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H9" i="160" l="1"/>
  <c r="S20" i="146" l="1"/>
  <c r="F43" i="145" l="1"/>
  <c r="H20" i="146" l="1"/>
  <c r="H21" i="146"/>
  <c r="H22" i="146"/>
  <c r="H23" i="146"/>
  <c r="H24" i="146"/>
  <c r="H25" i="146"/>
  <c r="H26" i="146"/>
  <c r="A3" i="146" l="1"/>
  <c r="D12" i="126" l="1"/>
  <c r="E12" i="126"/>
  <c r="C12" i="126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I38" i="161"/>
  <c r="C37" i="161"/>
  <c r="H20" i="161"/>
  <c r="C20" i="161"/>
  <c r="I32" i="120"/>
  <c r="C32" i="120"/>
  <c r="C37" i="126"/>
  <c r="I20" i="126"/>
  <c r="C20" i="126"/>
  <c r="I38" i="126"/>
  <c r="C32" i="139"/>
  <c r="I32" i="139"/>
  <c r="C37" i="163"/>
  <c r="I20" i="163"/>
  <c r="C20" i="163"/>
  <c r="I38" i="163"/>
  <c r="I32" i="140"/>
  <c r="C32" i="140"/>
  <c r="C32" i="141"/>
  <c r="I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0" l="1"/>
  <c r="I63" i="108"/>
  <c r="J32" i="107"/>
  <c r="I32" i="113"/>
  <c r="J32" i="113"/>
  <c r="I63" i="112"/>
  <c r="J63" i="111"/>
  <c r="J32" i="111"/>
  <c r="I32" i="111"/>
  <c r="J63" i="109"/>
  <c r="I32" i="109"/>
  <c r="J32" i="109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1" i="163" l="1"/>
  <c r="L12" i="163"/>
  <c r="L9" i="163"/>
  <c r="L10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E13" i="161" l="1"/>
  <c r="D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G9" i="160"/>
  <c r="A9" i="160"/>
  <c r="B45" i="160" s="1"/>
  <c r="E5" i="160"/>
  <c r="C44" i="160" s="1"/>
  <c r="D47" i="159"/>
  <c r="C47" i="159"/>
  <c r="D46" i="159"/>
  <c r="C46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D31" i="159"/>
  <c r="J30" i="159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H33" i="158" s="1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H30" i="158" s="1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G15" i="158" s="1"/>
  <c r="K10" i="158"/>
  <c r="H10" i="158"/>
  <c r="G10" i="158"/>
  <c r="K9" i="158"/>
  <c r="H9" i="158"/>
  <c r="G9" i="158"/>
  <c r="A9" i="158"/>
  <c r="B45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2" i="116" s="1"/>
  <c r="K21" i="116"/>
  <c r="K16" i="116"/>
  <c r="K10" i="116"/>
  <c r="K11" i="116"/>
  <c r="K12" i="116"/>
  <c r="K13" i="116"/>
  <c r="K14" i="116"/>
  <c r="K9" i="116"/>
  <c r="K15" i="116" s="1"/>
  <c r="J35" i="116"/>
  <c r="I35" i="116"/>
  <c r="J34" i="116"/>
  <c r="I34" i="116"/>
  <c r="J33" i="116"/>
  <c r="I33" i="116"/>
  <c r="J32" i="116"/>
  <c r="I32" i="116"/>
  <c r="J31" i="116"/>
  <c r="I31" i="116"/>
  <c r="J30" i="116"/>
  <c r="J36" i="116" s="1"/>
  <c r="I30" i="116"/>
  <c r="H30" i="159" l="1"/>
  <c r="H34" i="159"/>
  <c r="H31" i="159"/>
  <c r="H45" i="159"/>
  <c r="H45" i="158"/>
  <c r="G40" i="158"/>
  <c r="D36" i="159"/>
  <c r="C11" i="163" s="1"/>
  <c r="G22" i="159"/>
  <c r="G29" i="159"/>
  <c r="H33" i="159"/>
  <c r="G29" i="158"/>
  <c r="G22" i="157"/>
  <c r="J36" i="159"/>
  <c r="K22" i="159"/>
  <c r="K22" i="158"/>
  <c r="H31" i="158"/>
  <c r="H32" i="157"/>
  <c r="H34" i="160"/>
  <c r="H35" i="159"/>
  <c r="G15" i="159"/>
  <c r="C48" i="159"/>
  <c r="D13" i="126"/>
  <c r="C13" i="126"/>
  <c r="J36" i="158"/>
  <c r="D48" i="158"/>
  <c r="D36" i="158"/>
  <c r="C10" i="163" s="1"/>
  <c r="C48" i="158"/>
  <c r="E13" i="126"/>
  <c r="F10" i="126" s="1"/>
  <c r="D36" i="157"/>
  <c r="C9" i="163" s="1"/>
  <c r="H31" i="157"/>
  <c r="I36" i="116"/>
  <c r="K34" i="116" s="1"/>
  <c r="I5" i="158"/>
  <c r="D44" i="158" s="1"/>
  <c r="H47" i="160"/>
  <c r="H47" i="158"/>
  <c r="H47" i="157"/>
  <c r="H47" i="159"/>
  <c r="H45" i="157"/>
  <c r="D36" i="160"/>
  <c r="C12" i="163" s="1"/>
  <c r="H35" i="160"/>
  <c r="K22" i="160"/>
  <c r="G29" i="160"/>
  <c r="H31" i="160"/>
  <c r="H33" i="160"/>
  <c r="H45" i="160"/>
  <c r="F36" i="160"/>
  <c r="E12" i="163" s="1"/>
  <c r="C48" i="160"/>
  <c r="G22" i="160"/>
  <c r="G15" i="160"/>
  <c r="K29" i="160"/>
  <c r="D48" i="160"/>
  <c r="K15" i="160"/>
  <c r="J36" i="160"/>
  <c r="H32" i="160"/>
  <c r="H30" i="160"/>
  <c r="F36" i="159"/>
  <c r="E11" i="163" s="1"/>
  <c r="H32" i="159"/>
  <c r="K29" i="159"/>
  <c r="K15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G34" i="158" s="1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C13" i="163" l="1"/>
  <c r="K33" i="116"/>
  <c r="G35" i="159"/>
  <c r="D11" i="163"/>
  <c r="G31" i="158"/>
  <c r="D10" i="163"/>
  <c r="F9" i="126"/>
  <c r="E13" i="163"/>
  <c r="F9" i="163" s="1"/>
  <c r="K30" i="116"/>
  <c r="K31" i="116"/>
  <c r="K32" i="116"/>
  <c r="K35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6" i="158" s="1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D13" i="163" l="1"/>
  <c r="J48" i="160"/>
  <c r="K36" i="159"/>
  <c r="K36" i="158"/>
  <c r="J48" i="158"/>
  <c r="K36" i="116"/>
  <c r="F11" i="163"/>
  <c r="F12" i="163"/>
  <c r="F10" i="163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50" i="107" l="1"/>
  <c r="G25" i="107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H14" i="116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G57" i="112" s="1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G45" i="112" s="1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56" i="107"/>
  <c r="G44" i="107"/>
  <c r="G19" i="107"/>
  <c r="G13" i="107"/>
  <c r="G43" i="107"/>
  <c r="E62" i="107"/>
  <c r="H62" i="107" s="1"/>
  <c r="E58" i="107"/>
  <c r="A52" i="107"/>
  <c r="A46" i="107"/>
  <c r="G53" i="107"/>
  <c r="G54" i="107"/>
  <c r="G55" i="107"/>
  <c r="G52" i="107"/>
  <c r="G47" i="107"/>
  <c r="G48" i="107"/>
  <c r="G49" i="107"/>
  <c r="G46" i="107"/>
  <c r="G41" i="107"/>
  <c r="G42" i="107"/>
  <c r="G40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51" i="111" l="1"/>
  <c r="G45" i="109"/>
  <c r="G57" i="109"/>
  <c r="G14" i="109"/>
  <c r="G26" i="109"/>
  <c r="G57" i="108"/>
  <c r="G20" i="113"/>
  <c r="G20" i="111"/>
  <c r="G45" i="107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G51" i="107"/>
  <c r="G57" i="107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H58" i="111"/>
  <c r="H58" i="110"/>
  <c r="H58" i="109"/>
  <c r="K51" i="108"/>
  <c r="K45" i="108"/>
  <c r="H27" i="113"/>
  <c r="H27" i="111"/>
  <c r="H27" i="110"/>
  <c r="H27" i="109"/>
  <c r="G58" i="112" l="1"/>
  <c r="G59" i="112"/>
  <c r="G61" i="113"/>
  <c r="G60" i="112"/>
  <c r="G63" i="112" s="1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3" l="1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G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I49" i="145" l="1"/>
  <c r="J41" i="145"/>
  <c r="D42" i="145"/>
  <c r="J42" i="145"/>
  <c r="D41" i="145"/>
  <c r="L7" i="146"/>
  <c r="F7" i="146"/>
  <c r="J7" i="146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<sst xmlns="http://schemas.openxmlformats.org/spreadsheetml/2006/main" count="1655" uniqueCount="349">
  <si>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</si>
  <si>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</si>
  <si>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</si>
  <si>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</si>
  <si>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</si>
  <si>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</si>
  <si>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</si>
  <si>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</si>
  <si>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</si>
  <si>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</si>
  <si>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</si>
  <si>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</si>
  <si>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</si>
  <si>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</si>
  <si>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</si>
  <si>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</si>
  <si>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</si>
  <si>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</si>
  <si>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</si>
  <si>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</si>
  <si>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</si>
  <si>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</si>
  <si>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</si>
  <si>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</si>
  <si>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</si>
  <si>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</si>
  <si>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</si>
  <si>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</si>
  <si>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</si>
  <si>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</si>
  <si>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</si>
  <si>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</si>
  <si>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</si>
  <si>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</si>
  <si>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</si>
  <si>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</si>
  <si>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</si>
  <si>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</si>
  <si>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</si>
  <si>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</si>
  <si>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</si>
  <si>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</si>
  <si>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</si>
  <si>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</si>
  <si>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</si>
  <si>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</si>
  <si>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</si>
  <si>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</si>
  <si>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</si>
  <si>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</si>
  <si>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</si>
  <si>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</si>
  <si>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</si>
  <si>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</si>
  <si>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</si>
  <si>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</si>
  <si>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</si>
  <si>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</si>
  <si>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</si>
  <si>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</si>
  <si>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</si>
  <si>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</si>
  <si>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</si>
  <si>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</si>
  <si>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</si>
  <si>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</si>
  <si>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</si>
  <si>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</si>
  <si>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</si>
  <si>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</si>
  <si>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</si>
  <si>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</si>
  <si>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</si>
  <si>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</si>
  <si>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</si>
  <si>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</si>
  <si>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</si>
  <si>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</si>
  <si>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</si>
  <si>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</si>
  <si>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</si>
  <si>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</si>
  <si>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</si>
  <si>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</si>
  <si>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</si>
  <si>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</si>
  <si>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</si>
  <si>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</si>
  <si>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</si>
  <si>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</si>
  <si>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</si>
  <si>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</si>
  <si>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</si>
  <si>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</si>
  <si>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</si>
  <si>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</si>
  <si>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</si>
  <si>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</si>
  <si>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</si>
  <si>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</si>
  <si>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</si>
  <si>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</si>
  <si>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</si>
  <si>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</si>
  <si>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</si>
  <si>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</si>
  <si>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</si>
  <si>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</si>
  <si>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</si>
  <si>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</si>
  <si>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</si>
  <si>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</si>
  <si>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</si>
  <si>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</si>
  <si>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</si>
  <si>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</si>
  <si>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</si>
  <si>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</si>
  <si>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</si>
  <si>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</si>
  <si>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</si>
  <si>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</si>
  <si>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</si>
  <si>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</si>
  <si>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</si>
  <si>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</si>
  <si>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</si>
  <si>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</si>
  <si>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</si>
  <si>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</si>
  <si>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</si>
  <si>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</si>
  <si>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</si>
  <si>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</si>
  <si>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</si>
  <si>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</si>
  <si>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</si>
  <si>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</si>
  <si>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</si>
  <si>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</si>
  <si>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</si>
  <si>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</si>
  <si>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</si>
  <si>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</si>
  <si>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</si>
  <si>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</si>
  <si>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</si>
  <si>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</si>
  <si>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</si>
  <si>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</si>
  <si>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</si>
  <si>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</si>
  <si>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</si>
  <si>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</si>
  <si>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</si>
  <si>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</si>
  <si>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</si>
  <si>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</si>
  <si>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</si>
  <si>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</si>
  <si>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</si>
  <si>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</si>
  <si>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</si>
  <si>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</si>
  <si>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</si>
  <si>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</si>
  <si>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</si>
  <si>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</si>
  <si>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</si>
  <si>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</si>
  <si>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</si>
  <si>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</si>
  <si>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</si>
  <si>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</si>
  <si>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</si>
  <si>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</si>
  <si>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</si>
  <si>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</si>
  <si>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</si>
  <si>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</si>
  <si>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</si>
  <si>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</si>
  <si>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</si>
  <si>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</si>
  <si>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</si>
  <si>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</si>
  <si>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</si>
  <si>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</si>
  <si>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</si>
  <si>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</si>
  <si>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</si>
  <si>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</si>
  <si>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</si>
  <si>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</si>
  <si>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</si>
  <si>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</si>
  <si>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</si>
  <si>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</si>
  <si>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</si>
  <si>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</si>
  <si>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</si>
  <si>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</si>
  <si>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</si>
  <si>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</si>
  <si>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</si>
  <si>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</si>
  <si>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</si>
  <si>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</si>
  <si>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</si>
  <si>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</si>
  <si>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</si>
  <si>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</si>
  <si>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</si>
  <si>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</si>
  <si>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</si>
  <si>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</si>
  <si>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</si>
  <si>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</si>
  <si>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</si>
  <si>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</si>
  <si>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</si>
  <si>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</si>
  <si>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</si>
  <si>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</si>
  <si>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</si>
  <si>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</si>
  <si>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</si>
  <si>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</si>
  <si>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</si>
  <si>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</si>
  <si>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</si>
  <si>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</si>
  <si>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</si>
  <si>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</si>
  <si>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</si>
  <si>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</si>
  <si>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</si>
  <si>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</si>
  <si>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</si>
  <si>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</si>
  <si>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</si>
  <si>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</si>
  <si>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</si>
  <si>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</si>
  <si>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</si>
  <si>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</si>
  <si>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</si>
  <si>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</si>
  <si>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</si>
  <si>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</si>
  <si>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</si>
  <si>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</si>
  <si>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</si>
  <si>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</si>
  <si>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</si>
  <si>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</si>
  <si>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</si>
  <si>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</si>
  <si>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</si>
  <si>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</si>
  <si>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</si>
  <si>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</si>
  <si>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</si>
  <si>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</si>
  <si>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</si>
  <si>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</si>
  <si>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</si>
  <si>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</si>
  <si>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</si>
  <si>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</si>
  <si>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</si>
  <si>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</si>
  <si>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</si>
  <si>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</si>
  <si>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</si>
  <si>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</si>
  <si>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</si>
  <si>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</si>
  <si>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</si>
  <si>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</si>
  <si>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</si>
  <si>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</si>
  <si>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</si>
  <si>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</si>
  <si>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</si>
  <si>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</si>
  <si>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</si>
  <si>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</si>
  <si>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</si>
  <si>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</si>
  <si>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</si>
  <si>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</si>
  <si>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</si>
  <si>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</si>
  <si>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</si>
  <si>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</si>
  <si>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</si>
  <si>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</si>
  <si>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</si>
  <si>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</si>
  <si>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</si>
  <si>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</si>
  <si>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</si>
  <si>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</si>
  <si>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</si>
  <si>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</si>
  <si>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</si>
  <si>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</si>
  <si>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</si>
  <si>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</si>
  <si>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</si>
  <si>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</si>
  <si>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</si>
  <si>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</si>
  <si>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</si>
  <si>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</si>
  <si>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</si>
  <si>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</si>
  <si>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</si>
  <si>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</si>
  <si>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</si>
  <si>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</si>
  <si>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</si>
  <si>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</si>
  <si>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</si>
  <si>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</si>
  <si>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</si>
  <si>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</si>
  <si>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</si>
  <si>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</si>
  <si>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</si>
  <si>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</si>
  <si>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</si>
  <si>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</si>
  <si>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</si>
  <si>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</si>
  <si>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</si>
  <si>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</si>
  <si>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</si>
  <si>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* Prognóza spotřeby plynu na rok 2019 byla zpracována v prosinci 2018.</t>
  </si>
  <si>
    <t>±1,0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</si>
  <si>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</si>
  <si>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plynárenských společností na celkové spotřebě v ČR</t>
    </r>
  </si>
  <si>
    <r>
      <rPr>
        <vertAlign val="superscript"/>
        <sz val="8"/>
        <rFont val="Arial Narrow"/>
        <family val="2"/>
        <charset val="238"/>
      </rPr>
      <t xml:space="preserve">3) 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</si>
  <si>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kraje na celkové spotřebě zákazníků v ČR</t>
    </r>
  </si>
  <si>
    <t>Duben</t>
  </si>
  <si>
    <t>Květen</t>
  </si>
  <si>
    <t>Červen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</si>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</sst>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#,##0.0%"/>
  </numFmts>
  <fonts count="9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145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1" fontId="30" fillId="3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24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0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24" xfId="2" applyNumberFormat="1" applyFont="1" applyFill="1" applyBorder="1" applyAlignment="1">
      <alignment horizontal="right" vertical="center"/>
    </xf>
    <xf numFmtId="165" fontId="80" fillId="28" borderId="0" xfId="2" applyNumberFormat="1" applyFont="1" applyFill="1" applyBorder="1" applyAlignment="1">
      <alignment horizontal="right" vertical="center"/>
    </xf>
    <xf numFmtId="165" fontId="80" fillId="28" borderId="9" xfId="2" applyNumberFormat="1" applyFont="1" applyFill="1" applyBorder="1" applyAlignment="1">
      <alignment horizontal="right" vertical="center"/>
    </xf>
    <xf numFmtId="165" fontId="80" fillId="28" borderId="4" xfId="2" applyNumberFormat="1" applyFont="1" applyFill="1" applyBorder="1" applyAlignment="1">
      <alignment horizontal="right" vertical="center"/>
    </xf>
    <xf numFmtId="165" fontId="80" fillId="28" borderId="2" xfId="2" applyNumberFormat="1" applyFont="1" applyFill="1" applyBorder="1" applyAlignment="1">
      <alignment horizontal="right" vertical="center"/>
    </xf>
    <xf numFmtId="165" fontId="80" fillId="28" borderId="23" xfId="2" applyNumberFormat="1" applyFont="1" applyFill="1" applyBorder="1" applyAlignment="1">
      <alignment horizontal="right" vertic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24" xfId="20" applyNumberFormat="1" applyFont="1" applyFill="1" applyBorder="1" applyAlignment="1">
      <alignment horizontal="right" vertical="center"/>
    </xf>
    <xf numFmtId="165" fontId="80" fillId="28" borderId="0" xfId="20" applyNumberFormat="1" applyFont="1" applyFill="1" applyBorder="1" applyAlignment="1">
      <alignment horizontal="right" vertical="center"/>
    </xf>
    <xf numFmtId="164" fontId="80" fillId="28" borderId="2" xfId="1" applyNumberFormat="1" applyFont="1" applyFill="1" applyBorder="1" applyAlignment="1">
      <alignment vertical="center"/>
    </xf>
    <xf numFmtId="165" fontId="80" fillId="28" borderId="4" xfId="20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24" xfId="20" applyNumberFormat="1" applyFont="1" applyFill="1" applyBorder="1" applyAlignment="1">
      <alignment horizontal="right" vertical="center"/>
    </xf>
    <xf numFmtId="165" fontId="82" fillId="27" borderId="30" xfId="20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24" xfId="20" applyNumberFormat="1" applyFont="1" applyFill="1" applyBorder="1" applyAlignment="1">
      <alignment horizontal="right" vertical="center"/>
    </xf>
    <xf numFmtId="165" fontId="63" fillId="24" borderId="0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24" xfId="2" applyNumberFormat="1" applyFont="1" applyFill="1" applyBorder="1" applyAlignment="1">
      <alignment horizontal="right" vertical="center"/>
    </xf>
    <xf numFmtId="3" fontId="80" fillId="28" borderId="0" xfId="2" applyNumberFormat="1" applyFont="1" applyFill="1" applyBorder="1" applyAlignment="1">
      <alignment horizontal="right" vertical="center"/>
    </xf>
    <xf numFmtId="3" fontId="80" fillId="28" borderId="59" xfId="2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9" xfId="2" applyNumberFormat="1" applyFont="1" applyFill="1" applyBorder="1" applyAlignment="1">
      <alignment horizontal="right" vertical="center"/>
    </xf>
    <xf numFmtId="3" fontId="80" fillId="28" borderId="35" xfId="2" applyNumberFormat="1" applyFont="1" applyFill="1" applyBorder="1" applyAlignment="1">
      <alignment horizontal="right" vertical="center"/>
    </xf>
    <xf numFmtId="3" fontId="8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24" xfId="2" applyNumberFormat="1" applyFont="1" applyFill="1" applyBorder="1" applyAlignment="1">
      <alignment horizontal="right" vertical="center"/>
    </xf>
    <xf numFmtId="165" fontId="86" fillId="30" borderId="0" xfId="2" applyNumberFormat="1" applyFont="1" applyFill="1" applyBorder="1" applyAlignment="1">
      <alignment horizontal="right" vertical="center"/>
    </xf>
    <xf numFmtId="165" fontId="86" fillId="30" borderId="9" xfId="2" applyNumberFormat="1" applyFont="1" applyFill="1" applyBorder="1" applyAlignment="1">
      <alignment horizontal="right" vertical="center"/>
    </xf>
    <xf numFmtId="165" fontId="86" fillId="30" borderId="4" xfId="2" applyNumberFormat="1" applyFont="1" applyFill="1" applyBorder="1" applyAlignment="1">
      <alignment horizontal="right" vertical="center"/>
    </xf>
    <xf numFmtId="165" fontId="86" fillId="30" borderId="2" xfId="2" applyNumberFormat="1" applyFont="1" applyFill="1" applyBorder="1" applyAlignment="1">
      <alignment horizontal="right" vertical="center"/>
    </xf>
    <xf numFmtId="165" fontId="86" fillId="30" borderId="23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24" xfId="20" applyNumberFormat="1" applyFont="1" applyFill="1" applyBorder="1" applyAlignment="1">
      <alignment horizontal="right" vertical="center"/>
    </xf>
    <xf numFmtId="165" fontId="86" fillId="30" borderId="9" xfId="20" applyNumberFormat="1" applyFont="1" applyFill="1" applyBorder="1" applyAlignment="1">
      <alignment horizontal="right" vertical="center"/>
    </xf>
    <xf numFmtId="165" fontId="86" fillId="30" borderId="4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24" xfId="2" applyNumberFormat="1" applyFont="1" applyFill="1" applyBorder="1" applyAlignment="1">
      <alignment horizontal="right" vertical="center"/>
    </xf>
    <xf numFmtId="3" fontId="86" fillId="30" borderId="0" xfId="2" applyNumberFormat="1" applyFont="1" applyFill="1" applyBorder="1" applyAlignment="1">
      <alignment horizontal="right" vertical="center"/>
    </xf>
    <xf numFmtId="3" fontId="86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24" xfId="2" applyNumberFormat="1" applyFont="1" applyFill="1" applyBorder="1" applyAlignment="1">
      <alignment horizontal="right" vertical="center"/>
    </xf>
    <xf numFmtId="3" fontId="64" fillId="9" borderId="59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4" xfId="2" applyNumberFormat="1" applyFont="1" applyFill="1" applyBorder="1" applyAlignment="1">
      <alignment horizontal="right" vertical="center"/>
    </xf>
    <xf numFmtId="3" fontId="86" fillId="30" borderId="9" xfId="2" applyNumberFormat="1" applyFont="1" applyFill="1" applyBorder="1" applyAlignment="1">
      <alignment horizontal="right" vertical="center"/>
    </xf>
    <xf numFmtId="3" fontId="86" fillId="30" borderId="35" xfId="2" applyNumberFormat="1" applyFont="1" applyFill="1" applyBorder="1" applyAlignment="1">
      <alignment horizontal="right" vertical="center"/>
    </xf>
    <xf numFmtId="3" fontId="86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" fontId="81" fillId="3" borderId="0" xfId="2" applyNumberFormat="1" applyFont="1" applyFill="1" applyBorder="1" applyAlignment="1">
      <alignment horizontal="left" vertical="top" wrapText="1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54" fillId="2" borderId="4" xfId="0" applyNumberFormat="1" applyFont="1" applyFill="1" applyBorder="1" applyAlignment="1">
      <alignment horizontal="right" vertical="center"/>
    </xf>
    <xf numFmtId="3" fontId="54" fillId="2" borderId="0" xfId="0" applyNumberFormat="1" applyFont="1" applyFill="1" applyBorder="1" applyAlignment="1">
      <alignment horizontal="right" vertical="center"/>
    </xf>
    <xf numFmtId="164" fontId="54" fillId="2" borderId="9" xfId="1" applyNumberFormat="1" applyFont="1" applyFill="1" applyBorder="1" applyAlignment="1">
      <alignment horizontal="right" vertical="center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83" fillId="3" borderId="5" xfId="20" applyNumberFormat="1" applyFont="1" applyFill="1" applyBorder="1" applyAlignment="1">
      <alignment horizontal="right" vertical="center"/>
    </xf>
    <xf numFmtId="165" fontId="83" fillId="3" borderId="0" xfId="20" applyNumberFormat="1" applyFont="1" applyFill="1" applyBorder="1" applyAlignment="1">
      <alignment horizontal="right" vertical="center"/>
    </xf>
    <xf numFmtId="165" fontId="83" fillId="3" borderId="8" xfId="20" applyNumberFormat="1" applyFont="1" applyFill="1" applyBorder="1" applyAlignment="1">
      <alignment horizontal="right" vertical="center"/>
    </xf>
    <xf numFmtId="1" fontId="83" fillId="3" borderId="6" xfId="2" applyNumberFormat="1" applyFont="1" applyFill="1" applyBorder="1" applyAlignment="1">
      <alignment horizontal="center" wrapText="1"/>
    </xf>
    <xf numFmtId="165" fontId="83" fillId="3" borderId="5" xfId="2" applyNumberFormat="1" applyFont="1" applyFill="1" applyBorder="1" applyAlignment="1">
      <alignment horizontal="right" vertical="center"/>
    </xf>
    <xf numFmtId="165" fontId="83" fillId="3" borderId="0" xfId="2" applyNumberFormat="1" applyFont="1" applyFill="1" applyBorder="1" applyAlignment="1">
      <alignment vertical="center"/>
    </xf>
    <xf numFmtId="165" fontId="83" fillId="3" borderId="11" xfId="2" applyNumberFormat="1" applyFont="1" applyFill="1" applyBorder="1" applyAlignment="1">
      <alignment vertical="center"/>
    </xf>
    <xf numFmtId="165" fontId="83" fillId="3" borderId="5" xfId="2" applyNumberFormat="1" applyFont="1" applyFill="1" applyBorder="1" applyAlignment="1">
      <alignment vertical="center"/>
    </xf>
    <xf numFmtId="1" fontId="83" fillId="3" borderId="15" xfId="2" applyNumberFormat="1" applyFont="1" applyFill="1" applyBorder="1" applyAlignment="1">
      <alignment horizontal="center" wrapText="1"/>
    </xf>
    <xf numFmtId="165" fontId="83" fillId="3" borderId="8" xfId="2" applyNumberFormat="1" applyFont="1" applyFill="1" applyBorder="1" applyAlignment="1">
      <alignment vertical="center"/>
    </xf>
    <xf numFmtId="165" fontId="83" fillId="3" borderId="9" xfId="2" applyNumberFormat="1" applyFont="1" applyFill="1" applyBorder="1" applyAlignment="1">
      <alignment vertical="center"/>
    </xf>
    <xf numFmtId="165" fontId="83" fillId="3" borderId="12" xfId="2" applyNumberFormat="1" applyFont="1" applyFill="1" applyBorder="1" applyAlignment="1">
      <alignment vertical="center"/>
    </xf>
    <xf numFmtId="165" fontId="83" fillId="3" borderId="8" xfId="2" applyNumberFormat="1" applyFont="1" applyFill="1" applyBorder="1" applyAlignment="1">
      <alignment horizontal="right" vertical="center"/>
    </xf>
    <xf numFmtId="165" fontId="83" fillId="3" borderId="9" xfId="2" applyNumberFormat="1" applyFont="1" applyFill="1" applyBorder="1" applyAlignment="1">
      <alignment horizontal="right" vertical="center"/>
    </xf>
    <xf numFmtId="165" fontId="83" fillId="3" borderId="12" xfId="2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3" fontId="35" fillId="28" borderId="10" xfId="0" applyNumberFormat="1" applyFont="1" applyFill="1" applyBorder="1" applyAlignment="1">
      <alignment horizontal="right" vertical="center"/>
    </xf>
    <xf numFmtId="3" fontId="35" fillId="28" borderId="11" xfId="0" applyNumberFormat="1" applyFont="1" applyFill="1" applyBorder="1" applyAlignment="1">
      <alignment horizontal="right" vertical="center"/>
    </xf>
    <xf numFmtId="164" fontId="35" fillId="28" borderId="12" xfId="1" applyNumberFormat="1" applyFont="1" applyFill="1" applyBorder="1" applyAlignment="1">
      <alignment horizontal="right" vertical="center"/>
    </xf>
    <xf numFmtId="169" fontId="30" fillId="2" borderId="0" xfId="1" applyNumberFormat="1" applyFont="1" applyFill="1" applyBorder="1" applyAlignment="1">
      <alignment horizontal="right" vertical="center"/>
    </xf>
    <xf numFmtId="169" fontId="54" fillId="2" borderId="0" xfId="1" applyNumberFormat="1" applyFont="1" applyFill="1" applyBorder="1" applyAlignment="1">
      <alignment horizontal="right" vertical="center"/>
    </xf>
    <xf numFmtId="169" fontId="30" fillId="29" borderId="11" xfId="1" applyNumberFormat="1" applyFont="1" applyFill="1" applyBorder="1" applyAlignment="1">
      <alignment horizontal="right" vertical="center"/>
    </xf>
    <xf numFmtId="169" fontId="30" fillId="29" borderId="0" xfId="1" applyNumberFormat="1" applyFont="1" applyFill="1" applyBorder="1" applyAlignment="1">
      <alignment horizontal="right" vertical="center"/>
    </xf>
    <xf numFmtId="169" fontId="30" fillId="2" borderId="49" xfId="1" applyNumberFormat="1" applyFont="1" applyFill="1" applyBorder="1" applyAlignment="1">
      <alignment horizontal="right" vertical="center"/>
    </xf>
    <xf numFmtId="169" fontId="30" fillId="28" borderId="11" xfId="1" applyNumberFormat="1" applyFont="1" applyFill="1" applyBorder="1" applyAlignment="1">
      <alignment horizontal="right" vertical="center"/>
    </xf>
    <xf numFmtId="169" fontId="30" fillId="2" borderId="5" xfId="1" applyNumberFormat="1" applyFont="1" applyFill="1" applyBorder="1" applyAlignment="1">
      <alignment horizontal="right" vertical="center"/>
    </xf>
    <xf numFmtId="169" fontId="30" fillId="28" borderId="0" xfId="1" applyNumberFormat="1" applyFont="1" applyFill="1" applyBorder="1" applyAlignment="1">
      <alignment horizontal="right" vertical="center"/>
    </xf>
    <xf numFmtId="1" fontId="79" fillId="3" borderId="82" xfId="2" applyNumberFormat="1" applyFont="1" applyFill="1" applyBorder="1" applyAlignment="1">
      <alignment horizontal="center"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81" fillId="2" borderId="82" xfId="0" applyFont="1" applyFill="1" applyBorder="1" applyAlignment="1">
      <alignment horizontal="left" wrapText="1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30" fillId="3" borderId="22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6" xfId="0" applyFont="1" applyFill="1" applyBorder="1" applyAlignment="1">
      <alignment horizontal="right"/>
    </xf>
    <xf numFmtId="0" fontId="30" fillId="3" borderId="13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165" fontId="30" fillId="3" borderId="0" xfId="2" applyNumberFormat="1" applyFont="1" applyFill="1" applyBorder="1" applyAlignment="1">
      <alignment horizontal="center" wrapText="1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0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81" fillId="3" borderId="82" xfId="2" applyFont="1" applyFill="1" applyBorder="1" applyAlignment="1">
      <alignment horizontal="left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1629</c:v>
                </c:pt>
                <c:pt idx="1">
                  <c:v>6547</c:v>
                </c:pt>
                <c:pt idx="2">
                  <c:v>205647</c:v>
                </c:pt>
                <c:pt idx="3">
                  <c:v>2623223</c:v>
                </c:pt>
                <c:pt idx="4">
                  <c:v>224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0.45221638843461703</c:v>
                </c:pt>
                <c:pt idx="1">
                  <c:v>0.49525984950430324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0.39830320374232886</c:v>
                </c:pt>
                <c:pt idx="1">
                  <c:v>0.2771524057321697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0.1494804078230543</c:v>
                </c:pt>
                <c:pt idx="1">
                  <c:v>0.22758774476352697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985344"/>
        <c:axId val="107003904"/>
      </c:barChart>
      <c:catAx>
        <c:axId val="1069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7003904"/>
        <c:crosses val="autoZero"/>
        <c:auto val="1"/>
        <c:lblAlgn val="ctr"/>
        <c:lblOffset val="100"/>
        <c:noMultiLvlLbl val="0"/>
      </c:catAx>
      <c:valAx>
        <c:axId val="107003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985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482864.66831052635</c:v>
                </c:pt>
                <c:pt idx="1">
                  <c:v>395602.31915641658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455399.72562813287</c:v>
                </c:pt>
                <c:pt idx="1">
                  <c:v>302528.7405694144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273170.6526227023</c:v>
                </c:pt>
                <c:pt idx="1">
                  <c:v>276397.37285313074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12576"/>
        <c:axId val="116714496"/>
      </c:barChart>
      <c:catAx>
        <c:axId val="11671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14496"/>
        <c:crosses val="autoZero"/>
        <c:auto val="1"/>
        <c:lblAlgn val="ctr"/>
        <c:lblOffset val="100"/>
        <c:noMultiLvlLbl val="0"/>
      </c:catAx>
      <c:valAx>
        <c:axId val="116714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71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0.39858898723553504</c:v>
                </c:pt>
                <c:pt idx="1">
                  <c:v>0.40594230597203501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0.37591757554049432</c:v>
                </c:pt>
                <c:pt idx="1">
                  <c:v>0.31043603291164296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0.22549343722397061</c:v>
                </c:pt>
                <c:pt idx="1">
                  <c:v>0.28362166111632203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431104"/>
        <c:axId val="116457856"/>
      </c:barChart>
      <c:catAx>
        <c:axId val="11643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457856"/>
        <c:crosses val="autoZero"/>
        <c:auto val="1"/>
        <c:lblAlgn val="ctr"/>
        <c:lblOffset val="100"/>
        <c:noMultiLvlLbl val="0"/>
      </c:catAx>
      <c:valAx>
        <c:axId val="116457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43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23644.331000000006</c:v>
                </c:pt>
                <c:pt idx="1">
                  <c:v>18731.552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22638.873000000007</c:v>
                </c:pt>
                <c:pt idx="1">
                  <c:v>13377.871999999999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11366.402989999999</c:v>
                </c:pt>
                <c:pt idx="1">
                  <c:v>11628.705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32352"/>
        <c:axId val="116534272"/>
      </c:barChart>
      <c:catAx>
        <c:axId val="11653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534272"/>
        <c:crosses val="autoZero"/>
        <c:auto val="1"/>
        <c:lblAlgn val="ctr"/>
        <c:lblOffset val="100"/>
        <c:noMultiLvlLbl val="0"/>
      </c:catAx>
      <c:valAx>
        <c:axId val="116534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53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0.4101386329329425</c:v>
                </c:pt>
                <c:pt idx="1">
                  <c:v>0.42826596446318033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0.39269778550141693</c:v>
                </c:pt>
                <c:pt idx="1">
                  <c:v>0.30586292340031274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0.19716358156564076</c:v>
                </c:pt>
                <c:pt idx="1">
                  <c:v>0.26587111213650677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78560"/>
        <c:axId val="116998528"/>
      </c:barChart>
      <c:catAx>
        <c:axId val="11657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98528"/>
        <c:crosses val="autoZero"/>
        <c:auto val="1"/>
        <c:lblAlgn val="ctr"/>
        <c:lblOffset val="100"/>
        <c:noMultiLvlLbl val="0"/>
      </c:catAx>
      <c:valAx>
        <c:axId val="116998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578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33603.824999999997</c:v>
                </c:pt>
                <c:pt idx="1">
                  <c:v>2448.7350000000029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25576.178000000004</c:v>
                </c:pt>
                <c:pt idx="1">
                  <c:v>5157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72895.830999999991</c:v>
                </c:pt>
                <c:pt idx="1">
                  <c:v>14657.898999999999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21152"/>
        <c:axId val="116723072"/>
      </c:barChart>
      <c:catAx>
        <c:axId val="11672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23072"/>
        <c:crosses val="autoZero"/>
        <c:auto val="1"/>
        <c:lblAlgn val="ctr"/>
        <c:lblOffset val="100"/>
        <c:noMultiLvlLbl val="0"/>
      </c:catAx>
      <c:valAx>
        <c:axId val="11672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7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0.254428262781214</c:v>
                </c:pt>
                <c:pt idx="1">
                  <c:v>0.10998810885949718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0.19364767365391009</c:v>
                </c:pt>
                <c:pt idx="1">
                  <c:v>0.23163334431387075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0.55192406356487589</c:v>
                </c:pt>
                <c:pt idx="1">
                  <c:v>0.65837854682663211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83360"/>
        <c:axId val="116789632"/>
      </c:barChart>
      <c:catAx>
        <c:axId val="11678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89632"/>
        <c:crosses val="autoZero"/>
        <c:auto val="1"/>
        <c:lblAlgn val="ctr"/>
        <c:lblOffset val="100"/>
        <c:noMultiLvlLbl val="0"/>
      </c:catAx>
      <c:valAx>
        <c:axId val="116789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78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61012.832212849149</c:v>
                </c:pt>
                <c:pt idx="1">
                  <c:v>482864.66831052635</c:v>
                </c:pt>
                <c:pt idx="2">
                  <c:v>23644.331000000006</c:v>
                </c:pt>
                <c:pt idx="3">
                  <c:v>33603.824999999997</c:v>
                </c:pt>
                <c:pt idx="4">
                  <c:v>601125.65652337542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767296"/>
        <c:axId val="105768832"/>
      </c:barChart>
      <c:catAx>
        <c:axId val="105767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5768832"/>
        <c:crosses val="autoZero"/>
        <c:auto val="1"/>
        <c:lblAlgn val="ctr"/>
        <c:lblOffset val="100"/>
        <c:noMultiLvlLbl val="0"/>
      </c:catAx>
      <c:valAx>
        <c:axId val="1057688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57672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11.069999999999999</c:v>
                </c:pt>
                <c:pt idx="1">
                  <c:v>9.6661111111111104</c:v>
                </c:pt>
                <c:pt idx="2">
                  <c:v>9.0300000000000011</c:v>
                </c:pt>
                <c:pt idx="3">
                  <c:v>9.6566666666666681</c:v>
                </c:pt>
                <c:pt idx="4">
                  <c:v>9.6566666666666681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14240"/>
        <c:axId val="115915776"/>
      </c:barChart>
      <c:catAx>
        <c:axId val="115914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915776"/>
        <c:crosses val="autoZero"/>
        <c:auto val="1"/>
        <c:lblAlgn val="ctr"/>
        <c:lblOffset val="100"/>
        <c:noMultiLvlLbl val="0"/>
      </c:catAx>
      <c:valAx>
        <c:axId val="1159157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1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0.10129387109154227</c:v>
                </c:pt>
                <c:pt idx="1">
                  <c:v>0.80339108040229468</c:v>
                </c:pt>
                <c:pt idx="2">
                  <c:v>3.9485735087701958E-2</c:v>
                </c:pt>
                <c:pt idx="3">
                  <c:v>5.5829313418461098E-2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1189.190986244321</c:v>
                </c:pt>
                <c:pt idx="1">
                  <c:v>870.87391431165133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317.19614574434394</c:v>
                </c:pt>
                <c:pt idx="1">
                  <c:v>135.67470080896143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565.85882914353738</c:v>
                </c:pt>
                <c:pt idx="1">
                  <c:v>164.59008736395589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981.20775807131906</c:v>
                </c:pt>
                <c:pt idx="1">
                  <c:v>306.12409900934011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19.513035035488524</c:v>
                </c:pt>
                <c:pt idx="1">
                  <c:v>20.340011899075805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68480"/>
        <c:axId val="110070016"/>
      </c:barChart>
      <c:catAx>
        <c:axId val="11006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70016"/>
        <c:crosses val="autoZero"/>
        <c:auto val="1"/>
        <c:lblAlgn val="ctr"/>
        <c:lblOffset val="100"/>
        <c:noMultiLvlLbl val="0"/>
      </c:catAx>
      <c:valAx>
        <c:axId val="110070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068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19.600000000000001</c:v>
                </c:pt>
                <c:pt idx="1">
                  <c:v>17.616666666666664</c:v>
                </c:pt>
                <c:pt idx="2">
                  <c:v>16.5</c:v>
                </c:pt>
                <c:pt idx="3">
                  <c:v>17.5</c:v>
                </c:pt>
                <c:pt idx="4">
                  <c:v>17.5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3.5</c:v>
                </c:pt>
                <c:pt idx="1">
                  <c:v>2.6833333333333331</c:v>
                </c:pt>
                <c:pt idx="2">
                  <c:v>2.4</c:v>
                </c:pt>
                <c:pt idx="3">
                  <c:v>2.8</c:v>
                </c:pt>
                <c:pt idx="4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075328"/>
        <c:axId val="117077120"/>
      </c:barChart>
      <c:catAx>
        <c:axId val="117075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077120"/>
        <c:crosses val="autoZero"/>
        <c:auto val="1"/>
        <c:lblAlgn val="ctr"/>
        <c:lblOffset val="100"/>
        <c:noMultiLvlLbl val="0"/>
      </c:catAx>
      <c:valAx>
        <c:axId val="1170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075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53738.889525638209</c:v>
                </c:pt>
                <c:pt idx="1">
                  <c:v>455399.72562813287</c:v>
                </c:pt>
                <c:pt idx="2">
                  <c:v>22638.873000000007</c:v>
                </c:pt>
                <c:pt idx="3">
                  <c:v>25576.178000000004</c:v>
                </c:pt>
                <c:pt idx="4">
                  <c:v>557353.66615377099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098944"/>
        <c:axId val="116100480"/>
      </c:barChart>
      <c:catAx>
        <c:axId val="116098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6100480"/>
        <c:crosses val="autoZero"/>
        <c:auto val="1"/>
        <c:lblAlgn val="ctr"/>
        <c:lblOffset val="100"/>
        <c:noMultiLvlLbl val="0"/>
      </c:catAx>
      <c:valAx>
        <c:axId val="1161004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09894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12.412903225806453</c:v>
                </c:pt>
                <c:pt idx="1">
                  <c:v>10.96505376344086</c:v>
                </c:pt>
                <c:pt idx="2">
                  <c:v>10.35483870967742</c:v>
                </c:pt>
                <c:pt idx="3">
                  <c:v>10.93225806451613</c:v>
                </c:pt>
                <c:pt idx="4">
                  <c:v>10.93225806451613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345856"/>
        <c:axId val="116351744"/>
      </c:barChart>
      <c:catAx>
        <c:axId val="116345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351744"/>
        <c:crosses val="autoZero"/>
        <c:auto val="1"/>
        <c:lblAlgn val="ctr"/>
        <c:lblOffset val="100"/>
        <c:noMultiLvlLbl val="0"/>
      </c:catAx>
      <c:valAx>
        <c:axId val="1163517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34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9.6393094250106018E-2</c:v>
                </c:pt>
                <c:pt idx="1">
                  <c:v>0.81702586394828269</c:v>
                </c:pt>
                <c:pt idx="2">
                  <c:v>4.0747766547034832E-2</c:v>
                </c:pt>
                <c:pt idx="3">
                  <c:v>4.5833275254576374E-2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18.2</c:v>
                </c:pt>
                <c:pt idx="1">
                  <c:v>17.166666666666668</c:v>
                </c:pt>
                <c:pt idx="2">
                  <c:v>15.7</c:v>
                </c:pt>
                <c:pt idx="3">
                  <c:v>16.899999999999999</c:v>
                </c:pt>
                <c:pt idx="4">
                  <c:v>16.899999999999999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5.3</c:v>
                </c:pt>
                <c:pt idx="1">
                  <c:v>4.9666666666666668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453952"/>
        <c:axId val="117455488"/>
      </c:barChart>
      <c:catAx>
        <c:axId val="117453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455488"/>
        <c:crosses val="autoZero"/>
        <c:auto val="1"/>
        <c:lblAlgn val="ctr"/>
        <c:lblOffset val="100"/>
        <c:noMultiLvlLbl val="0"/>
      </c:catAx>
      <c:valAx>
        <c:axId val="1174554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45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20167.829549890161</c:v>
                </c:pt>
                <c:pt idx="1">
                  <c:v>273170.6526227023</c:v>
                </c:pt>
                <c:pt idx="2">
                  <c:v>11366.402989999999</c:v>
                </c:pt>
                <c:pt idx="3">
                  <c:v>72895.830999999991</c:v>
                </c:pt>
                <c:pt idx="4">
                  <c:v>377600.71616259246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816704"/>
        <c:axId val="117818496"/>
      </c:barChart>
      <c:catAx>
        <c:axId val="117816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818496"/>
        <c:crosses val="autoZero"/>
        <c:auto val="1"/>
        <c:lblAlgn val="ctr"/>
        <c:lblOffset val="100"/>
        <c:noMultiLvlLbl val="0"/>
      </c:catAx>
      <c:valAx>
        <c:axId val="117818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81670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22.913333333333338</c:v>
                </c:pt>
                <c:pt idx="1">
                  <c:v>20.990000000000006</c:v>
                </c:pt>
                <c:pt idx="2">
                  <c:v>20.533333333333335</c:v>
                </c:pt>
                <c:pt idx="3">
                  <c:v>20.983333333333334</c:v>
                </c:pt>
                <c:pt idx="4">
                  <c:v>20.983333333333334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077312"/>
        <c:axId val="116078848"/>
      </c:barChart>
      <c:catAx>
        <c:axId val="1160773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078848"/>
        <c:crosses val="autoZero"/>
        <c:auto val="1"/>
        <c:lblAlgn val="ctr"/>
        <c:lblOffset val="100"/>
        <c:noMultiLvlLbl val="0"/>
      </c:catAx>
      <c:valAx>
        <c:axId val="1160788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077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5.333063110672167E-2</c:v>
                </c:pt>
                <c:pt idx="1">
                  <c:v>0.72361040929311515</c:v>
                </c:pt>
                <c:pt idx="2">
                  <c:v>3.0151093088175256E-2</c:v>
                </c:pt>
                <c:pt idx="3">
                  <c:v>0.19290786651198799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30</c:v>
                </c:pt>
                <c:pt idx="1">
                  <c:v>26.983333333333334</c:v>
                </c:pt>
                <c:pt idx="2">
                  <c:v>26.2</c:v>
                </c:pt>
                <c:pt idx="3">
                  <c:v>26.8</c:v>
                </c:pt>
                <c:pt idx="4">
                  <c:v>26.8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18.100000000000001</c:v>
                </c:pt>
                <c:pt idx="1">
                  <c:v>16.05</c:v>
                </c:pt>
                <c:pt idx="2">
                  <c:v>15.8</c:v>
                </c:pt>
                <c:pt idx="3">
                  <c:v>16.100000000000001</c:v>
                </c:pt>
                <c:pt idx="4">
                  <c:v>16.100000000000001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770880"/>
        <c:axId val="117784960"/>
      </c:barChart>
      <c:catAx>
        <c:axId val="117770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784960"/>
        <c:crosses val="autoZero"/>
        <c:auto val="1"/>
        <c:lblAlgn val="ctr"/>
        <c:lblOffset val="100"/>
        <c:noMultiLvlLbl val="0"/>
      </c:catAx>
      <c:valAx>
        <c:axId val="1177849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7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134919.55128837749</c:v>
                </c:pt>
                <c:pt idx="1">
                  <c:v>1211435.0465613615</c:v>
                </c:pt>
                <c:pt idx="2">
                  <c:v>57649.60699</c:v>
                </c:pt>
                <c:pt idx="3">
                  <c:v>132075.834</c:v>
                </c:pt>
                <c:pt idx="4">
                  <c:v>1536080.038839739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736576"/>
        <c:axId val="117738112"/>
      </c:barChart>
      <c:catAx>
        <c:axId val="117736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738112"/>
        <c:crosses val="autoZero"/>
        <c:auto val="1"/>
        <c:lblAlgn val="ctr"/>
        <c:lblOffset val="100"/>
        <c:noMultiLvlLbl val="0"/>
      </c:catAx>
      <c:valAx>
        <c:axId val="117738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73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12699.507763779</c:v>
                </c:pt>
                <c:pt idx="1">
                  <c:v>9283.8347906409999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3385.8917703600005</c:v>
                </c:pt>
                <c:pt idx="1">
                  <c:v>1445.53042557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6045.33929678</c:v>
                </c:pt>
                <c:pt idx="1">
                  <c:v>1755.2137001112476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10482.456324339999</c:v>
                </c:pt>
                <c:pt idx="1">
                  <c:v>3264.6851411327129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214.02501364999998</c:v>
                </c:pt>
                <c:pt idx="1">
                  <c:v>220.54142002999998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00256"/>
        <c:axId val="116001792"/>
      </c:barChart>
      <c:catAx>
        <c:axId val="116000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01792"/>
        <c:crosses val="autoZero"/>
        <c:auto val="1"/>
        <c:lblAlgn val="ctr"/>
        <c:lblOffset val="100"/>
        <c:noMultiLvlLbl val="0"/>
      </c:catAx>
      <c:valAx>
        <c:axId val="116001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00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15.465412186379931</c:v>
                </c:pt>
                <c:pt idx="1">
                  <c:v>13.87372162485066</c:v>
                </c:pt>
                <c:pt idx="2">
                  <c:v>13.306057347670253</c:v>
                </c:pt>
                <c:pt idx="3">
                  <c:v>13.857419354838711</c:v>
                </c:pt>
                <c:pt idx="4">
                  <c:v>13.857419354838711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758208"/>
        <c:axId val="117760000"/>
      </c:barChart>
      <c:catAx>
        <c:axId val="117758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760000"/>
        <c:crosses val="autoZero"/>
        <c:auto val="1"/>
        <c:lblAlgn val="ctr"/>
        <c:lblOffset val="100"/>
        <c:noMultiLvlLbl val="0"/>
      </c:catAx>
      <c:valAx>
        <c:axId val="1177600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758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8.7725777175607686E-2</c:v>
                </c:pt>
                <c:pt idx="1">
                  <c:v>0.78871593582298094</c:v>
                </c:pt>
                <c:pt idx="2">
                  <c:v>3.764793101909357E-2</c:v>
                </c:pt>
                <c:pt idx="3">
                  <c:v>8.5910355982317707E-2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30</c:v>
                </c:pt>
                <c:pt idx="1">
                  <c:v>26.983333333333334</c:v>
                </c:pt>
                <c:pt idx="2">
                  <c:v>26.2</c:v>
                </c:pt>
                <c:pt idx="3">
                  <c:v>26.8</c:v>
                </c:pt>
                <c:pt idx="4">
                  <c:v>26.8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3.5</c:v>
                </c:pt>
                <c:pt idx="1">
                  <c:v>2.6833333333333331</c:v>
                </c:pt>
                <c:pt idx="2">
                  <c:v>2.4</c:v>
                </c:pt>
                <c:pt idx="3">
                  <c:v>2.8</c:v>
                </c:pt>
                <c:pt idx="4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407552"/>
        <c:axId val="118409088"/>
      </c:barChart>
      <c:catAx>
        <c:axId val="118407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8409088"/>
        <c:crosses val="autoZero"/>
        <c:auto val="1"/>
        <c:lblAlgn val="ctr"/>
        <c:lblOffset val="100"/>
        <c:noMultiLvlLbl val="0"/>
      </c:catAx>
      <c:valAx>
        <c:axId val="1184090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407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366925.43498109782</c:v>
                </c:pt>
                <c:pt idx="1">
                  <c:v>2506618.4329093304</c:v>
                </c:pt>
                <c:pt idx="2">
                  <c:v>122504.97598000002</c:v>
                </c:pt>
                <c:pt idx="3">
                  <c:v>135510.12200000003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134919.55128837752</c:v>
                </c:pt>
                <c:pt idx="1">
                  <c:v>1211435.0465613615</c:v>
                </c:pt>
                <c:pt idx="2">
                  <c:v>57649.606990000015</c:v>
                </c:pt>
                <c:pt idx="3">
                  <c:v>132075.83399999997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7142272"/>
        <c:axId val="117143808"/>
      </c:barChart>
      <c:catAx>
        <c:axId val="11714227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7143808"/>
        <c:crosses val="autoZero"/>
        <c:auto val="1"/>
        <c:lblAlgn val="ctr"/>
        <c:lblOffset val="100"/>
        <c:noMultiLvlLbl val="0"/>
      </c:catAx>
      <c:valAx>
        <c:axId val="11714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14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219805.02893999999</c:v>
                </c:pt>
                <c:pt idx="1">
                  <c:v>782198.57994999981</c:v>
                </c:pt>
                <c:pt idx="2">
                  <c:v>171863.76165</c:v>
                </c:pt>
                <c:pt idx="3">
                  <c:v>255414.09810000012</c:v>
                </c:pt>
                <c:pt idx="4">
                  <c:v>252752.30695000003</c:v>
                </c:pt>
                <c:pt idx="5">
                  <c:v>721736.06410000008</c:v>
                </c:pt>
                <c:pt idx="6">
                  <c:v>347213.07878999994</c:v>
                </c:pt>
                <c:pt idx="7">
                  <c:v>302430.27674</c:v>
                </c:pt>
                <c:pt idx="8">
                  <c:v>290914.80553000001</c:v>
                </c:pt>
                <c:pt idx="9">
                  <c:v>633871.84971399931</c:v>
                </c:pt>
                <c:pt idx="10">
                  <c:v>784147.94524800009</c:v>
                </c:pt>
                <c:pt idx="11">
                  <c:v>962111.21445999981</c:v>
                </c:pt>
                <c:pt idx="12">
                  <c:v>254846.77939000004</c:v>
                </c:pt>
                <c:pt idx="13">
                  <c:v>311019.90330000001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716288"/>
        <c:axId val="118717824"/>
      </c:barChart>
      <c:catAx>
        <c:axId val="118716288"/>
        <c:scaling>
          <c:orientation val="maxMin"/>
        </c:scaling>
        <c:delete val="0"/>
        <c:axPos val="l"/>
        <c:majorTickMark val="out"/>
        <c:minorTickMark val="none"/>
        <c:tickLblPos val="nextTo"/>
        <c:crossAx val="118717824"/>
        <c:crosses val="autoZero"/>
        <c:auto val="1"/>
        <c:lblAlgn val="ctr"/>
        <c:lblOffset val="100"/>
        <c:noMultiLvlLbl val="0"/>
      </c:catAx>
      <c:valAx>
        <c:axId val="1187178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716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8.8099999999999987</c:v>
                </c:pt>
                <c:pt idx="1">
                  <c:v>11.393333333333334</c:v>
                </c:pt>
                <c:pt idx="2">
                  <c:v>8.3199999999999985</c:v>
                </c:pt>
                <c:pt idx="3">
                  <c:v>9.7133333333333329</c:v>
                </c:pt>
                <c:pt idx="4">
                  <c:v>9.5666666666666682</c:v>
                </c:pt>
                <c:pt idx="5">
                  <c:v>9.7700000000000014</c:v>
                </c:pt>
                <c:pt idx="6">
                  <c:v>9.7133333333333329</c:v>
                </c:pt>
                <c:pt idx="7">
                  <c:v>9.7033333333333314</c:v>
                </c:pt>
                <c:pt idx="8">
                  <c:v>9.5300000000000011</c:v>
                </c:pt>
                <c:pt idx="9">
                  <c:v>11.43</c:v>
                </c:pt>
                <c:pt idx="10">
                  <c:v>9.9699999999999989</c:v>
                </c:pt>
                <c:pt idx="11">
                  <c:v>9.8266666666666644</c:v>
                </c:pt>
                <c:pt idx="12">
                  <c:v>9.1366666666666667</c:v>
                </c:pt>
                <c:pt idx="13">
                  <c:v>9.4499999999999993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144768"/>
        <c:axId val="116146560"/>
      </c:barChart>
      <c:catAx>
        <c:axId val="116144768"/>
        <c:scaling>
          <c:orientation val="maxMin"/>
        </c:scaling>
        <c:delete val="0"/>
        <c:axPos val="l"/>
        <c:majorTickMark val="out"/>
        <c:minorTickMark val="none"/>
        <c:tickLblPos val="low"/>
        <c:crossAx val="116146560"/>
        <c:crosses val="autoZero"/>
        <c:auto val="1"/>
        <c:lblAlgn val="ctr"/>
        <c:lblOffset val="100"/>
        <c:noMultiLvlLbl val="0"/>
      </c:catAx>
      <c:valAx>
        <c:axId val="1161465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144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209028.56303999998</c:v>
                </c:pt>
                <c:pt idx="1">
                  <c:v>655197.22444000002</c:v>
                </c:pt>
                <c:pt idx="2">
                  <c:v>155144.71507000001</c:v>
                </c:pt>
                <c:pt idx="3">
                  <c:v>237646.00998999999</c:v>
                </c:pt>
                <c:pt idx="4">
                  <c:v>243683.06273000003</c:v>
                </c:pt>
                <c:pt idx="5">
                  <c:v>695192.93530000001</c:v>
                </c:pt>
                <c:pt idx="6">
                  <c:v>321588.02888000006</c:v>
                </c:pt>
                <c:pt idx="7">
                  <c:v>273879.55617</c:v>
                </c:pt>
                <c:pt idx="8">
                  <c:v>264319.53436999989</c:v>
                </c:pt>
                <c:pt idx="9">
                  <c:v>557243.92842696724</c:v>
                </c:pt>
                <c:pt idx="10">
                  <c:v>798203.97520400048</c:v>
                </c:pt>
                <c:pt idx="11">
                  <c:v>861031.01350999996</c:v>
                </c:pt>
                <c:pt idx="12">
                  <c:v>230229.84647000005</c:v>
                </c:pt>
                <c:pt idx="13">
                  <c:v>284136.89529999997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030336"/>
        <c:axId val="118031872"/>
      </c:barChart>
      <c:catAx>
        <c:axId val="118030336"/>
        <c:scaling>
          <c:orientation val="maxMin"/>
        </c:scaling>
        <c:delete val="0"/>
        <c:axPos val="l"/>
        <c:majorTickMark val="out"/>
        <c:minorTickMark val="none"/>
        <c:tickLblPos val="nextTo"/>
        <c:crossAx val="118031872"/>
        <c:crosses val="autoZero"/>
        <c:auto val="1"/>
        <c:lblAlgn val="ctr"/>
        <c:lblOffset val="100"/>
        <c:noMultiLvlLbl val="0"/>
      </c:catAx>
      <c:valAx>
        <c:axId val="1180318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030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10.122580645161291</c:v>
                </c:pt>
                <c:pt idx="1">
                  <c:v>12.399999999999997</c:v>
                </c:pt>
                <c:pt idx="2">
                  <c:v>9.5258064516129011</c:v>
                </c:pt>
                <c:pt idx="3">
                  <c:v>10.987096774193548</c:v>
                </c:pt>
                <c:pt idx="4">
                  <c:v>10.654838709677419</c:v>
                </c:pt>
                <c:pt idx="5">
                  <c:v>11.274193548387096</c:v>
                </c:pt>
                <c:pt idx="6">
                  <c:v>11.199999999999998</c:v>
                </c:pt>
                <c:pt idx="7">
                  <c:v>11.093548387096773</c:v>
                </c:pt>
                <c:pt idx="8">
                  <c:v>10.851612903225806</c:v>
                </c:pt>
                <c:pt idx="9">
                  <c:v>12.761290322580642</c:v>
                </c:pt>
                <c:pt idx="10">
                  <c:v>11.477419354838711</c:v>
                </c:pt>
                <c:pt idx="11">
                  <c:v>11.270967741935484</c:v>
                </c:pt>
                <c:pt idx="12">
                  <c:v>10.351612903225806</c:v>
                </c:pt>
                <c:pt idx="13">
                  <c:v>10.600000000000001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067968"/>
        <c:axId val="118069504"/>
      </c:barChart>
      <c:catAx>
        <c:axId val="118067968"/>
        <c:scaling>
          <c:orientation val="maxMin"/>
        </c:scaling>
        <c:delete val="0"/>
        <c:axPos val="l"/>
        <c:majorTickMark val="out"/>
        <c:minorTickMark val="none"/>
        <c:tickLblPos val="low"/>
        <c:crossAx val="118069504"/>
        <c:crosses val="autoZero"/>
        <c:auto val="1"/>
        <c:lblAlgn val="ctr"/>
        <c:lblOffset val="100"/>
        <c:noMultiLvlLbl val="0"/>
      </c:catAx>
      <c:valAx>
        <c:axId val="1180695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06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104821.36199</c:v>
                </c:pt>
                <c:pt idx="1">
                  <c:v>300734.29114000004</c:v>
                </c:pt>
                <c:pt idx="2">
                  <c:v>99193.393290000022</c:v>
                </c:pt>
                <c:pt idx="3">
                  <c:v>118836.76567999998</c:v>
                </c:pt>
                <c:pt idx="4">
                  <c:v>119256.48519000002</c:v>
                </c:pt>
                <c:pt idx="5">
                  <c:v>461399.67827000003</c:v>
                </c:pt>
                <c:pt idx="6">
                  <c:v>180423.97178999998</c:v>
                </c:pt>
                <c:pt idx="7">
                  <c:v>155507.11640000003</c:v>
                </c:pt>
                <c:pt idx="8">
                  <c:v>144714.63503</c:v>
                </c:pt>
                <c:pt idx="9">
                  <c:v>203820.44186299376</c:v>
                </c:pt>
                <c:pt idx="10">
                  <c:v>543323.17190900003</c:v>
                </c:pt>
                <c:pt idx="11">
                  <c:v>1197522.3058200001</c:v>
                </c:pt>
                <c:pt idx="12">
                  <c:v>114551.16432999999</c:v>
                </c:pt>
                <c:pt idx="13">
                  <c:v>148849.71302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802304"/>
        <c:axId val="118803840"/>
      </c:barChart>
      <c:catAx>
        <c:axId val="1188023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8803840"/>
        <c:crosses val="autoZero"/>
        <c:auto val="1"/>
        <c:lblAlgn val="ctr"/>
        <c:lblOffset val="100"/>
        <c:noMultiLvlLbl val="0"/>
      </c:catAx>
      <c:valAx>
        <c:axId val="1188038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802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20.343333333333327</c:v>
                </c:pt>
                <c:pt idx="1">
                  <c:v>22.393333333333338</c:v>
                </c:pt>
                <c:pt idx="2">
                  <c:v>19.686666666666667</c:v>
                </c:pt>
                <c:pt idx="3">
                  <c:v>21.043333333333333</c:v>
                </c:pt>
                <c:pt idx="4">
                  <c:v>20.749999999999996</c:v>
                </c:pt>
                <c:pt idx="5">
                  <c:v>21.566666666666663</c:v>
                </c:pt>
                <c:pt idx="6">
                  <c:v>20.529999999999998</c:v>
                </c:pt>
                <c:pt idx="7">
                  <c:v>20.823333333333331</c:v>
                </c:pt>
                <c:pt idx="8">
                  <c:v>20.983333333333334</c:v>
                </c:pt>
                <c:pt idx="9">
                  <c:v>23.360000000000003</c:v>
                </c:pt>
                <c:pt idx="10">
                  <c:v>21.540000000000003</c:v>
                </c:pt>
                <c:pt idx="11">
                  <c:v>21.253333333333337</c:v>
                </c:pt>
                <c:pt idx="12">
                  <c:v>20.513333333333332</c:v>
                </c:pt>
                <c:pt idx="13">
                  <c:v>20.52666666666666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409280"/>
        <c:axId val="119415168"/>
      </c:barChart>
      <c:catAx>
        <c:axId val="119409280"/>
        <c:scaling>
          <c:orientation val="maxMin"/>
        </c:scaling>
        <c:delete val="0"/>
        <c:axPos val="l"/>
        <c:majorTickMark val="out"/>
        <c:minorTickMark val="none"/>
        <c:tickLblPos val="low"/>
        <c:crossAx val="119415168"/>
        <c:crosses val="autoZero"/>
        <c:auto val="1"/>
        <c:lblAlgn val="ctr"/>
        <c:lblOffset val="100"/>
        <c:noMultiLvlLbl val="0"/>
      </c:catAx>
      <c:valAx>
        <c:axId val="1194151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409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29694.502442135134</c:v>
                </c:pt>
                <c:pt idx="1">
                  <c:v>12533.488984487703</c:v>
                </c:pt>
                <c:pt idx="2">
                  <c:v>20037.54424732249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5091840"/>
        <c:axId val="105093376"/>
      </c:barChart>
      <c:catAx>
        <c:axId val="10509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093376"/>
        <c:crosses val="autoZero"/>
        <c:auto val="1"/>
        <c:lblAlgn val="ctr"/>
        <c:lblOffset val="100"/>
        <c:noMultiLvlLbl val="0"/>
      </c:catAx>
      <c:valAx>
        <c:axId val="105093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5091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533654.95397000003</c:v>
                </c:pt>
                <c:pt idx="1">
                  <c:v>1738130.0955299998</c:v>
                </c:pt>
                <c:pt idx="2">
                  <c:v>426201.87001000001</c:v>
                </c:pt>
                <c:pt idx="3">
                  <c:v>611896.87377000006</c:v>
                </c:pt>
                <c:pt idx="4">
                  <c:v>615691.85487000004</c:v>
                </c:pt>
                <c:pt idx="5">
                  <c:v>1878328.6776699999</c:v>
                </c:pt>
                <c:pt idx="6">
                  <c:v>849225.07945999992</c:v>
                </c:pt>
                <c:pt idx="7">
                  <c:v>731816.94930999994</c:v>
                </c:pt>
                <c:pt idx="8">
                  <c:v>699948.97493000003</c:v>
                </c:pt>
                <c:pt idx="9">
                  <c:v>1394936.2200039602</c:v>
                </c:pt>
                <c:pt idx="10">
                  <c:v>2125675.0923610004</c:v>
                </c:pt>
                <c:pt idx="11">
                  <c:v>3020664.5337899998</c:v>
                </c:pt>
                <c:pt idx="12">
                  <c:v>599627.79019000009</c:v>
                </c:pt>
                <c:pt idx="13">
                  <c:v>744006.51162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882304"/>
        <c:axId val="118883840"/>
      </c:barChart>
      <c:catAx>
        <c:axId val="1188823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8883840"/>
        <c:crosses val="autoZero"/>
        <c:auto val="1"/>
        <c:lblAlgn val="ctr"/>
        <c:lblOffset val="100"/>
        <c:noMultiLvlLbl val="0"/>
      </c:catAx>
      <c:valAx>
        <c:axId val="1188838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88230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13.091971326164872</c:v>
                </c:pt>
                <c:pt idx="1">
                  <c:v>15.395555555555555</c:v>
                </c:pt>
                <c:pt idx="2">
                  <c:v>12.510824372759856</c:v>
                </c:pt>
                <c:pt idx="3">
                  <c:v>13.914587813620072</c:v>
                </c:pt>
                <c:pt idx="4">
                  <c:v>13.657168458781362</c:v>
                </c:pt>
                <c:pt idx="5">
                  <c:v>14.203620071684588</c:v>
                </c:pt>
                <c:pt idx="6">
                  <c:v>13.814444444444442</c:v>
                </c:pt>
                <c:pt idx="7">
                  <c:v>13.873405017921144</c:v>
                </c:pt>
                <c:pt idx="8">
                  <c:v>13.78831541218638</c:v>
                </c:pt>
                <c:pt idx="9">
                  <c:v>15.850430107526881</c:v>
                </c:pt>
                <c:pt idx="10">
                  <c:v>14.329139784946236</c:v>
                </c:pt>
                <c:pt idx="11">
                  <c:v>14.116989247311828</c:v>
                </c:pt>
                <c:pt idx="12">
                  <c:v>13.333870967741936</c:v>
                </c:pt>
                <c:pt idx="13">
                  <c:v>13.525555555555554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928128"/>
        <c:axId val="118929664"/>
      </c:barChart>
      <c:catAx>
        <c:axId val="118928128"/>
        <c:scaling>
          <c:orientation val="maxMin"/>
        </c:scaling>
        <c:delete val="0"/>
        <c:axPos val="l"/>
        <c:majorTickMark val="out"/>
        <c:minorTickMark val="none"/>
        <c:tickLblPos val="low"/>
        <c:crossAx val="118929664"/>
        <c:crosses val="autoZero"/>
        <c:auto val="1"/>
        <c:lblAlgn val="ctr"/>
        <c:lblOffset val="100"/>
        <c:noMultiLvlLbl val="0"/>
      </c:catAx>
      <c:valAx>
        <c:axId val="1189296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928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25530.004662140043</c:v>
                </c:pt>
                <c:pt idx="1">
                  <c:v>11165.492145086308</c:v>
                </c:pt>
                <c:pt idx="2">
                  <c:v>17979.146403345218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5116032"/>
        <c:axId val="105117568"/>
      </c:barChart>
      <c:catAx>
        <c:axId val="10511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17568"/>
        <c:crosses val="autoZero"/>
        <c:auto val="1"/>
        <c:lblAlgn val="ctr"/>
        <c:lblOffset val="100"/>
        <c:noMultiLvlLbl val="0"/>
      </c:catAx>
      <c:valAx>
        <c:axId val="105117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5116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15292.150434469117</c:v>
                </c:pt>
                <c:pt idx="1">
                  <c:v>8852.8513060858495</c:v>
                </c:pt>
                <c:pt idx="2">
                  <c:v>12586.688823574445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046464"/>
        <c:axId val="116060544"/>
      </c:barChart>
      <c:catAx>
        <c:axId val="11604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060544"/>
        <c:crosses val="autoZero"/>
        <c:auto val="1"/>
        <c:lblAlgn val="ctr"/>
        <c:lblOffset val="100"/>
        <c:noMultiLvlLbl val="0"/>
      </c:catAx>
      <c:valAx>
        <c:axId val="116060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046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601125.65652337566</c:v>
                </c:pt>
                <c:pt idx="1">
                  <c:v>463928.93476368755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557353.66615377087</c:v>
                </c:pt>
                <c:pt idx="1">
                  <c:v>347447.17345774971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377600.71616259252</c:v>
                </c:pt>
                <c:pt idx="1">
                  <c:v>324349.22311193479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959680"/>
        <c:axId val="115970048"/>
      </c:barChart>
      <c:catAx>
        <c:axId val="11595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595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0.39133745724436941</c:v>
                </c:pt>
                <c:pt idx="1">
                  <c:v>0.40848691313332125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0.36284155256308243</c:v>
                </c:pt>
                <c:pt idx="1">
                  <c:v>0.30592535349179673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0.24582099019254819</c:v>
                </c:pt>
                <c:pt idx="1">
                  <c:v>0.28558773337488225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735296"/>
        <c:axId val="105737216"/>
      </c:barChart>
      <c:catAx>
        <c:axId val="1057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737216"/>
        <c:crosses val="autoZero"/>
        <c:auto val="1"/>
        <c:lblAlgn val="ctr"/>
        <c:lblOffset val="100"/>
        <c:noMultiLvlLbl val="0"/>
      </c:catAx>
      <c:valAx>
        <c:axId val="105737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735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61012.832212849149</c:v>
                </c:pt>
                <c:pt idx="1">
                  <c:v>47146.328607270945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53738.889525638209</c:v>
                </c:pt>
                <c:pt idx="1">
                  <c:v>26383.560888335291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20167.829549890161</c:v>
                </c:pt>
                <c:pt idx="1">
                  <c:v>21665.246258804025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955136"/>
        <c:axId val="106957056"/>
      </c:barChart>
      <c:catAx>
        <c:axId val="1069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957056"/>
        <c:crosses val="autoZero"/>
        <c:auto val="1"/>
        <c:lblAlgn val="ctr"/>
        <c:lblOffset val="100"/>
        <c:noMultiLvlLbl val="0"/>
      </c:catAx>
      <c:valAx>
        <c:axId val="10695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695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95250</xdr:rowOff>
    </xdr:from>
    <xdr:to>
      <xdr:col>3</xdr:col>
      <xdr:colOff>657225</xdr:colOff>
      <xdr:row>25</xdr:row>
      <xdr:rowOff>190500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0125"/>
          <a:ext cx="5762625" cy="742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219075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824"/>
      <c r="B1" s="27"/>
      <c r="C1" s="27"/>
      <c r="D1" s="27"/>
      <c r="E1" s="27"/>
      <c r="F1" s="27"/>
      <c r="G1" s="819"/>
      <c r="H1" s="822"/>
      <c r="I1" s="820"/>
      <c r="J1" s="22"/>
    </row>
    <row r="2" spans="1:20" ht="36" customHeight="1" x14ac:dyDescent="0.2">
      <c r="A2" s="825"/>
      <c r="B2" s="819"/>
      <c r="C2" s="822"/>
      <c r="D2" s="819"/>
      <c r="E2" s="27"/>
      <c r="F2" s="27"/>
      <c r="G2" s="27"/>
      <c r="H2" s="823"/>
      <c r="I2" s="22"/>
      <c r="J2" s="22"/>
    </row>
    <row r="3" spans="1:20" ht="36" customHeight="1" x14ac:dyDescent="0.2">
      <c r="A3" s="826"/>
      <c r="B3" s="27"/>
      <c r="C3" s="823"/>
      <c r="D3" s="27"/>
      <c r="E3" s="27"/>
      <c r="F3" s="27"/>
      <c r="G3" s="27"/>
      <c r="H3" s="822"/>
      <c r="I3" s="820"/>
      <c r="J3" s="820"/>
      <c r="K3" s="821"/>
    </row>
    <row r="4" spans="1:20" ht="36" customHeight="1" x14ac:dyDescent="0.2">
      <c r="A4" s="826"/>
      <c r="B4" s="27"/>
      <c r="C4" s="27"/>
      <c r="D4" s="496"/>
      <c r="E4" s="27"/>
      <c r="F4" s="27"/>
      <c r="G4" s="27"/>
      <c r="H4" s="823"/>
      <c r="I4" s="22"/>
      <c r="J4" s="22"/>
      <c r="T4" s="28"/>
    </row>
    <row r="5" spans="1:20" ht="36" customHeight="1" x14ac:dyDescent="0.2">
      <c r="A5" s="495"/>
      <c r="B5" s="27"/>
      <c r="C5" s="27"/>
      <c r="D5" s="27"/>
      <c r="E5" s="27"/>
      <c r="F5" s="27"/>
      <c r="G5" s="27"/>
      <c r="H5" s="823"/>
      <c r="I5" s="22"/>
      <c r="J5" s="22"/>
    </row>
    <row r="6" spans="1:20" ht="36" customHeight="1" x14ac:dyDescent="0.2">
      <c r="A6" s="495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918" t="s">
        <v>333</v>
      </c>
      <c r="B8" s="918"/>
      <c r="C8" s="918"/>
      <c r="D8" s="918"/>
      <c r="E8" s="918"/>
      <c r="F8" s="918"/>
      <c r="G8" s="918"/>
      <c r="H8" s="918"/>
      <c r="I8" s="918"/>
      <c r="J8" s="918"/>
      <c r="K8" s="918"/>
    </row>
    <row r="9" spans="1:20" ht="36" customHeight="1" x14ac:dyDescent="0.2">
      <c r="A9" s="918"/>
      <c r="B9" s="918"/>
      <c r="C9" s="918"/>
      <c r="D9" s="918"/>
      <c r="E9" s="918"/>
      <c r="F9" s="918"/>
      <c r="G9" s="918"/>
      <c r="H9" s="918"/>
      <c r="I9" s="918"/>
      <c r="J9" s="918"/>
      <c r="K9" s="918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828"/>
      <c r="G16" s="22"/>
      <c r="H16" s="22"/>
      <c r="I16" s="22"/>
      <c r="J16" s="22"/>
    </row>
    <row r="17" spans="1:11" ht="36" customHeight="1" x14ac:dyDescent="0.2">
      <c r="A17" s="25"/>
      <c r="B17" s="816"/>
      <c r="C17" s="817"/>
      <c r="D17" s="833"/>
      <c r="E17" s="916" t="s">
        <v>152</v>
      </c>
      <c r="F17" s="917"/>
      <c r="G17" s="838">
        <v>2019</v>
      </c>
      <c r="H17" s="817"/>
      <c r="I17" s="25"/>
      <c r="J17" s="25"/>
    </row>
    <row r="18" spans="1:11" ht="23.25" customHeight="1" x14ac:dyDescent="0.2">
      <c r="A18" s="25"/>
      <c r="B18" s="25"/>
      <c r="C18" s="24"/>
      <c r="D18" s="834"/>
      <c r="E18" s="29"/>
      <c r="F18" s="835"/>
      <c r="G18" s="839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836"/>
      <c r="G19" s="828"/>
      <c r="H19" s="22"/>
      <c r="I19" s="829"/>
      <c r="J19" s="813"/>
    </row>
    <row r="20" spans="1:11" ht="15" customHeight="1" x14ac:dyDescent="0.2">
      <c r="A20" s="490"/>
      <c r="B20" s="490"/>
      <c r="C20" s="490"/>
      <c r="D20" s="26"/>
      <c r="E20" s="26"/>
      <c r="F20" s="836"/>
      <c r="G20" s="836"/>
      <c r="H20" s="490"/>
      <c r="I20" s="840">
        <v>4</v>
      </c>
      <c r="J20" s="814" t="s">
        <v>345</v>
      </c>
    </row>
    <row r="21" spans="1:11" ht="15" customHeight="1" x14ac:dyDescent="0.2">
      <c r="A21" s="490"/>
      <c r="B21" s="490"/>
      <c r="C21" s="490"/>
      <c r="D21" s="26"/>
      <c r="E21" s="26"/>
      <c r="F21" s="836"/>
      <c r="G21" s="26"/>
      <c r="H21" s="490"/>
      <c r="I21" s="840">
        <v>5</v>
      </c>
      <c r="J21" s="814" t="s">
        <v>346</v>
      </c>
    </row>
    <row r="22" spans="1:11" ht="15" customHeight="1" x14ac:dyDescent="0.2">
      <c r="A22" s="490"/>
      <c r="B22" s="490"/>
      <c r="C22" s="490"/>
      <c r="D22" s="26"/>
      <c r="E22" s="26"/>
      <c r="F22" s="836"/>
      <c r="G22" s="26"/>
      <c r="H22" s="490"/>
      <c r="I22" s="841">
        <v>6</v>
      </c>
      <c r="J22" s="842" t="s">
        <v>347</v>
      </c>
      <c r="K22" s="821"/>
    </row>
    <row r="23" spans="1:11" ht="15" customHeight="1" x14ac:dyDescent="0.2">
      <c r="A23" s="490"/>
      <c r="B23" s="490"/>
      <c r="C23" s="490"/>
      <c r="D23" s="26"/>
      <c r="E23" s="26"/>
      <c r="F23" s="836"/>
      <c r="G23" s="26"/>
      <c r="H23" s="490"/>
      <c r="I23" s="829"/>
      <c r="J23" s="829"/>
      <c r="K23" s="4"/>
    </row>
    <row r="24" spans="1:11" ht="15" customHeight="1" x14ac:dyDescent="0.2">
      <c r="A24" s="23"/>
      <c r="B24" s="23"/>
      <c r="C24" s="22"/>
      <c r="D24" s="22"/>
      <c r="E24" s="491"/>
      <c r="F24" s="837"/>
      <c r="G24" s="22"/>
      <c r="H24" s="22"/>
      <c r="I24" s="829"/>
      <c r="J24" s="490"/>
      <c r="K24" s="494"/>
    </row>
    <row r="25" spans="1:11" ht="15" customHeight="1" x14ac:dyDescent="0.2">
      <c r="A25" s="828"/>
      <c r="B25" s="22"/>
      <c r="C25" s="22"/>
      <c r="D25" s="22"/>
      <c r="E25" s="491"/>
      <c r="F25" s="491"/>
      <c r="G25" s="492"/>
      <c r="H25" s="493"/>
      <c r="I25" s="829"/>
      <c r="J25" s="22"/>
      <c r="K25" s="494"/>
    </row>
    <row r="26" spans="1:11" ht="15" customHeight="1" x14ac:dyDescent="0.2">
      <c r="A26" s="828"/>
      <c r="B26" s="22"/>
      <c r="C26" s="22"/>
      <c r="D26" s="22"/>
      <c r="E26" s="491"/>
      <c r="F26" s="26"/>
      <c r="G26" s="22"/>
      <c r="H26" s="22"/>
      <c r="I26" s="829"/>
      <c r="J26" s="490"/>
      <c r="K26" s="494"/>
    </row>
    <row r="27" spans="1:11" ht="15" customHeight="1" x14ac:dyDescent="0.2">
      <c r="A27" s="829"/>
      <c r="B27" s="22"/>
      <c r="C27" s="22"/>
      <c r="D27" s="22"/>
      <c r="E27" s="22"/>
      <c r="F27" s="22"/>
      <c r="G27" s="490"/>
      <c r="H27" s="490"/>
      <c r="I27" s="829"/>
      <c r="J27" s="493"/>
      <c r="K27" s="494"/>
    </row>
    <row r="28" spans="1:11" ht="15" customHeight="1" x14ac:dyDescent="0.2">
      <c r="A28" s="829"/>
      <c r="B28" s="22"/>
      <c r="C28" s="22"/>
      <c r="D28" s="22"/>
      <c r="E28" s="22"/>
      <c r="F28" s="22"/>
      <c r="G28" s="490"/>
      <c r="H28" s="490"/>
      <c r="I28" s="829"/>
      <c r="J28" s="490"/>
      <c r="K28" s="494"/>
    </row>
    <row r="29" spans="1:11" ht="15" customHeight="1" x14ac:dyDescent="0.2">
      <c r="A29" s="830" t="s">
        <v>128</v>
      </c>
      <c r="B29" s="827"/>
      <c r="C29" s="832"/>
      <c r="D29" s="818"/>
      <c r="E29" s="490"/>
      <c r="F29" s="490"/>
      <c r="G29" s="490"/>
      <c r="H29" s="490"/>
      <c r="I29" s="829"/>
      <c r="J29" s="4"/>
    </row>
    <row r="30" spans="1:11" ht="15" customHeight="1" x14ac:dyDescent="0.2">
      <c r="A30" s="831"/>
      <c r="B30" s="490"/>
      <c r="C30" s="829"/>
      <c r="D30" s="490"/>
      <c r="E30" s="490"/>
      <c r="F30" s="490"/>
      <c r="G30" s="490"/>
      <c r="H30" s="490"/>
      <c r="I30" s="829"/>
      <c r="J30" s="490"/>
    </row>
    <row r="31" spans="1:11" x14ac:dyDescent="0.2">
      <c r="A31" s="829"/>
      <c r="B31" s="490"/>
      <c r="C31" s="490"/>
      <c r="D31" s="490"/>
      <c r="E31" s="490"/>
      <c r="F31" s="490"/>
      <c r="G31" s="490"/>
      <c r="H31" s="490"/>
      <c r="I31" s="829"/>
      <c r="J31" s="490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6" t="s">
        <v>226</v>
      </c>
      <c r="L1" s="1006"/>
    </row>
    <row r="2" spans="1:22" s="571" customFormat="1" ht="15.75" customHeight="1" x14ac:dyDescent="0.2">
      <c r="A2" s="1016" t="s">
        <v>167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22" ht="18.75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22" ht="12.95" customHeight="1" x14ac:dyDescent="0.2">
      <c r="A4" s="1007" t="s">
        <v>4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22" ht="24.95" customHeight="1" x14ac:dyDescent="0.25">
      <c r="A6" s="74"/>
      <c r="B6" s="75"/>
      <c r="C6" s="76"/>
      <c r="D6" s="76"/>
      <c r="E6" s="1019" t="s">
        <v>39</v>
      </c>
      <c r="F6" s="1020"/>
      <c r="G6" s="420"/>
      <c r="H6" s="1004" t="s">
        <v>108</v>
      </c>
      <c r="I6" s="1017" t="s">
        <v>39</v>
      </c>
      <c r="J6" s="1018"/>
      <c r="K6" s="399"/>
      <c r="L6" s="87"/>
    </row>
    <row r="7" spans="1:22" ht="24.95" customHeight="1" x14ac:dyDescent="0.25">
      <c r="A7" s="74"/>
      <c r="B7" s="94"/>
      <c r="C7" s="94"/>
      <c r="D7" s="1014" t="s">
        <v>0</v>
      </c>
      <c r="E7" s="1003"/>
      <c r="F7" s="1004"/>
      <c r="G7" s="417" t="s">
        <v>107</v>
      </c>
      <c r="H7" s="1004"/>
      <c r="I7" s="1003"/>
      <c r="J7" s="1004"/>
      <c r="K7" s="114" t="s">
        <v>107</v>
      </c>
      <c r="L7" s="87"/>
    </row>
    <row r="8" spans="1:22" ht="15" customHeight="1" x14ac:dyDescent="0.25">
      <c r="A8" s="1013" t="s">
        <v>140</v>
      </c>
      <c r="B8" s="1013"/>
      <c r="C8" s="96" t="s">
        <v>45</v>
      </c>
      <c r="D8" s="1015"/>
      <c r="E8" s="794" t="s">
        <v>336</v>
      </c>
      <c r="F8" s="789" t="s">
        <v>1</v>
      </c>
      <c r="G8" s="41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1026" t="str">
        <f>T!J20</f>
        <v>Duben</v>
      </c>
      <c r="B9" s="1027"/>
      <c r="C9" s="92" t="s">
        <v>6</v>
      </c>
      <c r="D9" s="77">
        <v>1629</v>
      </c>
      <c r="E9" s="90">
        <v>297229.78148211015</v>
      </c>
      <c r="F9" s="78">
        <v>3171012.9719880004</v>
      </c>
      <c r="G9" s="421">
        <f t="shared" ref="G9:G14" si="0">E9/$E$15</f>
        <v>0.49445532436786271</v>
      </c>
      <c r="H9" s="141">
        <f>(E9-I9)/I9</f>
        <v>0.18377871846136862</v>
      </c>
      <c r="I9" s="401">
        <v>251085.5929801123</v>
      </c>
      <c r="J9" s="113">
        <v>2678207.189452</v>
      </c>
      <c r="K9" s="116">
        <f>I9/$I$15</f>
        <v>0.54121563490754954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1028"/>
      <c r="B10" s="1029"/>
      <c r="C10" s="93" t="s">
        <v>7</v>
      </c>
      <c r="D10" s="77">
        <v>6549</v>
      </c>
      <c r="E10" s="90">
        <v>58709.066931837071</v>
      </c>
      <c r="F10" s="78">
        <v>625460.08924</v>
      </c>
      <c r="G10" s="422">
        <f t="shared" si="0"/>
        <v>9.7665215741052108E-2</v>
      </c>
      <c r="H10" s="141">
        <f t="shared" ref="H10:H13" si="1">(E10-I10)/I10</f>
        <v>0.38273883360536465</v>
      </c>
      <c r="I10" s="402">
        <v>42458.536279594147</v>
      </c>
      <c r="J10" s="112">
        <v>452683.76886000013</v>
      </c>
      <c r="K10" s="117">
        <f t="shared" ref="K10:K14" si="2">I10/$I$15</f>
        <v>9.1519483045870681E-2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1028"/>
      <c r="B11" s="1029"/>
      <c r="C11" s="93" t="s">
        <v>8</v>
      </c>
      <c r="D11" s="77">
        <v>205631</v>
      </c>
      <c r="E11" s="90">
        <v>79556.905741788607</v>
      </c>
      <c r="F11" s="78">
        <v>849417.17549792794</v>
      </c>
      <c r="G11" s="422">
        <f t="shared" si="0"/>
        <v>0.13234654831056095</v>
      </c>
      <c r="H11" s="141">
        <f t="shared" si="1"/>
        <v>0.53634273399354115</v>
      </c>
      <c r="I11" s="402">
        <v>51783.305887085393</v>
      </c>
      <c r="J11" s="112">
        <v>552150.63390368712</v>
      </c>
      <c r="K11" s="117">
        <f t="shared" si="2"/>
        <v>0.11161904767475295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1028"/>
      <c r="B12" s="1029"/>
      <c r="C12" s="93" t="s">
        <v>9</v>
      </c>
      <c r="D12" s="77">
        <v>2622083</v>
      </c>
      <c r="E12" s="90">
        <v>147328.62539718841</v>
      </c>
      <c r="F12" s="78">
        <v>1573114.8332560714</v>
      </c>
      <c r="G12" s="422">
        <f t="shared" si="0"/>
        <v>0.24508790100437067</v>
      </c>
      <c r="H12" s="141">
        <f t="shared" si="1"/>
        <v>0.41593622778342121</v>
      </c>
      <c r="I12" s="402">
        <v>104050.32550641363</v>
      </c>
      <c r="J12" s="112">
        <v>1109641.6556763574</v>
      </c>
      <c r="K12" s="117">
        <f t="shared" si="2"/>
        <v>0.22428074153084235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1028"/>
      <c r="B13" s="1029"/>
      <c r="C13" s="290" t="s">
        <v>302</v>
      </c>
      <c r="D13" s="85">
        <v>227</v>
      </c>
      <c r="E13" s="102">
        <v>6338.1469891761581</v>
      </c>
      <c r="F13" s="86">
        <v>71320.62288000001</v>
      </c>
      <c r="G13" s="103">
        <f t="shared" si="0"/>
        <v>1.0543797158539165E-2</v>
      </c>
      <c r="H13" s="141">
        <f t="shared" si="1"/>
        <v>0.14228479997191826</v>
      </c>
      <c r="I13" s="405">
        <v>5548.6573832830254</v>
      </c>
      <c r="J13" s="118">
        <v>59168.2857</v>
      </c>
      <c r="K13" s="117">
        <f t="shared" si="2"/>
        <v>1.1960145115995743E-2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1028"/>
      <c r="B14" s="1029"/>
      <c r="C14" s="93" t="s">
        <v>310</v>
      </c>
      <c r="D14" s="407"/>
      <c r="E14" s="90">
        <v>11963.12998127518</v>
      </c>
      <c r="F14" s="78">
        <v>127901.44149700004</v>
      </c>
      <c r="G14" s="422">
        <f t="shared" si="0"/>
        <v>1.9901213417614253E-2</v>
      </c>
      <c r="H14" s="141">
        <f>(E14-I14)/I14</f>
        <v>0.32886506560230233</v>
      </c>
      <c r="I14" s="402">
        <v>9002.5167271990431</v>
      </c>
      <c r="J14" s="112">
        <v>96231.299237000014</v>
      </c>
      <c r="K14" s="117">
        <f t="shared" si="2"/>
        <v>1.9404947724988686E-2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1030"/>
      <c r="B15" s="1031"/>
      <c r="C15" s="599" t="s">
        <v>2</v>
      </c>
      <c r="D15" s="600">
        <v>2836119</v>
      </c>
      <c r="E15" s="601">
        <v>601125.65652337566</v>
      </c>
      <c r="F15" s="602">
        <v>6418227.1343589993</v>
      </c>
      <c r="G15" s="603">
        <f>SUM(G9:G14)</f>
        <v>0.99999999999999989</v>
      </c>
      <c r="H15" s="604">
        <f>(E15-I15)/I15</f>
        <v>0.29572788304219977</v>
      </c>
      <c r="I15" s="605">
        <v>463928.93476368755</v>
      </c>
      <c r="J15" s="606">
        <v>4948082.8328290442</v>
      </c>
      <c r="K15" s="614">
        <f>SUM(K9:K14)</f>
        <v>0.99999999999999989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1032" t="str">
        <f>T!J21</f>
        <v>Květen</v>
      </c>
      <c r="B16" s="1033"/>
      <c r="C16" s="92" t="s">
        <v>6</v>
      </c>
      <c r="D16" s="77">
        <v>1634</v>
      </c>
      <c r="E16" s="90">
        <v>288646.33446870669</v>
      </c>
      <c r="F16" s="78">
        <v>3073271.7337040002</v>
      </c>
      <c r="G16" s="421">
        <f>E16/$E$22</f>
        <v>0.51788720878184857</v>
      </c>
      <c r="H16" s="141">
        <f>(E16-I16)/I16</f>
        <v>0.21837165120712071</v>
      </c>
      <c r="I16" s="401">
        <v>236911.56486013593</v>
      </c>
      <c r="J16" s="113">
        <v>2523618.4078900004</v>
      </c>
      <c r="K16" s="116">
        <f>I16/$I$22</f>
        <v>0.681863554975631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1032"/>
      <c r="B17" s="1033"/>
      <c r="C17" s="93" t="s">
        <v>7</v>
      </c>
      <c r="D17" s="77">
        <v>6535</v>
      </c>
      <c r="E17" s="90">
        <v>50404.085417915332</v>
      </c>
      <c r="F17" s="78">
        <v>536751.84747000015</v>
      </c>
      <c r="G17" s="422">
        <f t="shared" ref="G17:G21" si="3">E17/$E$22</f>
        <v>9.0434653037716126E-2</v>
      </c>
      <c r="H17" s="141">
        <f t="shared" ref="H17:H19" si="4">(E17-I17)/I17</f>
        <v>0.9268852037351446</v>
      </c>
      <c r="I17" s="402">
        <v>26158.322934967902</v>
      </c>
      <c r="J17" s="112">
        <v>278655.89314000006</v>
      </c>
      <c r="K17" s="117">
        <f t="shared" ref="K17:K21" si="5">I17/$I$22</f>
        <v>7.5287194524116072E-2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1032"/>
      <c r="B18" s="1033"/>
      <c r="C18" s="93" t="s">
        <v>8</v>
      </c>
      <c r="D18" s="77">
        <v>205691</v>
      </c>
      <c r="E18" s="90">
        <v>69757.992795149941</v>
      </c>
      <c r="F18" s="78">
        <v>742881.73228531517</v>
      </c>
      <c r="G18" s="422">
        <f t="shared" si="3"/>
        <v>0.12515929656754798</v>
      </c>
      <c r="H18" s="141">
        <f t="shared" si="4"/>
        <v>2.2753096336941745</v>
      </c>
      <c r="I18" s="402">
        <v>21298.136847132497</v>
      </c>
      <c r="J18" s="112">
        <v>226892.77375147189</v>
      </c>
      <c r="K18" s="117">
        <f>I18/$I$22</f>
        <v>6.129892102783905E-2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1032"/>
      <c r="B19" s="1033"/>
      <c r="C19" s="93" t="s">
        <v>9</v>
      </c>
      <c r="D19" s="77">
        <v>2620901</v>
      </c>
      <c r="E19" s="90">
        <v>127661.30121508105</v>
      </c>
      <c r="F19" s="78">
        <v>1359486.4582416522</v>
      </c>
      <c r="G19" s="422">
        <f t="shared" si="3"/>
        <v>0.22904900239744722</v>
      </c>
      <c r="H19" s="141">
        <f t="shared" si="4"/>
        <v>1.6679852945748102</v>
      </c>
      <c r="I19" s="402">
        <v>47849.327158838823</v>
      </c>
      <c r="J19" s="112">
        <v>509734.0097725417</v>
      </c>
      <c r="K19" s="117">
        <f>I19/$I$22</f>
        <v>0.13771684104564286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1032"/>
      <c r="B20" s="1033"/>
      <c r="C20" s="290" t="s">
        <v>302</v>
      </c>
      <c r="D20" s="85">
        <v>228</v>
      </c>
      <c r="E20" s="102">
        <v>6961.7666992914528</v>
      </c>
      <c r="F20" s="86">
        <v>74133.517199999987</v>
      </c>
      <c r="G20" s="103">
        <f t="shared" si="3"/>
        <v>1.2490752500712427E-2</v>
      </c>
      <c r="H20" s="141">
        <f>(E20-I20)/I20</f>
        <v>0.16715135536124115</v>
      </c>
      <c r="I20" s="405">
        <v>5964.7505589681978</v>
      </c>
      <c r="J20" s="118">
        <v>63537.435150000005</v>
      </c>
      <c r="K20" s="117">
        <f>I20/$I$22</f>
        <v>1.7167359571838691E-2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1032"/>
      <c r="B21" s="1033"/>
      <c r="C21" s="93" t="s">
        <v>310</v>
      </c>
      <c r="D21" s="407"/>
      <c r="E21" s="90">
        <v>13922.185557626584</v>
      </c>
      <c r="F21" s="78">
        <v>148419.62865299999</v>
      </c>
      <c r="G21" s="422">
        <f t="shared" si="3"/>
        <v>2.4979086714727965E-2</v>
      </c>
      <c r="H21" s="141">
        <f t="shared" ref="H21" si="6">(E21-I21)/I21</f>
        <v>0.50265285725363873</v>
      </c>
      <c r="I21" s="402">
        <v>9265.07109770637</v>
      </c>
      <c r="J21" s="112">
        <v>98788.489996399963</v>
      </c>
      <c r="K21" s="117">
        <f t="shared" si="5"/>
        <v>2.6666128854932306E-2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1032"/>
      <c r="B22" s="1033"/>
      <c r="C22" s="599" t="s">
        <v>2</v>
      </c>
      <c r="D22" s="600">
        <v>2834989</v>
      </c>
      <c r="E22" s="601">
        <v>557353.66615377087</v>
      </c>
      <c r="F22" s="602">
        <v>5934944.9175539669</v>
      </c>
      <c r="G22" s="603">
        <f>SUM(G16:G21)</f>
        <v>1.0000000000000002</v>
      </c>
      <c r="H22" s="604">
        <f>(E22-I22)/I22</f>
        <v>0.60413930154347972</v>
      </c>
      <c r="I22" s="605">
        <v>347447.17345774971</v>
      </c>
      <c r="J22" s="606">
        <v>3701227.0097004147</v>
      </c>
      <c r="K22" s="614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1032" t="str">
        <f>T!J22</f>
        <v>Červen</v>
      </c>
      <c r="B23" s="1033"/>
      <c r="C23" s="92" t="s">
        <v>6</v>
      </c>
      <c r="D23" s="77">
        <v>1634</v>
      </c>
      <c r="E23" s="90">
        <v>284997.79836083454</v>
      </c>
      <c r="F23" s="78">
        <v>3039550.0849489998</v>
      </c>
      <c r="G23" s="421">
        <f>E23/$E$29</f>
        <v>0.75475968705026575</v>
      </c>
      <c r="H23" s="141">
        <f>(E23-I23)/I23</f>
        <v>0.20614488475545226</v>
      </c>
      <c r="I23" s="401">
        <v>236288.19552521527</v>
      </c>
      <c r="J23" s="113">
        <v>2523025.1903799996</v>
      </c>
      <c r="K23" s="116">
        <f>I23/$I$29</f>
        <v>0.72849934172239672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1032"/>
      <c r="B24" s="1033"/>
      <c r="C24" s="93" t="s">
        <v>7</v>
      </c>
      <c r="D24" s="77">
        <v>6547</v>
      </c>
      <c r="E24" s="90">
        <v>26561.548459209029</v>
      </c>
      <c r="F24" s="78">
        <v>283318.48886000004</v>
      </c>
      <c r="G24" s="422">
        <f t="shared" ref="G24:G28" si="7">E24/$E$29</f>
        <v>7.0342950429606158E-2</v>
      </c>
      <c r="H24" s="141">
        <f t="shared" ref="H24:H27" si="8">(E24-I24)/I24</f>
        <v>2.1643383247548956E-2</v>
      </c>
      <c r="I24" s="402">
        <v>25998.845482438799</v>
      </c>
      <c r="J24" s="112">
        <v>277626.8877100001</v>
      </c>
      <c r="K24" s="117">
        <f t="shared" ref="K24:K28" si="9">I24/$I$29</f>
        <v>8.0156953153750723E-2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1032"/>
      <c r="B25" s="1033"/>
      <c r="C25" s="93" t="s">
        <v>8</v>
      </c>
      <c r="D25" s="77">
        <v>205486</v>
      </c>
      <c r="E25" s="90">
        <v>15275.188827017362</v>
      </c>
      <c r="F25" s="78">
        <v>162914.79232800441</v>
      </c>
      <c r="G25" s="422">
        <f t="shared" si="7"/>
        <v>4.0453283516655093E-2</v>
      </c>
      <c r="H25" s="141">
        <f t="shared" si="8"/>
        <v>-3.337799463233096E-2</v>
      </c>
      <c r="I25" s="402">
        <v>15802.6495798709</v>
      </c>
      <c r="J25" s="112">
        <v>168746.38977999997</v>
      </c>
      <c r="K25" s="117">
        <f t="shared" si="9"/>
        <v>4.8721095824599263E-2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1032"/>
      <c r="B26" s="1033"/>
      <c r="C26" s="93" t="s">
        <v>9</v>
      </c>
      <c r="D26" s="77">
        <v>2619705</v>
      </c>
      <c r="E26" s="90">
        <v>31134.172397070615</v>
      </c>
      <c r="F26" s="78">
        <v>332083.84963498928</v>
      </c>
      <c r="G26" s="422">
        <f t="shared" si="7"/>
        <v>8.2452630687449319E-2</v>
      </c>
      <c r="H26" s="141">
        <f t="shared" si="8"/>
        <v>-5.3903247784485672E-2</v>
      </c>
      <c r="I26" s="402">
        <v>32908.021641721549</v>
      </c>
      <c r="J26" s="112">
        <v>351411.82299999997</v>
      </c>
      <c r="K26" s="117">
        <f t="shared" si="9"/>
        <v>0.10145861095639129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1032"/>
      <c r="B27" s="1033"/>
      <c r="C27" s="290" t="s">
        <v>302</v>
      </c>
      <c r="D27" s="85">
        <v>229</v>
      </c>
      <c r="E27" s="102">
        <v>7040.0982106081956</v>
      </c>
      <c r="F27" s="86">
        <v>75087.279949999996</v>
      </c>
      <c r="G27" s="103">
        <f t="shared" si="7"/>
        <v>1.8644292527180414E-2</v>
      </c>
      <c r="H27" s="141">
        <f t="shared" si="8"/>
        <v>0.15751665098281301</v>
      </c>
      <c r="I27" s="405">
        <v>6082.0707889002351</v>
      </c>
      <c r="J27" s="118">
        <v>64939.96054</v>
      </c>
      <c r="K27" s="117">
        <f t="shared" si="9"/>
        <v>1.8751612014193966E-2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1032"/>
      <c r="B28" s="1033"/>
      <c r="C28" s="93" t="s">
        <v>310</v>
      </c>
      <c r="D28" s="407"/>
      <c r="E28" s="90">
        <v>12591.909907852778</v>
      </c>
      <c r="F28" s="78">
        <v>134449.76869</v>
      </c>
      <c r="G28" s="422">
        <f t="shared" si="7"/>
        <v>3.3347155788843313E-2</v>
      </c>
      <c r="H28" s="141">
        <f t="shared" ref="H28" si="10">(E28-I28)/I28</f>
        <v>0.73217053107198649</v>
      </c>
      <c r="I28" s="402">
        <v>7269.4400937880155</v>
      </c>
      <c r="J28" s="112">
        <v>77768.387107399991</v>
      </c>
      <c r="K28" s="117">
        <f t="shared" si="9"/>
        <v>2.2412386328668005E-2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1034"/>
      <c r="B29" s="1035"/>
      <c r="C29" s="607" t="s">
        <v>2</v>
      </c>
      <c r="D29" s="608">
        <v>2833601</v>
      </c>
      <c r="E29" s="609">
        <v>377600.71616259252</v>
      </c>
      <c r="F29" s="610">
        <v>4027404.2644119929</v>
      </c>
      <c r="G29" s="603">
        <f>SUM(G23:G28)</f>
        <v>1</v>
      </c>
      <c r="H29" s="611">
        <f>(E29-I29)/I29</f>
        <v>0.16417949930553816</v>
      </c>
      <c r="I29" s="612">
        <v>324349.22311193479</v>
      </c>
      <c r="J29" s="613">
        <v>3463518.6385173993</v>
      </c>
      <c r="K29" s="614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1036" t="str">
        <f>T!E17</f>
        <v>II. čtvrtletí</v>
      </c>
      <c r="B30" s="1037"/>
      <c r="C30" s="108" t="s">
        <v>6</v>
      </c>
      <c r="D30" s="109">
        <f>D23</f>
        <v>1634</v>
      </c>
      <c r="E30" s="423">
        <f>E9+E16+E23</f>
        <v>870873.91431165137</v>
      </c>
      <c r="F30" s="110">
        <f>F9+F16+F23</f>
        <v>9283834.7906410005</v>
      </c>
      <c r="G30" s="424">
        <f>E30/$E$36</f>
        <v>0.56694566187414053</v>
      </c>
      <c r="H30" s="419">
        <f>(E30-I30)/I30</f>
        <v>0.20239061892533061</v>
      </c>
      <c r="I30" s="403">
        <f>I9+I16+I23</f>
        <v>724285.35336546344</v>
      </c>
      <c r="J30" s="125">
        <f>J9+J16+J23</f>
        <v>7724850.7877219999</v>
      </c>
      <c r="K30" s="615">
        <f>I30/$I$36</f>
        <v>0.63772932889956158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1038"/>
      <c r="B31" s="1039"/>
      <c r="C31" s="93" t="s">
        <v>7</v>
      </c>
      <c r="D31" s="77">
        <f t="shared" ref="D31:D34" si="11">D24</f>
        <v>6547</v>
      </c>
      <c r="E31" s="90">
        <f>E10+E17+E24</f>
        <v>135674.70080896144</v>
      </c>
      <c r="F31" s="78">
        <f t="shared" ref="F31" si="12">F10+F17+F24</f>
        <v>1445530.42557</v>
      </c>
      <c r="G31" s="422">
        <f t="shared" ref="G31:G35" si="13">E31/$E$36</f>
        <v>8.8325280830705816E-2</v>
      </c>
      <c r="H31" s="141">
        <f t="shared" ref="H31:H33" si="14">(E31-I31)/I31</f>
        <v>0.4339554014151108</v>
      </c>
      <c r="I31" s="402">
        <f>I10+I17+I24</f>
        <v>94615.704697000852</v>
      </c>
      <c r="J31" s="112">
        <f t="shared" ref="J31" si="15">J10+J17+J24</f>
        <v>1008966.5497100004</v>
      </c>
      <c r="K31" s="117">
        <f t="shared" ref="K31:K35" si="16">I31/$I$36</f>
        <v>8.3308615284577212E-2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1038"/>
      <c r="B32" s="1039"/>
      <c r="C32" s="93" t="s">
        <v>8</v>
      </c>
      <c r="D32" s="77">
        <f t="shared" si="11"/>
        <v>205486</v>
      </c>
      <c r="E32" s="90">
        <f t="shared" ref="E32:F32" si="17">E11+E18+E25</f>
        <v>164590.08736395588</v>
      </c>
      <c r="F32" s="78">
        <f t="shared" si="17"/>
        <v>1755213.7001112476</v>
      </c>
      <c r="G32" s="422">
        <f t="shared" si="13"/>
        <v>0.10714942138580043</v>
      </c>
      <c r="H32" s="141">
        <f t="shared" si="14"/>
        <v>0.8517384053644339</v>
      </c>
      <c r="I32" s="402">
        <f t="shared" ref="I32:J32" si="18">I11+I18+I25</f>
        <v>88884.092314088775</v>
      </c>
      <c r="J32" s="112">
        <f t="shared" si="18"/>
        <v>947789.79743515898</v>
      </c>
      <c r="K32" s="117">
        <f t="shared" si="16"/>
        <v>7.8261961639735977E-2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1038"/>
      <c r="B33" s="1039"/>
      <c r="C33" s="93" t="s">
        <v>9</v>
      </c>
      <c r="D33" s="77">
        <f t="shared" si="11"/>
        <v>2619705</v>
      </c>
      <c r="E33" s="90">
        <f>E12+E19+E26</f>
        <v>306124.09900934011</v>
      </c>
      <c r="F33" s="78">
        <f t="shared" ref="E33:F35" si="19">F12+F19+F26</f>
        <v>3264685.1411327128</v>
      </c>
      <c r="G33" s="422">
        <f t="shared" si="13"/>
        <v>0.19928915894289437</v>
      </c>
      <c r="H33" s="141">
        <f t="shared" si="14"/>
        <v>0.65644689895752917</v>
      </c>
      <c r="I33" s="402">
        <f>I12+I19+I26</f>
        <v>184807.67430697399</v>
      </c>
      <c r="J33" s="112">
        <f t="shared" ref="J33" si="20">J12+J19+J26</f>
        <v>1970787.4884488992</v>
      </c>
      <c r="K33" s="117">
        <f t="shared" si="16"/>
        <v>0.16272215579624771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1038"/>
      <c r="B34" s="1039"/>
      <c r="C34" s="290" t="s">
        <v>302</v>
      </c>
      <c r="D34" s="77">
        <f t="shared" si="11"/>
        <v>229</v>
      </c>
      <c r="E34" s="90">
        <f>E13+E20+E27</f>
        <v>20340.011899075806</v>
      </c>
      <c r="F34" s="78">
        <f t="shared" si="19"/>
        <v>220541.42002999998</v>
      </c>
      <c r="G34" s="103">
        <f t="shared" si="13"/>
        <v>1.3241505250233839E-2</v>
      </c>
      <c r="H34" s="141">
        <f>(E34-I34)/I34</f>
        <v>0.15597945414610168</v>
      </c>
      <c r="I34" s="402">
        <f>I13+I20+I27</f>
        <v>17595.478731151459</v>
      </c>
      <c r="J34" s="112">
        <f t="shared" ref="J34" si="21">J13+J20+J27</f>
        <v>187645.68139000001</v>
      </c>
      <c r="K34" s="117">
        <f t="shared" si="16"/>
        <v>1.5492723676854067E-2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1038"/>
      <c r="B35" s="1039"/>
      <c r="C35" s="93" t="s">
        <v>310</v>
      </c>
      <c r="D35" s="77"/>
      <c r="E35" s="90">
        <f t="shared" si="19"/>
        <v>38477.225446754543</v>
      </c>
      <c r="F35" s="78">
        <f t="shared" si="19"/>
        <v>410770.83884000004</v>
      </c>
      <c r="G35" s="422">
        <f t="shared" si="13"/>
        <v>2.5048971716225079E-2</v>
      </c>
      <c r="H35" s="141">
        <f t="shared" ref="H35" si="22">(E35-I35)/I35</f>
        <v>0.50672292677366426</v>
      </c>
      <c r="I35" s="402">
        <f t="shared" ref="I35:J35" si="23">I14+I21+I28</f>
        <v>25537.027918693431</v>
      </c>
      <c r="J35" s="112">
        <f t="shared" si="23"/>
        <v>272788.17634079995</v>
      </c>
      <c r="K35" s="117">
        <f t="shared" si="16"/>
        <v>2.2485214703023556E-2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1038"/>
      <c r="B36" s="1039"/>
      <c r="C36" s="633" t="s">
        <v>2</v>
      </c>
      <c r="D36" s="628">
        <f>SUM(D30:D35)</f>
        <v>2833601</v>
      </c>
      <c r="E36" s="634">
        <f>SUM(E30:E35)</f>
        <v>1536080.038839739</v>
      </c>
      <c r="F36" s="635">
        <f>SUM(F30:F35)</f>
        <v>16380576.31632496</v>
      </c>
      <c r="G36" s="636">
        <f>SUM(G30:G35)</f>
        <v>1</v>
      </c>
      <c r="H36" s="637">
        <f>(E36-I36)/I36</f>
        <v>0.35251015052762813</v>
      </c>
      <c r="I36" s="647">
        <f>SUM(I30:I35)</f>
        <v>1135725.3313333718</v>
      </c>
      <c r="J36" s="648">
        <f>SUM(J30:J35)</f>
        <v>12112828.481046859</v>
      </c>
      <c r="K36" s="649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1022" t="s">
        <v>160</v>
      </c>
      <c r="B39" s="1022"/>
      <c r="C39" s="1022"/>
      <c r="D39" s="1022"/>
      <c r="E39" s="1022"/>
      <c r="F39" s="83"/>
      <c r="G39" s="1022" t="s">
        <v>161</v>
      </c>
      <c r="H39" s="1022"/>
      <c r="I39" s="1022"/>
      <c r="J39" s="1022"/>
      <c r="K39" s="102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1023" t="str">
        <f>A30</f>
        <v>II. čtvrtletí</v>
      </c>
      <c r="B40" s="1024"/>
      <c r="C40" s="1024"/>
      <c r="D40" s="1024"/>
      <c r="E40" s="1024"/>
      <c r="F40" s="83"/>
      <c r="G40" s="1025" t="str">
        <f>A30</f>
        <v>II. čtvrtletí</v>
      </c>
      <c r="H40" s="1025"/>
      <c r="I40" s="1025"/>
      <c r="J40" s="1025"/>
      <c r="K40" s="102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601125.65652337566</v>
      </c>
      <c r="D45" s="260">
        <f>I15</f>
        <v>463928.93476368755</v>
      </c>
      <c r="E45" s="71"/>
      <c r="F45" s="71"/>
      <c r="G45" s="71"/>
      <c r="H45" s="83" t="str">
        <f>A9</f>
        <v>Duben</v>
      </c>
      <c r="I45" s="261">
        <f>E15/E36</f>
        <v>0.39133745724436941</v>
      </c>
      <c r="J45" s="261">
        <f>I15/I36</f>
        <v>0.40848691313332125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557353.66615377087</v>
      </c>
      <c r="D46" s="260">
        <f>I22</f>
        <v>347447.17345774971</v>
      </c>
      <c r="E46" s="71"/>
      <c r="F46" s="71"/>
      <c r="G46" s="71"/>
      <c r="H46" s="83" t="str">
        <f>A16</f>
        <v>Květen</v>
      </c>
      <c r="I46" s="261">
        <f>E22/E36</f>
        <v>0.36284155256308243</v>
      </c>
      <c r="J46" s="261">
        <f>I22/I36</f>
        <v>0.30592535349179673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377600.71616259252</v>
      </c>
      <c r="D47" s="260">
        <f>I29</f>
        <v>324349.22311193479</v>
      </c>
      <c r="E47" s="71"/>
      <c r="F47" s="71"/>
      <c r="G47" s="71"/>
      <c r="H47" s="83" t="str">
        <f>A23</f>
        <v>Červen</v>
      </c>
      <c r="I47" s="261">
        <f>E29/E36</f>
        <v>0.24582099019254819</v>
      </c>
      <c r="J47" s="261">
        <f>I29/I36</f>
        <v>0.28558773337488225</v>
      </c>
      <c r="K47" s="83"/>
      <c r="L47" s="71"/>
    </row>
    <row r="48" spans="1:21" ht="15" customHeight="1" x14ac:dyDescent="0.2">
      <c r="A48" s="83"/>
      <c r="B48" s="83"/>
      <c r="C48" s="260">
        <f>SUM(C45:C47)</f>
        <v>1536080.0388397393</v>
      </c>
      <c r="D48" s="260">
        <f>SUM(D45:D47)</f>
        <v>1135725.331333372</v>
      </c>
      <c r="E48" s="83"/>
      <c r="F48" s="83"/>
      <c r="G48" s="83"/>
      <c r="H48" s="83"/>
      <c r="I48" s="181">
        <f>SUM(I45:I47)</f>
        <v>1</v>
      </c>
      <c r="J48" s="181">
        <f>SUM(J45:J47)</f>
        <v>1.0000000000000002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A40:E40"/>
    <mergeCell ref="G39:K39"/>
    <mergeCell ref="G40:K40"/>
    <mergeCell ref="A9:B15"/>
    <mergeCell ref="A16:B22"/>
    <mergeCell ref="A23:B29"/>
    <mergeCell ref="A30:B36"/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>
      <selection activeCell="D9" sqref="D9:F29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6" t="s">
        <v>227</v>
      </c>
      <c r="L1" s="1006"/>
    </row>
    <row r="2" spans="1:22" s="571" customFormat="1" ht="22.5" customHeight="1" x14ac:dyDescent="0.25">
      <c r="A2" s="927" t="s">
        <v>196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22" ht="18.75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22" ht="12.95" customHeight="1" x14ac:dyDescent="0.2">
      <c r="A4" s="1007" t="s">
        <v>10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22" ht="24.95" customHeight="1" x14ac:dyDescent="0.25">
      <c r="A6" s="74"/>
      <c r="B6" s="75"/>
      <c r="C6" s="76"/>
      <c r="D6" s="76"/>
      <c r="E6" s="1019" t="s">
        <v>39</v>
      </c>
      <c r="F6" s="1020"/>
      <c r="G6" s="420"/>
      <c r="H6" s="1004" t="s">
        <v>108</v>
      </c>
      <c r="I6" s="1017" t="s">
        <v>39</v>
      </c>
      <c r="J6" s="1018"/>
      <c r="K6" s="399"/>
      <c r="L6" s="87"/>
    </row>
    <row r="7" spans="1:22" ht="24.95" customHeight="1" x14ac:dyDescent="0.25">
      <c r="A7" s="74"/>
      <c r="B7" s="94"/>
      <c r="C7" s="94"/>
      <c r="D7" s="1014" t="s">
        <v>0</v>
      </c>
      <c r="E7" s="1003"/>
      <c r="F7" s="1004"/>
      <c r="G7" s="488" t="s">
        <v>107</v>
      </c>
      <c r="H7" s="1004"/>
      <c r="I7" s="1003"/>
      <c r="J7" s="1004"/>
      <c r="K7" s="114" t="s">
        <v>107</v>
      </c>
      <c r="L7" s="87"/>
    </row>
    <row r="8" spans="1:22" ht="15" customHeight="1" x14ac:dyDescent="0.25">
      <c r="A8" s="1013" t="s">
        <v>140</v>
      </c>
      <c r="B8" s="1013"/>
      <c r="C8" s="96" t="s">
        <v>45</v>
      </c>
      <c r="D8" s="1015"/>
      <c r="E8" s="794" t="s">
        <v>336</v>
      </c>
      <c r="F8" s="789" t="s">
        <v>1</v>
      </c>
      <c r="G8" s="489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1026" t="str">
        <f>T!J20</f>
        <v>Duben</v>
      </c>
      <c r="B9" s="1027"/>
      <c r="C9" s="92" t="s">
        <v>6</v>
      </c>
      <c r="D9" s="77">
        <v>176</v>
      </c>
      <c r="E9" s="90">
        <v>15074.54255211013</v>
      </c>
      <c r="F9" s="78">
        <v>160627.95246999999</v>
      </c>
      <c r="G9" s="421">
        <f t="shared" ref="G9:G14" si="0">E9/$E$15</f>
        <v>0.2470716733739082</v>
      </c>
      <c r="H9" s="141">
        <f>(E9-I9)/I9</f>
        <v>0.17273321298610403</v>
      </c>
      <c r="I9" s="401">
        <v>12854.195980112274</v>
      </c>
      <c r="J9" s="113">
        <v>136700.52828000003</v>
      </c>
      <c r="K9" s="116">
        <f>I9/$I$15</f>
        <v>0.27264468644393847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1028"/>
      <c r="B10" s="1029"/>
      <c r="C10" s="93" t="s">
        <v>7</v>
      </c>
      <c r="D10" s="77">
        <v>1580</v>
      </c>
      <c r="E10" s="90">
        <v>11555.530370837087</v>
      </c>
      <c r="F10" s="78">
        <v>123130.87805</v>
      </c>
      <c r="G10" s="422">
        <f t="shared" si="0"/>
        <v>0.18939508217754103</v>
      </c>
      <c r="H10" s="141">
        <f t="shared" ref="H10:H13" si="1">(E10-I10)/I10</f>
        <v>0.32519399931060788</v>
      </c>
      <c r="I10" s="402">
        <v>8719.8782795941588</v>
      </c>
      <c r="J10" s="112">
        <v>92733.289539999998</v>
      </c>
      <c r="K10" s="117">
        <f t="shared" ref="K10:K14" si="2">I10/$I$15</f>
        <v>0.18495349557821925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1028"/>
      <c r="B11" s="1029"/>
      <c r="C11" s="93" t="s">
        <v>8</v>
      </c>
      <c r="D11" s="77">
        <v>39267</v>
      </c>
      <c r="E11" s="90">
        <v>13582.90711178862</v>
      </c>
      <c r="F11" s="78">
        <v>144733.753057928</v>
      </c>
      <c r="G11" s="422">
        <f t="shared" si="0"/>
        <v>0.22262377632959798</v>
      </c>
      <c r="H11" s="141">
        <f t="shared" si="1"/>
        <v>0.42771553685262031</v>
      </c>
      <c r="I11" s="402">
        <v>9513.7348870853893</v>
      </c>
      <c r="J11" s="112">
        <v>101175.71640368699</v>
      </c>
      <c r="K11" s="117">
        <f t="shared" si="2"/>
        <v>0.20179163824896798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1028"/>
      <c r="B12" s="1029"/>
      <c r="C12" s="93" t="s">
        <v>9</v>
      </c>
      <c r="D12" s="77">
        <v>380828</v>
      </c>
      <c r="E12" s="90">
        <v>18383.126767188416</v>
      </c>
      <c r="F12" s="78">
        <v>195882.87750607127</v>
      </c>
      <c r="G12" s="422">
        <f t="shared" si="0"/>
        <v>0.30129935130788726</v>
      </c>
      <c r="H12" s="141">
        <f t="shared" si="1"/>
        <v>0.31909513257598149</v>
      </c>
      <c r="I12" s="402">
        <v>13936.164506413661</v>
      </c>
      <c r="J12" s="112">
        <v>148206.92867635738</v>
      </c>
      <c r="K12" s="117">
        <f t="shared" si="2"/>
        <v>0.29559384406158012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1028"/>
      <c r="B13" s="1029"/>
      <c r="C13" s="290" t="s">
        <v>302</v>
      </c>
      <c r="D13" s="85">
        <v>29</v>
      </c>
      <c r="E13" s="102">
        <v>891.2127401761594</v>
      </c>
      <c r="F13" s="86">
        <v>9496.3886300000013</v>
      </c>
      <c r="G13" s="103">
        <f t="shared" si="0"/>
        <v>1.4606972137714863E-2</v>
      </c>
      <c r="H13" s="141">
        <f t="shared" si="1"/>
        <v>0.25392692313366755</v>
      </c>
      <c r="I13" s="405">
        <v>710.73738328302636</v>
      </c>
      <c r="J13" s="118">
        <v>7558.4788500000004</v>
      </c>
      <c r="K13" s="117">
        <f t="shared" si="2"/>
        <v>1.50751374344219E-2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1028"/>
      <c r="B14" s="1029"/>
      <c r="C14" s="93" t="s">
        <v>310</v>
      </c>
      <c r="D14" s="407"/>
      <c r="E14" s="90">
        <v>1525.5126707487359</v>
      </c>
      <c r="F14" s="78">
        <v>16255.22227</v>
      </c>
      <c r="G14" s="422">
        <f t="shared" si="0"/>
        <v>2.5003144673350648E-2</v>
      </c>
      <c r="H14" s="141">
        <f>(E14-I14)/I14</f>
        <v>8.0684104762996756E-2</v>
      </c>
      <c r="I14" s="402">
        <v>1411.6175707824386</v>
      </c>
      <c r="J14" s="112">
        <v>15012.12938</v>
      </c>
      <c r="K14" s="117">
        <f t="shared" si="2"/>
        <v>2.9941198232872321E-2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1030"/>
      <c r="B15" s="1031"/>
      <c r="C15" s="599" t="s">
        <v>2</v>
      </c>
      <c r="D15" s="600">
        <v>421880</v>
      </c>
      <c r="E15" s="601">
        <v>61012.832212849149</v>
      </c>
      <c r="F15" s="602">
        <v>650127.07198399934</v>
      </c>
      <c r="G15" s="603">
        <f>SUM(G9:G14)</f>
        <v>0.99999999999999989</v>
      </c>
      <c r="H15" s="604">
        <f>(E15-I15)/I15</f>
        <v>0.29411629739160006</v>
      </c>
      <c r="I15" s="605">
        <v>47146.328607270945</v>
      </c>
      <c r="J15" s="606">
        <v>501387.07113004441</v>
      </c>
      <c r="K15" s="614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1032" t="str">
        <f>T!J21</f>
        <v>Květen</v>
      </c>
      <c r="B16" s="1033"/>
      <c r="C16" s="92" t="s">
        <v>6</v>
      </c>
      <c r="D16" s="77">
        <v>176</v>
      </c>
      <c r="E16" s="90">
        <v>13498.031908706707</v>
      </c>
      <c r="F16" s="78">
        <v>143695.95554999998</v>
      </c>
      <c r="G16" s="421">
        <f>E16/$E$22</f>
        <v>0.25117809519057799</v>
      </c>
      <c r="H16" s="141">
        <f>(E16-I16)/I16</f>
        <v>0.48744169527247133</v>
      </c>
      <c r="I16" s="401">
        <v>9074.6628601359207</v>
      </c>
      <c r="J16" s="113">
        <v>96674.196789999987</v>
      </c>
      <c r="K16" s="116">
        <f>I16/$I$22</f>
        <v>0.34395140589790568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1032"/>
      <c r="B17" s="1033"/>
      <c r="C17" s="93" t="s">
        <v>7</v>
      </c>
      <c r="D17" s="77">
        <v>1568</v>
      </c>
      <c r="E17" s="90">
        <v>9801.5980779153178</v>
      </c>
      <c r="F17" s="78">
        <v>104344.78773</v>
      </c>
      <c r="G17" s="422">
        <f t="shared" ref="G17:G21" si="3">E17/$E$22</f>
        <v>0.18239301489918372</v>
      </c>
      <c r="H17" s="141">
        <f t="shared" ref="H17:H19" si="4">(E17-I17)/I17</f>
        <v>1.1283397197706644</v>
      </c>
      <c r="I17" s="402">
        <v>4605.2789349678969</v>
      </c>
      <c r="J17" s="112">
        <v>49060.957549999999</v>
      </c>
      <c r="K17" s="117">
        <f t="shared" ref="K17:K21" si="5">I17/$I$22</f>
        <v>0.17455107574216733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1032"/>
      <c r="B18" s="1033"/>
      <c r="C18" s="93" t="s">
        <v>8</v>
      </c>
      <c r="D18" s="77">
        <v>39179</v>
      </c>
      <c r="E18" s="90">
        <v>11966.58406514994</v>
      </c>
      <c r="F18" s="78">
        <v>127392.56029531501</v>
      </c>
      <c r="G18" s="422">
        <f t="shared" si="3"/>
        <v>0.2226801515770217</v>
      </c>
      <c r="H18" s="141">
        <f t="shared" si="4"/>
        <v>2.0276946210787341</v>
      </c>
      <c r="I18" s="402">
        <v>3952.3748471324952</v>
      </c>
      <c r="J18" s="112">
        <v>42105.439721471899</v>
      </c>
      <c r="K18" s="117">
        <f>I18/$I$22</f>
        <v>0.14980445072825332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1032"/>
      <c r="B19" s="1033"/>
      <c r="C19" s="93" t="s">
        <v>9</v>
      </c>
      <c r="D19" s="77">
        <v>380501</v>
      </c>
      <c r="E19" s="90">
        <v>16158.824845081062</v>
      </c>
      <c r="F19" s="78">
        <v>172021.86164165224</v>
      </c>
      <c r="G19" s="422">
        <f t="shared" si="3"/>
        <v>0.30069145432139738</v>
      </c>
      <c r="H19" s="141">
        <f t="shared" si="4"/>
        <v>1.3616426814312044</v>
      </c>
      <c r="I19" s="402">
        <v>6842.1971588388133</v>
      </c>
      <c r="J19" s="112">
        <v>72891.294772541645</v>
      </c>
      <c r="K19" s="117">
        <f>I19/$I$22</f>
        <v>0.25933562144236139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1032"/>
      <c r="B20" s="1033"/>
      <c r="C20" s="290" t="s">
        <v>302</v>
      </c>
      <c r="D20" s="85">
        <v>29</v>
      </c>
      <c r="E20" s="102">
        <v>919.50469929145345</v>
      </c>
      <c r="F20" s="86">
        <v>9788.763210000001</v>
      </c>
      <c r="G20" s="103">
        <f t="shared" si="3"/>
        <v>1.7110601045315019E-2</v>
      </c>
      <c r="H20" s="141">
        <f>(E20-I20)/I20</f>
        <v>0.21137039338594441</v>
      </c>
      <c r="I20" s="405">
        <v>759.06155896819735</v>
      </c>
      <c r="J20" s="118">
        <v>8086.4345999999996</v>
      </c>
      <c r="K20" s="117">
        <f>I20/$I$22</f>
        <v>2.8770246828349614E-2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1032"/>
      <c r="B21" s="1033"/>
      <c r="C21" s="93" t="s">
        <v>310</v>
      </c>
      <c r="D21" s="407"/>
      <c r="E21" s="90">
        <v>1394.34592949373</v>
      </c>
      <c r="F21" s="78">
        <v>14843.776379999999</v>
      </c>
      <c r="G21" s="422">
        <f t="shared" si="3"/>
        <v>2.594668296650424E-2</v>
      </c>
      <c r="H21" s="141">
        <f t="shared" ref="H21" si="6">(E21-I21)/I21</f>
        <v>0.21248997938669789</v>
      </c>
      <c r="I21" s="402">
        <v>1149.9855282919686</v>
      </c>
      <c r="J21" s="112">
        <v>12251.02583</v>
      </c>
      <c r="K21" s="117">
        <f t="shared" si="5"/>
        <v>4.3587199360962704E-2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1032"/>
      <c r="B22" s="1033"/>
      <c r="C22" s="599" t="s">
        <v>2</v>
      </c>
      <c r="D22" s="600">
        <v>421453</v>
      </c>
      <c r="E22" s="601">
        <v>53738.889525638209</v>
      </c>
      <c r="F22" s="602">
        <v>572087.70480696729</v>
      </c>
      <c r="G22" s="603">
        <f>SUM(G16:G21)</f>
        <v>1</v>
      </c>
      <c r="H22" s="604">
        <f>(E22-I22)/I22</f>
        <v>1.0368323196812022</v>
      </c>
      <c r="I22" s="605">
        <v>26383.560888335291</v>
      </c>
      <c r="J22" s="606">
        <v>281069.34926401352</v>
      </c>
      <c r="K22" s="614">
        <f>SUM(K16:K21)</f>
        <v>0.99999999999999989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1032" t="str">
        <f>T!J22</f>
        <v>Červen</v>
      </c>
      <c r="B23" s="1033"/>
      <c r="C23" s="92" t="s">
        <v>6</v>
      </c>
      <c r="D23" s="77">
        <v>176</v>
      </c>
      <c r="E23" s="90">
        <v>6801.9278608345203</v>
      </c>
      <c r="F23" s="78">
        <v>72439.392690000008</v>
      </c>
      <c r="G23" s="421">
        <f>E23/$E$29</f>
        <v>0.33726623105417736</v>
      </c>
      <c r="H23" s="141">
        <f>(E23-I23)/I23</f>
        <v>-0.12491643696091703</v>
      </c>
      <c r="I23" s="401">
        <v>7772.8895252152424</v>
      </c>
      <c r="J23" s="113">
        <v>82968.601770000008</v>
      </c>
      <c r="K23" s="116">
        <f>I23/$I$29</f>
        <v>0.35877226745376145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1032"/>
      <c r="B24" s="1033"/>
      <c r="C24" s="93" t="s">
        <v>7</v>
      </c>
      <c r="D24" s="77">
        <v>1558</v>
      </c>
      <c r="E24" s="90">
        <v>3482.2157092090279</v>
      </c>
      <c r="F24" s="78">
        <v>37085.015140000003</v>
      </c>
      <c r="G24" s="422">
        <f t="shared" ref="G24:G28" si="7">E24/$E$29</f>
        <v>0.17266189703730381</v>
      </c>
      <c r="H24" s="141">
        <f t="shared" ref="H24:H28" si="8">(E24-I24)/I24</f>
        <v>-5.1101316216203306E-2</v>
      </c>
      <c r="I24" s="402">
        <v>3669.7444824388003</v>
      </c>
      <c r="J24" s="112">
        <v>39171.219579999997</v>
      </c>
      <c r="K24" s="117">
        <f t="shared" ref="K24:K28" si="9">I24/$I$29</f>
        <v>0.16938392661692178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1032"/>
      <c r="B25" s="1033"/>
      <c r="C25" s="93" t="s">
        <v>8</v>
      </c>
      <c r="D25" s="77">
        <v>39155</v>
      </c>
      <c r="E25" s="90">
        <v>2978.4775770173628</v>
      </c>
      <c r="F25" s="78">
        <v>31720.288248004399</v>
      </c>
      <c r="G25" s="422">
        <f t="shared" si="7"/>
        <v>0.14768458696308173</v>
      </c>
      <c r="H25" s="141">
        <f t="shared" si="8"/>
        <v>3.1527184203317203E-2</v>
      </c>
      <c r="I25" s="402">
        <v>2887.444579870903</v>
      </c>
      <c r="J25" s="112">
        <v>30820.872190000002</v>
      </c>
      <c r="K25" s="117">
        <f t="shared" si="9"/>
        <v>0.13327541009129046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1032"/>
      <c r="B26" s="1033"/>
      <c r="C26" s="93" t="s">
        <v>9</v>
      </c>
      <c r="D26" s="77">
        <v>380251</v>
      </c>
      <c r="E26" s="90">
        <v>4955.0569070706188</v>
      </c>
      <c r="F26" s="78">
        <v>52770.527664989342</v>
      </c>
      <c r="G26" s="422">
        <f t="shared" si="7"/>
        <v>0.24569113373420023</v>
      </c>
      <c r="H26" s="141">
        <f t="shared" si="8"/>
        <v>-9.9935237946868635E-2</v>
      </c>
      <c r="I26" s="402">
        <v>5505.2226417215506</v>
      </c>
      <c r="J26" s="112">
        <v>58763.296999999999</v>
      </c>
      <c r="K26" s="117">
        <f t="shared" si="9"/>
        <v>0.2541038572079195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1032"/>
      <c r="B27" s="1033"/>
      <c r="C27" s="290" t="s">
        <v>302</v>
      </c>
      <c r="D27" s="85">
        <v>29</v>
      </c>
      <c r="E27" s="102">
        <v>920.69221060819586</v>
      </c>
      <c r="F27" s="86">
        <v>9805.2181200000014</v>
      </c>
      <c r="G27" s="103">
        <f t="shared" si="7"/>
        <v>4.5651526770921672E-2</v>
      </c>
      <c r="H27" s="141">
        <f t="shared" si="8"/>
        <v>0.20239889414744119</v>
      </c>
      <c r="I27" s="405">
        <v>765.71278890023518</v>
      </c>
      <c r="J27" s="118">
        <v>8173.2948799999995</v>
      </c>
      <c r="K27" s="117">
        <f t="shared" si="9"/>
        <v>3.5342907242010939E-2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1032"/>
      <c r="B28" s="1033"/>
      <c r="C28" s="93" t="s">
        <v>310</v>
      </c>
      <c r="D28" s="407"/>
      <c r="E28" s="90">
        <v>1029.4592851504365</v>
      </c>
      <c r="F28" s="78">
        <v>10963.569280000002</v>
      </c>
      <c r="G28" s="422">
        <f t="shared" si="7"/>
        <v>5.1044624440315302E-2</v>
      </c>
      <c r="H28" s="141">
        <f t="shared" si="8"/>
        <v>-3.2674217316869578E-2</v>
      </c>
      <c r="I28" s="402">
        <v>1064.2322406572919</v>
      </c>
      <c r="J28" s="112">
        <v>11359.72136</v>
      </c>
      <c r="K28" s="117">
        <f t="shared" si="9"/>
        <v>4.9121631388095749E-2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1034"/>
      <c r="B29" s="1035"/>
      <c r="C29" s="607" t="s">
        <v>2</v>
      </c>
      <c r="D29" s="608">
        <v>421169</v>
      </c>
      <c r="E29" s="609">
        <v>20167.829549890161</v>
      </c>
      <c r="F29" s="610">
        <v>214784.01114299375</v>
      </c>
      <c r="G29" s="603">
        <f>SUM(G23:G28)</f>
        <v>1</v>
      </c>
      <c r="H29" s="611">
        <f>(E29-I29)/I29</f>
        <v>-6.9116071473471707E-2</v>
      </c>
      <c r="I29" s="612">
        <v>21665.246258804025</v>
      </c>
      <c r="J29" s="613">
        <v>231257.00678</v>
      </c>
      <c r="K29" s="614">
        <f>SUM(K23:K28)</f>
        <v>0.99999999999999989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1036" t="str">
        <f>T!E17</f>
        <v>II. čtvrtletí</v>
      </c>
      <c r="B30" s="1037"/>
      <c r="C30" s="108" t="s">
        <v>6</v>
      </c>
      <c r="D30" s="109">
        <f>D23</f>
        <v>176</v>
      </c>
      <c r="E30" s="423">
        <f>E9+E16+E23</f>
        <v>35374.502321651358</v>
      </c>
      <c r="F30" s="110">
        <f>F9+F16+F23</f>
        <v>376763.30070999998</v>
      </c>
      <c r="G30" s="424">
        <f>E30/$E$36</f>
        <v>0.26218959360487182</v>
      </c>
      <c r="H30" s="419">
        <f>(E30-I30)/I30</f>
        <v>0.19099057356448679</v>
      </c>
      <c r="I30" s="403">
        <f>I9+I16+I23</f>
        <v>29701.748365463438</v>
      </c>
      <c r="J30" s="125">
        <f>J9+J16+J23</f>
        <v>316343.32683999999</v>
      </c>
      <c r="K30" s="615">
        <f>I30/$I$36</f>
        <v>0.31200909720943798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1038"/>
      <c r="B31" s="1039"/>
      <c r="C31" s="93" t="s">
        <v>7</v>
      </c>
      <c r="D31" s="77">
        <f t="shared" ref="D31:D34" si="10">D24</f>
        <v>1558</v>
      </c>
      <c r="E31" s="90">
        <f>E10+E17+E24</f>
        <v>24839.34415796143</v>
      </c>
      <c r="F31" s="78">
        <f t="shared" ref="F31" si="11">F10+F17+F24</f>
        <v>264560.68091999996</v>
      </c>
      <c r="G31" s="422">
        <f t="shared" ref="G31:G35" si="12">E31/$E$36</f>
        <v>0.18410485300881066</v>
      </c>
      <c r="H31" s="141">
        <f t="shared" ref="H31:H33" si="13">(E31-I31)/I31</f>
        <v>0.46157621861060294</v>
      </c>
      <c r="I31" s="402">
        <f>I10+I17+I24</f>
        <v>16994.901697000856</v>
      </c>
      <c r="J31" s="112">
        <f t="shared" ref="J31" si="14">J10+J17+J24</f>
        <v>180965.46666999999</v>
      </c>
      <c r="K31" s="117">
        <f t="shared" ref="K31:K35" si="15">I31/$I$36</f>
        <v>0.17852699680837952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1038"/>
      <c r="B32" s="1039"/>
      <c r="C32" s="93" t="s">
        <v>8</v>
      </c>
      <c r="D32" s="77">
        <f t="shared" si="10"/>
        <v>39155</v>
      </c>
      <c r="E32" s="90">
        <f t="shared" ref="E32:F35" si="16">E11+E18+E25</f>
        <v>28527.96875395592</v>
      </c>
      <c r="F32" s="78">
        <f t="shared" si="16"/>
        <v>303846.60160124738</v>
      </c>
      <c r="G32" s="422">
        <f t="shared" si="12"/>
        <v>0.21144429018282268</v>
      </c>
      <c r="H32" s="141">
        <f t="shared" si="13"/>
        <v>0.74445066840171426</v>
      </c>
      <c r="I32" s="402">
        <f t="shared" ref="I32:J34" si="17">I11+I18+I25</f>
        <v>16353.554314088786</v>
      </c>
      <c r="J32" s="112">
        <f t="shared" si="17"/>
        <v>174102.02831515888</v>
      </c>
      <c r="K32" s="117">
        <f t="shared" si="15"/>
        <v>0.17178981031424337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1038"/>
      <c r="B33" s="1039"/>
      <c r="C33" s="93" t="s">
        <v>9</v>
      </c>
      <c r="D33" s="77">
        <f t="shared" si="10"/>
        <v>380251</v>
      </c>
      <c r="E33" s="90">
        <f>E12+E19+E26</f>
        <v>39497.008519340096</v>
      </c>
      <c r="F33" s="78">
        <f t="shared" si="16"/>
        <v>420675.26681271289</v>
      </c>
      <c r="G33" s="422">
        <f t="shared" si="12"/>
        <v>0.29274488494939521</v>
      </c>
      <c r="H33" s="141">
        <f t="shared" si="13"/>
        <v>0.50272535351504766</v>
      </c>
      <c r="I33" s="402">
        <f>I12+I19+I26</f>
        <v>26283.584306974022</v>
      </c>
      <c r="J33" s="112">
        <f t="shared" si="17"/>
        <v>279861.52044889901</v>
      </c>
      <c r="K33" s="117">
        <f t="shared" si="15"/>
        <v>0.27610217789679803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1038"/>
      <c r="B34" s="1039"/>
      <c r="C34" s="290" t="s">
        <v>302</v>
      </c>
      <c r="D34" s="77">
        <f t="shared" si="10"/>
        <v>29</v>
      </c>
      <c r="E34" s="90">
        <f>E13+E20+E27</f>
        <v>2731.4096500758087</v>
      </c>
      <c r="F34" s="78">
        <f t="shared" si="16"/>
        <v>29090.369960000004</v>
      </c>
      <c r="G34" s="103">
        <f t="shared" si="12"/>
        <v>2.0244728239850761E-2</v>
      </c>
      <c r="H34" s="141">
        <f>(E34-I34)/I34</f>
        <v>0.22182747333154226</v>
      </c>
      <c r="I34" s="402">
        <f>I13+I20+I27</f>
        <v>2235.5117311514587</v>
      </c>
      <c r="J34" s="112">
        <f t="shared" si="17"/>
        <v>23818.208330000001</v>
      </c>
      <c r="K34" s="117">
        <f t="shared" si="15"/>
        <v>2.3483465971609694E-2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1038"/>
      <c r="B35" s="1039"/>
      <c r="C35" s="93" t="s">
        <v>310</v>
      </c>
      <c r="D35" s="77"/>
      <c r="E35" s="90">
        <f t="shared" si="16"/>
        <v>3949.3178853929021</v>
      </c>
      <c r="F35" s="78">
        <f t="shared" si="16"/>
        <v>42062.567930000005</v>
      </c>
      <c r="G35" s="422">
        <f t="shared" si="12"/>
        <v>2.9271650014248987E-2</v>
      </c>
      <c r="H35" s="141">
        <f t="shared" ref="H35" si="18">(E35-I35)/I35</f>
        <v>8.9216005513680932E-2</v>
      </c>
      <c r="I35" s="402">
        <f t="shared" ref="I35:J35" si="19">I14+I21+I28</f>
        <v>3625.8353397316996</v>
      </c>
      <c r="J35" s="112">
        <f t="shared" si="19"/>
        <v>38622.87657</v>
      </c>
      <c r="K35" s="117">
        <f t="shared" si="15"/>
        <v>3.808845179953136E-2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1038"/>
      <c r="B36" s="1039"/>
      <c r="C36" s="633" t="s">
        <v>2</v>
      </c>
      <c r="D36" s="628">
        <f>SUM(D30:D35)</f>
        <v>421169</v>
      </c>
      <c r="E36" s="634">
        <f>SUM(E30:E35)</f>
        <v>134919.55128837749</v>
      </c>
      <c r="F36" s="635">
        <f>SUM(F30:F35)</f>
        <v>1436998.7879339601</v>
      </c>
      <c r="G36" s="636">
        <f>SUM(G30:G35)</f>
        <v>1</v>
      </c>
      <c r="H36" s="637">
        <f>(E36-I36)/I36</f>
        <v>0.41729459408987551</v>
      </c>
      <c r="I36" s="647">
        <f>SUM(I30:I35)</f>
        <v>95195.135754410265</v>
      </c>
      <c r="J36" s="648">
        <f>SUM(J30:J35)</f>
        <v>1013713.4271740579</v>
      </c>
      <c r="K36" s="649">
        <f>SUM(K30:K35)</f>
        <v>0.99999999999999989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1022" t="s">
        <v>160</v>
      </c>
      <c r="B39" s="1022"/>
      <c r="C39" s="1022"/>
      <c r="D39" s="1022"/>
      <c r="E39" s="1022"/>
      <c r="F39" s="83"/>
      <c r="G39" s="1022" t="s">
        <v>161</v>
      </c>
      <c r="H39" s="1022"/>
      <c r="I39" s="1022"/>
      <c r="J39" s="1022"/>
      <c r="K39" s="102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1023" t="str">
        <f>A30</f>
        <v>II. čtvrtletí</v>
      </c>
      <c r="B40" s="1024"/>
      <c r="C40" s="1024"/>
      <c r="D40" s="1024"/>
      <c r="E40" s="1024"/>
      <c r="F40" s="83"/>
      <c r="G40" s="1025" t="str">
        <f>A30</f>
        <v>II. čtvrtletí</v>
      </c>
      <c r="H40" s="1025"/>
      <c r="I40" s="1025"/>
      <c r="J40" s="1025"/>
      <c r="K40" s="102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61012.832212849149</v>
      </c>
      <c r="D45" s="260">
        <f>I15</f>
        <v>47146.328607270945</v>
      </c>
      <c r="E45" s="71"/>
      <c r="F45" s="71"/>
      <c r="G45" s="71"/>
      <c r="H45" s="83" t="str">
        <f>A9</f>
        <v>Duben</v>
      </c>
      <c r="I45" s="261">
        <f>E15/E36</f>
        <v>0.45221638843461703</v>
      </c>
      <c r="J45" s="261">
        <f>I15/I36</f>
        <v>0.49525984950430324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53738.889525638209</v>
      </c>
      <c r="D46" s="260">
        <f>I22</f>
        <v>26383.560888335291</v>
      </c>
      <c r="E46" s="71"/>
      <c r="F46" s="71"/>
      <c r="G46" s="71"/>
      <c r="H46" s="83" t="str">
        <f>A16</f>
        <v>Květen</v>
      </c>
      <c r="I46" s="261">
        <f>E22/E36</f>
        <v>0.39830320374232886</v>
      </c>
      <c r="J46" s="261">
        <f>I22/I36</f>
        <v>0.2771524057321697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20167.829549890161</v>
      </c>
      <c r="D47" s="260">
        <f>I29</f>
        <v>21665.246258804025</v>
      </c>
      <c r="E47" s="71"/>
      <c r="F47" s="71"/>
      <c r="G47" s="71"/>
      <c r="H47" s="83" t="str">
        <f>A23</f>
        <v>Červen</v>
      </c>
      <c r="I47" s="261">
        <f>E29/E36</f>
        <v>0.1494804078230543</v>
      </c>
      <c r="J47" s="261">
        <f>I29/I36</f>
        <v>0.22758774476352697</v>
      </c>
      <c r="K47" s="83"/>
      <c r="L47" s="71"/>
    </row>
    <row r="48" spans="1:21" ht="15" customHeight="1" x14ac:dyDescent="0.2">
      <c r="A48" s="83"/>
      <c r="B48" s="83"/>
      <c r="C48" s="260">
        <f>SUM(C45:C47)</f>
        <v>134919.55128837752</v>
      </c>
      <c r="D48" s="260">
        <f>SUM(D45:D47)</f>
        <v>95195.135754410265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0.99999999999999989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6" t="s">
        <v>228</v>
      </c>
      <c r="L1" s="1006"/>
    </row>
    <row r="2" spans="1:22" s="571" customFormat="1" ht="15.75" customHeight="1" x14ac:dyDescent="0.2">
      <c r="A2" s="1016" t="s">
        <v>296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22" ht="18.75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22" ht="12.95" customHeight="1" x14ac:dyDescent="0.2">
      <c r="A4" s="1007" t="s">
        <v>295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22" ht="24.95" customHeight="1" x14ac:dyDescent="0.25">
      <c r="A6" s="74"/>
      <c r="B6" s="75"/>
      <c r="C6" s="76"/>
      <c r="D6" s="76"/>
      <c r="E6" s="1019" t="s">
        <v>39</v>
      </c>
      <c r="F6" s="1020"/>
      <c r="G6" s="420"/>
      <c r="H6" s="1004" t="s">
        <v>108</v>
      </c>
      <c r="I6" s="1017" t="s">
        <v>39</v>
      </c>
      <c r="J6" s="1018"/>
      <c r="K6" s="399"/>
      <c r="L6" s="87"/>
    </row>
    <row r="7" spans="1:22" ht="24.95" customHeight="1" x14ac:dyDescent="0.25">
      <c r="A7" s="74"/>
      <c r="B7" s="94"/>
      <c r="C7" s="94"/>
      <c r="D7" s="1014" t="s">
        <v>0</v>
      </c>
      <c r="E7" s="1003"/>
      <c r="F7" s="1004"/>
      <c r="G7" s="488" t="s">
        <v>107</v>
      </c>
      <c r="H7" s="1004"/>
      <c r="I7" s="1003"/>
      <c r="J7" s="1004"/>
      <c r="K7" s="114" t="s">
        <v>107</v>
      </c>
      <c r="L7" s="87"/>
    </row>
    <row r="8" spans="1:22" ht="15" customHeight="1" x14ac:dyDescent="0.25">
      <c r="A8" s="1013" t="s">
        <v>140</v>
      </c>
      <c r="B8" s="1013"/>
      <c r="C8" s="96" t="s">
        <v>45</v>
      </c>
      <c r="D8" s="1015"/>
      <c r="E8" s="794" t="s">
        <v>336</v>
      </c>
      <c r="F8" s="789" t="s">
        <v>1</v>
      </c>
      <c r="G8" s="489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1026" t="str">
        <f>T!J20</f>
        <v>Duben</v>
      </c>
      <c r="B9" s="1027"/>
      <c r="C9" s="92" t="s">
        <v>6</v>
      </c>
      <c r="D9" s="77">
        <v>1242</v>
      </c>
      <c r="E9" s="90">
        <v>241431.31299999997</v>
      </c>
      <c r="F9" s="78">
        <v>2575818.4098500004</v>
      </c>
      <c r="G9" s="421">
        <f t="shared" ref="G9:G14" si="0">E9/$E$15</f>
        <v>0.49999788521436705</v>
      </c>
      <c r="H9" s="141">
        <f>(E9-I9)/I9</f>
        <v>5.9800978509277132E-2</v>
      </c>
      <c r="I9" s="401">
        <v>227808.16200000004</v>
      </c>
      <c r="J9" s="113">
        <v>2430436.7889099997</v>
      </c>
      <c r="K9" s="116">
        <f>I9/$I$15</f>
        <v>0.57585143202845412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1028"/>
      <c r="B10" s="1029"/>
      <c r="C10" s="93" t="s">
        <v>7</v>
      </c>
      <c r="D10" s="77">
        <v>4506</v>
      </c>
      <c r="E10" s="90">
        <v>44356.845750999993</v>
      </c>
      <c r="F10" s="78">
        <v>472365.24177000002</v>
      </c>
      <c r="G10" s="422">
        <f t="shared" si="0"/>
        <v>9.1861858326056825E-2</v>
      </c>
      <c r="H10" s="141">
        <f t="shared" ref="H10:H13" si="1">(E10-I10)/I10</f>
        <v>0.35780263232246962</v>
      </c>
      <c r="I10" s="402">
        <v>32668.11</v>
      </c>
      <c r="J10" s="112">
        <v>348529.42332000006</v>
      </c>
      <c r="K10" s="117">
        <f t="shared" ref="K10:K14" si="2">I10/$I$15</f>
        <v>8.2578155936147105E-2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1028"/>
      <c r="B11" s="1029"/>
      <c r="C11" s="93" t="s">
        <v>8</v>
      </c>
      <c r="D11" s="77">
        <v>155081</v>
      </c>
      <c r="E11" s="90">
        <v>61425.485000000008</v>
      </c>
      <c r="F11" s="78">
        <v>655943.18491000007</v>
      </c>
      <c r="G11" s="422">
        <f t="shared" si="0"/>
        <v>0.12721056028994396</v>
      </c>
      <c r="H11" s="141">
        <f t="shared" si="1"/>
        <v>0.54881904646349877</v>
      </c>
      <c r="I11" s="402">
        <v>39659.561999999998</v>
      </c>
      <c r="J11" s="112">
        <v>423118.2965</v>
      </c>
      <c r="K11" s="117">
        <f t="shared" si="2"/>
        <v>0.10025108569780418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1028"/>
      <c r="B12" s="1029"/>
      <c r="C12" s="93" t="s">
        <v>9</v>
      </c>
      <c r="D12" s="77">
        <v>2131530</v>
      </c>
      <c r="E12" s="90">
        <v>122127</v>
      </c>
      <c r="F12" s="78">
        <v>1304151.3</v>
      </c>
      <c r="G12" s="422">
        <f t="shared" si="0"/>
        <v>0.25292179779337493</v>
      </c>
      <c r="H12" s="141">
        <f t="shared" si="1"/>
        <v>0.4430527820774896</v>
      </c>
      <c r="I12" s="402">
        <v>84630.999999999985</v>
      </c>
      <c r="J12" s="112">
        <v>902911.79999999981</v>
      </c>
      <c r="K12" s="117">
        <f t="shared" si="2"/>
        <v>0.21392948398398512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1028"/>
      <c r="B13" s="1029"/>
      <c r="C13" s="290" t="s">
        <v>302</v>
      </c>
      <c r="D13" s="85">
        <v>176</v>
      </c>
      <c r="E13" s="102">
        <v>4990.5382489999993</v>
      </c>
      <c r="F13" s="86">
        <v>56942.117249999996</v>
      </c>
      <c r="G13" s="103">
        <f t="shared" si="0"/>
        <v>1.0335273165587308E-2</v>
      </c>
      <c r="H13" s="141">
        <f t="shared" si="1"/>
        <v>0.11342930899194635</v>
      </c>
      <c r="I13" s="405">
        <v>4482.1329999999998</v>
      </c>
      <c r="J13" s="118">
        <v>47818.964850000004</v>
      </c>
      <c r="K13" s="117">
        <f t="shared" si="2"/>
        <v>1.1329895662790128E-2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1028"/>
      <c r="B14" s="1029"/>
      <c r="C14" s="93" t="s">
        <v>310</v>
      </c>
      <c r="D14" s="407"/>
      <c r="E14" s="90">
        <v>8533.486310526443</v>
      </c>
      <c r="F14" s="78">
        <v>91126.177960000001</v>
      </c>
      <c r="G14" s="422">
        <f t="shared" si="0"/>
        <v>1.7672625210670059E-2</v>
      </c>
      <c r="H14" s="141">
        <f>(E14-I14)/I14</f>
        <v>0.34314706637314368</v>
      </c>
      <c r="I14" s="402">
        <v>6353.3521564166003</v>
      </c>
      <c r="J14" s="112">
        <v>67782.576520000002</v>
      </c>
      <c r="K14" s="117">
        <f t="shared" si="2"/>
        <v>1.605994669081947E-2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1030"/>
      <c r="B15" s="1031"/>
      <c r="C15" s="599" t="s">
        <v>2</v>
      </c>
      <c r="D15" s="600">
        <v>2292535</v>
      </c>
      <c r="E15" s="601">
        <v>482864.66831052635</v>
      </c>
      <c r="F15" s="602">
        <v>5156346.4317400008</v>
      </c>
      <c r="G15" s="603">
        <f>SUM(G9:G14)</f>
        <v>1.0000000000000002</v>
      </c>
      <c r="H15" s="604">
        <f>(E15-I15)/I15</f>
        <v>0.22058098481370947</v>
      </c>
      <c r="I15" s="605">
        <v>395602.31915641658</v>
      </c>
      <c r="J15" s="606">
        <v>4220597.8500999995</v>
      </c>
      <c r="K15" s="614">
        <f>SUM(K9:K14)</f>
        <v>1.0000000000000002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1032" t="str">
        <f>T!J21</f>
        <v>Květen</v>
      </c>
      <c r="B16" s="1033"/>
      <c r="C16" s="92" t="s">
        <v>6</v>
      </c>
      <c r="D16" s="77">
        <v>1243</v>
      </c>
      <c r="E16" s="90">
        <v>244547.45500000002</v>
      </c>
      <c r="F16" s="78">
        <v>2603889.9621600006</v>
      </c>
      <c r="G16" s="421">
        <f>E16/$E$22</f>
        <v>0.53699517421249143</v>
      </c>
      <c r="H16" s="141">
        <f>(E16-I16)/I16</f>
        <v>0.12672821196190268</v>
      </c>
      <c r="I16" s="401">
        <v>217042.09799999997</v>
      </c>
      <c r="J16" s="113">
        <v>2311974.7278400003</v>
      </c>
      <c r="K16" s="116">
        <f>I16/$I$22</f>
        <v>0.71742637605765014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1032"/>
      <c r="B17" s="1033"/>
      <c r="C17" s="93" t="s">
        <v>7</v>
      </c>
      <c r="D17" s="77">
        <v>4506</v>
      </c>
      <c r="E17" s="90">
        <v>38114.748</v>
      </c>
      <c r="F17" s="78">
        <v>405837.38032000017</v>
      </c>
      <c r="G17" s="422">
        <f t="shared" ref="G17:G21" si="3">E17/$E$22</f>
        <v>8.3695149239337643E-2</v>
      </c>
      <c r="H17" s="141">
        <f t="shared" ref="H17:H19" si="4">(E17-I17)/I17</f>
        <v>0.83406842518332325</v>
      </c>
      <c r="I17" s="402">
        <v>20781.530000000006</v>
      </c>
      <c r="J17" s="112">
        <v>221369.08059000009</v>
      </c>
      <c r="K17" s="117">
        <f t="shared" ref="K17:K21" si="5">I17/$I$22</f>
        <v>6.8692746219368675E-2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1032"/>
      <c r="B18" s="1033"/>
      <c r="C18" s="93" t="s">
        <v>8</v>
      </c>
      <c r="D18" s="77">
        <v>155144</v>
      </c>
      <c r="E18" s="90">
        <v>53730.768999999993</v>
      </c>
      <c r="F18" s="78">
        <v>572116.76430000004</v>
      </c>
      <c r="G18" s="422">
        <f t="shared" si="3"/>
        <v>0.11798594943352049</v>
      </c>
      <c r="H18" s="141">
        <f t="shared" si="4"/>
        <v>2.2957529436393824</v>
      </c>
      <c r="I18" s="402">
        <v>16303.032999999999</v>
      </c>
      <c r="J18" s="112">
        <v>173665.74802999999</v>
      </c>
      <c r="K18" s="117">
        <f>I18/$I$22</f>
        <v>5.3889203945763006E-2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1032"/>
      <c r="B19" s="1033"/>
      <c r="C19" s="93" t="s">
        <v>9</v>
      </c>
      <c r="D19" s="77">
        <v>2130757</v>
      </c>
      <c r="E19" s="90">
        <v>105444.79999999999</v>
      </c>
      <c r="F19" s="78">
        <v>1122754.497</v>
      </c>
      <c r="G19" s="422">
        <f t="shared" si="3"/>
        <v>0.23154339817521841</v>
      </c>
      <c r="H19" s="141">
        <f t="shared" si="4"/>
        <v>1.7162620906671942</v>
      </c>
      <c r="I19" s="402">
        <v>38819.818000000007</v>
      </c>
      <c r="J19" s="112">
        <v>413512.00000000006</v>
      </c>
      <c r="K19" s="117">
        <f>I19/$I$22</f>
        <v>0.12831778536787616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1032"/>
      <c r="B20" s="1033"/>
      <c r="C20" s="290" t="s">
        <v>302</v>
      </c>
      <c r="D20" s="85">
        <v>178</v>
      </c>
      <c r="E20" s="102">
        <v>5566.3429999999998</v>
      </c>
      <c r="F20" s="86">
        <v>59269.261989999999</v>
      </c>
      <c r="G20" s="103">
        <f t="shared" si="3"/>
        <v>1.2222982770405368E-2</v>
      </c>
      <c r="H20" s="141">
        <f>(E20-I20)/I20</f>
        <v>0.15950043317150087</v>
      </c>
      <c r="I20" s="405">
        <v>4800.6389999999992</v>
      </c>
      <c r="J20" s="118">
        <v>51137.315650000011</v>
      </c>
      <c r="K20" s="117">
        <f>I20/$I$22</f>
        <v>1.5868373335255086E-2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1032"/>
      <c r="B21" s="1033"/>
      <c r="C21" s="93" t="s">
        <v>310</v>
      </c>
      <c r="D21" s="407"/>
      <c r="E21" s="90">
        <v>7995.6106281328548</v>
      </c>
      <c r="F21" s="78">
        <v>85135.632980000009</v>
      </c>
      <c r="G21" s="422">
        <f t="shared" si="3"/>
        <v>1.7557346169026582E-2</v>
      </c>
      <c r="H21" s="141">
        <f t="shared" ref="H21" si="6">(E21-I21)/I21</f>
        <v>0.6721542765162386</v>
      </c>
      <c r="I21" s="402">
        <v>4781.6225694144005</v>
      </c>
      <c r="J21" s="112">
        <v>50934.752029999996</v>
      </c>
      <c r="K21" s="117">
        <f t="shared" si="5"/>
        <v>1.5805515074086889E-2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1032"/>
      <c r="B22" s="1033"/>
      <c r="C22" s="599" t="s">
        <v>2</v>
      </c>
      <c r="D22" s="600">
        <v>2291828</v>
      </c>
      <c r="E22" s="601">
        <v>455399.72562813287</v>
      </c>
      <c r="F22" s="602">
        <v>4849003.4987500003</v>
      </c>
      <c r="G22" s="603">
        <f>SUM(G16:G21)</f>
        <v>0.99999999999999989</v>
      </c>
      <c r="H22" s="604">
        <f>(E22-I22)/I22</f>
        <v>0.50531061865721361</v>
      </c>
      <c r="I22" s="605">
        <v>302528.7405694144</v>
      </c>
      <c r="J22" s="606">
        <v>3222593.6241400004</v>
      </c>
      <c r="K22" s="614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1032" t="str">
        <f>T!J22</f>
        <v>Červen</v>
      </c>
      <c r="B23" s="1033"/>
      <c r="C23" s="92" t="s">
        <v>6</v>
      </c>
      <c r="D23" s="77">
        <v>1243</v>
      </c>
      <c r="E23" s="90">
        <v>205125.967</v>
      </c>
      <c r="F23" s="78">
        <v>2188350.6491100001</v>
      </c>
      <c r="G23" s="421">
        <f>E23/$E$29</f>
        <v>0.75090777516029794</v>
      </c>
      <c r="H23" s="141">
        <f>(E23-I23)/I23</f>
        <v>-1.3847885345998141E-2</v>
      </c>
      <c r="I23" s="401">
        <v>208006.416</v>
      </c>
      <c r="J23" s="113">
        <v>2221499.5666499995</v>
      </c>
      <c r="K23" s="116">
        <f>I23/$I$29</f>
        <v>0.75256292725520357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1032"/>
      <c r="B24" s="1033"/>
      <c r="C24" s="93" t="s">
        <v>7</v>
      </c>
      <c r="D24" s="77">
        <v>4509</v>
      </c>
      <c r="E24" s="90">
        <v>21903.393</v>
      </c>
      <c r="F24" s="78">
        <v>233673.34789000003</v>
      </c>
      <c r="G24" s="422">
        <f t="shared" ref="G24:G28" si="7">E24/$E$29</f>
        <v>8.0182086873923891E-2</v>
      </c>
      <c r="H24" s="141">
        <f t="shared" ref="H24:H28" si="8">(E24-I24)/I24</f>
        <v>3.9869049968507299E-2</v>
      </c>
      <c r="I24" s="402">
        <v>21063.607</v>
      </c>
      <c r="J24" s="112">
        <v>224957.62613000008</v>
      </c>
      <c r="K24" s="117">
        <f t="shared" ref="K24:K28" si="9">I24/$I$29</f>
        <v>7.6207696124494531E-2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1032"/>
      <c r="B25" s="1033"/>
      <c r="C25" s="93" t="s">
        <v>8</v>
      </c>
      <c r="D25" s="77">
        <v>155026</v>
      </c>
      <c r="E25" s="90">
        <v>11178.359</v>
      </c>
      <c r="F25" s="78">
        <v>119250.65927</v>
      </c>
      <c r="G25" s="422">
        <f t="shared" si="7"/>
        <v>4.0920790328964514E-2</v>
      </c>
      <c r="H25" s="141">
        <f t="shared" si="8"/>
        <v>-7.3040611093567784E-2</v>
      </c>
      <c r="I25" s="402">
        <v>12059.167999999998</v>
      </c>
      <c r="J25" s="112">
        <v>128792.26759</v>
      </c>
      <c r="K25" s="117">
        <f t="shared" si="9"/>
        <v>4.3629821352925369E-2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1032"/>
      <c r="B26" s="1033"/>
      <c r="C26" s="93" t="s">
        <v>9</v>
      </c>
      <c r="D26" s="77">
        <v>2129399</v>
      </c>
      <c r="E26" s="90">
        <v>24513.499999999996</v>
      </c>
      <c r="F26" s="78">
        <v>261519.09999999998</v>
      </c>
      <c r="G26" s="422">
        <f t="shared" si="7"/>
        <v>8.9736945622257383E-2</v>
      </c>
      <c r="H26" s="141">
        <f t="shared" si="8"/>
        <v>-6.1080426839077544E-2</v>
      </c>
      <c r="I26" s="402">
        <v>26108.2</v>
      </c>
      <c r="J26" s="112">
        <v>278835.09999999998</v>
      </c>
      <c r="K26" s="117">
        <f t="shared" si="9"/>
        <v>9.4458929658036636E-2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1032"/>
      <c r="B27" s="1033"/>
      <c r="C27" s="290" t="s">
        <v>302</v>
      </c>
      <c r="D27" s="85">
        <v>179</v>
      </c>
      <c r="E27" s="102">
        <v>5644.1159999999991</v>
      </c>
      <c r="F27" s="86">
        <v>60213.230829999993</v>
      </c>
      <c r="G27" s="103">
        <f t="shared" si="7"/>
        <v>2.0661502053061082E-2</v>
      </c>
      <c r="H27" s="141">
        <f t="shared" si="8"/>
        <v>0.15011340936614034</v>
      </c>
      <c r="I27" s="405">
        <v>4907.4429999999993</v>
      </c>
      <c r="J27" s="118">
        <v>52411.266659999994</v>
      </c>
      <c r="K27" s="117">
        <f t="shared" si="9"/>
        <v>1.7755027659425934E-2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1032"/>
      <c r="B28" s="1033"/>
      <c r="C28" s="93" t="s">
        <v>310</v>
      </c>
      <c r="D28" s="407"/>
      <c r="E28" s="90">
        <v>4805.3176227023423</v>
      </c>
      <c r="F28" s="78">
        <v>51264.661059999991</v>
      </c>
      <c r="G28" s="422">
        <f t="shared" si="7"/>
        <v>1.7590899961495311E-2</v>
      </c>
      <c r="H28" s="141">
        <f t="shared" si="8"/>
        <v>0.12998794100720856</v>
      </c>
      <c r="I28" s="402">
        <v>4252.5388531307235</v>
      </c>
      <c r="J28" s="112">
        <v>45416.943099999997</v>
      </c>
      <c r="K28" s="117">
        <f t="shared" si="9"/>
        <v>1.5385597949913926E-2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1034"/>
      <c r="B29" s="1035"/>
      <c r="C29" s="607" t="s">
        <v>2</v>
      </c>
      <c r="D29" s="608">
        <v>2290356</v>
      </c>
      <c r="E29" s="609">
        <v>273170.6526227023</v>
      </c>
      <c r="F29" s="610">
        <v>2914271.6481599999</v>
      </c>
      <c r="G29" s="603">
        <f>SUM(G23:G28)</f>
        <v>1.0000000000000002</v>
      </c>
      <c r="H29" s="611">
        <f>(E29-I29)/I29</f>
        <v>-1.1674207309282298E-2</v>
      </c>
      <c r="I29" s="612">
        <v>276397.37285313074</v>
      </c>
      <c r="J29" s="613">
        <v>2951912.7701299996</v>
      </c>
      <c r="K29" s="614">
        <f>SUM(K23:K28)</f>
        <v>0.99999999999999989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1036" t="str">
        <f>T!E17</f>
        <v>II. čtvrtletí</v>
      </c>
      <c r="B30" s="1037"/>
      <c r="C30" s="108" t="s">
        <v>6</v>
      </c>
      <c r="D30" s="109">
        <f>D23</f>
        <v>1243</v>
      </c>
      <c r="E30" s="423">
        <f>E9+E16+E23</f>
        <v>691104.73499999999</v>
      </c>
      <c r="F30" s="110">
        <f>F9+F16+F23</f>
        <v>7368059.0211200006</v>
      </c>
      <c r="G30" s="424">
        <f>E30/$E$36</f>
        <v>0.57048434991350916</v>
      </c>
      <c r="H30" s="419">
        <f>(E30-I30)/I30</f>
        <v>5.8585690253399519E-2</v>
      </c>
      <c r="I30" s="403">
        <f>I9+I16+I23</f>
        <v>652856.67599999998</v>
      </c>
      <c r="J30" s="125">
        <f>J9+J16+J23</f>
        <v>6963911.0833999999</v>
      </c>
      <c r="K30" s="615">
        <f>I30/$I$36</f>
        <v>0.66992060382712526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1038"/>
      <c r="B31" s="1039"/>
      <c r="C31" s="93" t="s">
        <v>7</v>
      </c>
      <c r="D31" s="77">
        <f t="shared" ref="D31:D34" si="10">D24</f>
        <v>4509</v>
      </c>
      <c r="E31" s="90">
        <f>E10+E17+E24</f>
        <v>104374.98675099999</v>
      </c>
      <c r="F31" s="78">
        <f t="shared" ref="F31" si="11">F10+F17+F24</f>
        <v>1111875.9699800003</v>
      </c>
      <c r="G31" s="422">
        <f t="shared" ref="G31:G35" si="12">E31/$E$36</f>
        <v>8.6158137035300966E-2</v>
      </c>
      <c r="H31" s="141">
        <f t="shared" ref="H31:H33" si="13">(E31-I31)/I31</f>
        <v>0.40075746197182877</v>
      </c>
      <c r="I31" s="402">
        <f>I10+I17+I24</f>
        <v>74513.247000000003</v>
      </c>
      <c r="J31" s="112">
        <f t="shared" ref="J31" si="14">J10+J17+J24</f>
        <v>794856.13004000031</v>
      </c>
      <c r="K31" s="117">
        <f t="shared" ref="K31:K35" si="15">I31/$I$36</f>
        <v>7.6460824034461944E-2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1038"/>
      <c r="B32" s="1039"/>
      <c r="C32" s="93" t="s">
        <v>8</v>
      </c>
      <c r="D32" s="77">
        <f t="shared" si="10"/>
        <v>155026</v>
      </c>
      <c r="E32" s="90">
        <f t="shared" ref="E32:F35" si="16">E11+E18+E25</f>
        <v>126334.613</v>
      </c>
      <c r="F32" s="78">
        <f t="shared" si="16"/>
        <v>1347310.6084800002</v>
      </c>
      <c r="G32" s="422">
        <f t="shared" si="12"/>
        <v>0.10428509011572575</v>
      </c>
      <c r="H32" s="141">
        <f t="shared" si="13"/>
        <v>0.8572675483286134</v>
      </c>
      <c r="I32" s="402">
        <f t="shared" ref="I32:J34" si="17">I11+I18+I25</f>
        <v>68021.763000000006</v>
      </c>
      <c r="J32" s="112">
        <f t="shared" si="17"/>
        <v>725576.3121199999</v>
      </c>
      <c r="K32" s="117">
        <f t="shared" si="15"/>
        <v>6.9799670000380939E-2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1038"/>
      <c r="B33" s="1039"/>
      <c r="C33" s="93" t="s">
        <v>9</v>
      </c>
      <c r="D33" s="77">
        <f t="shared" si="10"/>
        <v>2129399</v>
      </c>
      <c r="E33" s="90">
        <f>E12+E19+E26</f>
        <v>252085.3</v>
      </c>
      <c r="F33" s="78">
        <f t="shared" si="16"/>
        <v>2688424.8970000003</v>
      </c>
      <c r="G33" s="422">
        <f t="shared" si="12"/>
        <v>0.20808816842103089</v>
      </c>
      <c r="H33" s="141">
        <f t="shared" si="13"/>
        <v>0.68552390468356761</v>
      </c>
      <c r="I33" s="402">
        <f>I12+I19+I26</f>
        <v>149559.01800000001</v>
      </c>
      <c r="J33" s="112">
        <f t="shared" si="17"/>
        <v>1595258.9</v>
      </c>
      <c r="K33" s="117">
        <f t="shared" si="15"/>
        <v>0.15346809082235977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1038"/>
      <c r="B34" s="1039"/>
      <c r="C34" s="290" t="s">
        <v>302</v>
      </c>
      <c r="D34" s="77">
        <f t="shared" si="10"/>
        <v>179</v>
      </c>
      <c r="E34" s="90">
        <f>E13+E20+E27</f>
        <v>16200.997248999996</v>
      </c>
      <c r="F34" s="78">
        <f t="shared" si="16"/>
        <v>176424.61007</v>
      </c>
      <c r="G34" s="103">
        <f t="shared" si="12"/>
        <v>1.3373393228952936E-2</v>
      </c>
      <c r="H34" s="141">
        <f>(E34-I34)/I34</f>
        <v>0.14170202840478444</v>
      </c>
      <c r="I34" s="402">
        <f>I13+I20+I27</f>
        <v>14190.214999999998</v>
      </c>
      <c r="J34" s="112">
        <f t="shared" si="17"/>
        <v>151367.54716000002</v>
      </c>
      <c r="K34" s="117">
        <f t="shared" si="15"/>
        <v>1.4561109276665695E-2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1038"/>
      <c r="B35" s="1039"/>
      <c r="C35" s="93" t="s">
        <v>310</v>
      </c>
      <c r="D35" s="77"/>
      <c r="E35" s="90">
        <f t="shared" si="16"/>
        <v>21334.414561361642</v>
      </c>
      <c r="F35" s="78">
        <f t="shared" si="16"/>
        <v>227526.47199999998</v>
      </c>
      <c r="G35" s="422">
        <f t="shared" si="12"/>
        <v>1.7610861285480412E-2</v>
      </c>
      <c r="H35" s="141">
        <f t="shared" ref="H35" si="18">(E35-I35)/I35</f>
        <v>0.38647575853519961</v>
      </c>
      <c r="I35" s="402">
        <f t="shared" ref="I35:J35" si="19">I14+I21+I28</f>
        <v>15387.513578961725</v>
      </c>
      <c r="J35" s="112">
        <f t="shared" si="19"/>
        <v>164134.27165000001</v>
      </c>
      <c r="K35" s="117">
        <f t="shared" si="15"/>
        <v>1.5789702039006381E-2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1038"/>
      <c r="B36" s="1039"/>
      <c r="C36" s="633" t="s">
        <v>2</v>
      </c>
      <c r="D36" s="628">
        <f>SUM(D30:D35)</f>
        <v>2290356</v>
      </c>
      <c r="E36" s="634">
        <f>SUM(E30:E35)</f>
        <v>1211435.0465613615</v>
      </c>
      <c r="F36" s="635">
        <f>SUM(F30:F35)</f>
        <v>12919621.57865</v>
      </c>
      <c r="G36" s="636">
        <f>SUM(G30:G35)</f>
        <v>1.0000000000000002</v>
      </c>
      <c r="H36" s="637">
        <f>(E36-I36)/I36</f>
        <v>0.24309871940365815</v>
      </c>
      <c r="I36" s="647">
        <f>SUM(I30:I35)</f>
        <v>974528.43257896171</v>
      </c>
      <c r="J36" s="648">
        <f>SUM(J30:J35)</f>
        <v>10395104.244369999</v>
      </c>
      <c r="K36" s="649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1022" t="s">
        <v>160</v>
      </c>
      <c r="B39" s="1022"/>
      <c r="C39" s="1022"/>
      <c r="D39" s="1022"/>
      <c r="E39" s="1022"/>
      <c r="F39" s="83"/>
      <c r="G39" s="1022" t="s">
        <v>161</v>
      </c>
      <c r="H39" s="1022"/>
      <c r="I39" s="1022"/>
      <c r="J39" s="1022"/>
      <c r="K39" s="102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1023" t="str">
        <f>A30</f>
        <v>II. čtvrtletí</v>
      </c>
      <c r="B40" s="1024"/>
      <c r="C40" s="1024"/>
      <c r="D40" s="1024"/>
      <c r="E40" s="1024"/>
      <c r="F40" s="83"/>
      <c r="G40" s="1025" t="str">
        <f>A30</f>
        <v>II. čtvrtletí</v>
      </c>
      <c r="H40" s="1025"/>
      <c r="I40" s="1025"/>
      <c r="J40" s="1025"/>
      <c r="K40" s="102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482864.66831052635</v>
      </c>
      <c r="D45" s="260">
        <f>I15</f>
        <v>395602.31915641658</v>
      </c>
      <c r="E45" s="71"/>
      <c r="F45" s="71"/>
      <c r="G45" s="71"/>
      <c r="H45" s="83" t="str">
        <f>A9</f>
        <v>Duben</v>
      </c>
      <c r="I45" s="261">
        <f>E15/E36</f>
        <v>0.39858898723553504</v>
      </c>
      <c r="J45" s="261">
        <f>I15/I36</f>
        <v>0.40594230597203501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455399.72562813287</v>
      </c>
      <c r="D46" s="260">
        <f>I22</f>
        <v>302528.7405694144</v>
      </c>
      <c r="E46" s="71"/>
      <c r="F46" s="71"/>
      <c r="G46" s="71"/>
      <c r="H46" s="83" t="str">
        <f>A16</f>
        <v>Květen</v>
      </c>
      <c r="I46" s="261">
        <f>E22/E36</f>
        <v>0.37591757554049432</v>
      </c>
      <c r="J46" s="261">
        <f>I22/I36</f>
        <v>0.31043603291164296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273170.6526227023</v>
      </c>
      <c r="D47" s="260">
        <f>I29</f>
        <v>276397.37285313074</v>
      </c>
      <c r="E47" s="71"/>
      <c r="F47" s="71"/>
      <c r="G47" s="71"/>
      <c r="H47" s="83" t="str">
        <f>A23</f>
        <v>Červen</v>
      </c>
      <c r="I47" s="261">
        <f>E29/E36</f>
        <v>0.22549343722397061</v>
      </c>
      <c r="J47" s="261">
        <f>I29/I36</f>
        <v>0.28362166111632203</v>
      </c>
      <c r="K47" s="83"/>
      <c r="L47" s="71"/>
    </row>
    <row r="48" spans="1:21" ht="15" customHeight="1" x14ac:dyDescent="0.2">
      <c r="A48" s="83"/>
      <c r="B48" s="83"/>
      <c r="C48" s="260">
        <f>SUM(C45:C47)</f>
        <v>1211435.0465613615</v>
      </c>
      <c r="D48" s="260">
        <f>SUM(D45:D47)</f>
        <v>974528.43257896183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6" t="s">
        <v>229</v>
      </c>
      <c r="L1" s="1006"/>
    </row>
    <row r="2" spans="1:22" s="571" customFormat="1" ht="15.75" customHeight="1" x14ac:dyDescent="0.2">
      <c r="A2" s="1016" t="s">
        <v>197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22" ht="18.75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22" ht="12.95" customHeight="1" x14ac:dyDescent="0.2">
      <c r="A4" s="1007" t="s">
        <v>44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22" ht="24.95" customHeight="1" x14ac:dyDescent="0.25">
      <c r="A6" s="74"/>
      <c r="B6" s="75"/>
      <c r="C6" s="76"/>
      <c r="D6" s="76"/>
      <c r="E6" s="1019" t="s">
        <v>39</v>
      </c>
      <c r="F6" s="1020"/>
      <c r="G6" s="420"/>
      <c r="H6" s="1004" t="s">
        <v>108</v>
      </c>
      <c r="I6" s="1017" t="s">
        <v>39</v>
      </c>
      <c r="J6" s="1018"/>
      <c r="K6" s="399"/>
      <c r="L6" s="87"/>
    </row>
    <row r="7" spans="1:22" ht="24.95" customHeight="1" x14ac:dyDescent="0.25">
      <c r="A7" s="74"/>
      <c r="B7" s="94"/>
      <c r="C7" s="94"/>
      <c r="D7" s="1014" t="s">
        <v>0</v>
      </c>
      <c r="E7" s="1003"/>
      <c r="F7" s="1004"/>
      <c r="G7" s="488" t="s">
        <v>107</v>
      </c>
      <c r="H7" s="1004"/>
      <c r="I7" s="1003"/>
      <c r="J7" s="1004"/>
      <c r="K7" s="114" t="s">
        <v>107</v>
      </c>
      <c r="L7" s="87"/>
    </row>
    <row r="8" spans="1:22" ht="15" customHeight="1" x14ac:dyDescent="0.25">
      <c r="A8" s="1013" t="s">
        <v>140</v>
      </c>
      <c r="B8" s="1013"/>
      <c r="C8" s="96" t="s">
        <v>45</v>
      </c>
      <c r="D8" s="1015"/>
      <c r="E8" s="794" t="s">
        <v>336</v>
      </c>
      <c r="F8" s="789" t="s">
        <v>1</v>
      </c>
      <c r="G8" s="489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1026" t="str">
        <f>T!J20</f>
        <v>Duben</v>
      </c>
      <c r="B9" s="1027"/>
      <c r="C9" s="92" t="s">
        <v>6</v>
      </c>
      <c r="D9" s="77">
        <v>123</v>
      </c>
      <c r="E9" s="90">
        <v>8787.745930000001</v>
      </c>
      <c r="F9" s="78">
        <v>94190.612459999989</v>
      </c>
      <c r="G9" s="421">
        <f t="shared" ref="G9:G14" si="0">E9/$E$15</f>
        <v>0.3716639701076761</v>
      </c>
      <c r="H9" s="141">
        <f>(E9-I9)/I9</f>
        <v>-1.2254897982696031E-2</v>
      </c>
      <c r="I9" s="401">
        <v>8896.7750000000015</v>
      </c>
      <c r="J9" s="113">
        <v>94956.582261999996</v>
      </c>
      <c r="K9" s="116">
        <f>I9/$I$15</f>
        <v>0.47496197859098921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1028"/>
      <c r="B10" s="1029"/>
      <c r="C10" s="93" t="s">
        <v>7</v>
      </c>
      <c r="D10" s="77">
        <v>343</v>
      </c>
      <c r="E10" s="90">
        <v>2744.6608099999999</v>
      </c>
      <c r="F10" s="78">
        <v>29418.37242</v>
      </c>
      <c r="G10" s="422">
        <f t="shared" si="0"/>
        <v>0.11608113631973767</v>
      </c>
      <c r="H10" s="141">
        <f t="shared" ref="H10:H13" si="1">(E10-I10)/I10</f>
        <v>1.6495013205703937</v>
      </c>
      <c r="I10" s="402">
        <v>1035.9159999999999</v>
      </c>
      <c r="J10" s="112">
        <v>11056.434999999999</v>
      </c>
      <c r="K10" s="117">
        <f t="shared" ref="K10:K14" si="2">I10/$I$15</f>
        <v>5.5303265847912654E-2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1028"/>
      <c r="B11" s="1029"/>
      <c r="C11" s="93" t="s">
        <v>8</v>
      </c>
      <c r="D11" s="77">
        <v>10416</v>
      </c>
      <c r="E11" s="90">
        <v>4489.12763</v>
      </c>
      <c r="F11" s="78">
        <v>48116.265529999997</v>
      </c>
      <c r="G11" s="422">
        <f t="shared" si="0"/>
        <v>0.18986063213207424</v>
      </c>
      <c r="H11" s="141">
        <f t="shared" si="1"/>
        <v>0.72387112692038758</v>
      </c>
      <c r="I11" s="402">
        <v>2604.0969999999998</v>
      </c>
      <c r="J11" s="112">
        <v>27794.075000000001</v>
      </c>
      <c r="K11" s="117">
        <f t="shared" si="2"/>
        <v>0.13902195610913606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1028"/>
      <c r="B12" s="1029"/>
      <c r="C12" s="93" t="s">
        <v>9</v>
      </c>
      <c r="D12" s="77">
        <v>103182</v>
      </c>
      <c r="E12" s="90">
        <v>6818.49863</v>
      </c>
      <c r="F12" s="78">
        <v>73080.655750000005</v>
      </c>
      <c r="G12" s="422">
        <f t="shared" si="0"/>
        <v>0.28837773544956713</v>
      </c>
      <c r="H12" s="141">
        <f t="shared" si="1"/>
        <v>0.24353427338719399</v>
      </c>
      <c r="I12" s="402">
        <v>5483.1610000000001</v>
      </c>
      <c r="J12" s="112">
        <v>58522.927000000003</v>
      </c>
      <c r="K12" s="117">
        <f t="shared" si="2"/>
        <v>0.29272326179912911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1028"/>
      <c r="B13" s="1029"/>
      <c r="C13" s="290" t="s">
        <v>302</v>
      </c>
      <c r="D13" s="85">
        <v>16</v>
      </c>
      <c r="E13" s="102">
        <v>429.38199999999995</v>
      </c>
      <c r="F13" s="86">
        <v>4601.6580000000004</v>
      </c>
      <c r="G13" s="103">
        <f t="shared" si="0"/>
        <v>1.8160040138162498E-2</v>
      </c>
      <c r="H13" s="141">
        <f t="shared" si="1"/>
        <v>0.28368007701207487</v>
      </c>
      <c r="I13" s="405">
        <v>334.49299999999999</v>
      </c>
      <c r="J13" s="118">
        <v>3569.7039999999997</v>
      </c>
      <c r="K13" s="117">
        <f t="shared" si="2"/>
        <v>1.7857196243002183E-2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1028"/>
      <c r="B14" s="1029"/>
      <c r="C14" s="93" t="s">
        <v>310</v>
      </c>
      <c r="D14" s="407"/>
      <c r="E14" s="90">
        <v>374.916</v>
      </c>
      <c r="F14" s="78">
        <v>4020.8522000000003</v>
      </c>
      <c r="G14" s="422">
        <f t="shared" si="0"/>
        <v>1.5856485852782213E-2</v>
      </c>
      <c r="H14" s="141">
        <f>(E14-I14)/I14</f>
        <v>-5.8179311076344215E-3</v>
      </c>
      <c r="I14" s="402">
        <v>377.11</v>
      </c>
      <c r="J14" s="112">
        <v>4024.951</v>
      </c>
      <c r="K14" s="117">
        <f t="shared" si="2"/>
        <v>2.0132341409830858E-2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1030"/>
      <c r="B15" s="1031"/>
      <c r="C15" s="599" t="s">
        <v>2</v>
      </c>
      <c r="D15" s="600">
        <v>114080</v>
      </c>
      <c r="E15" s="601">
        <v>23644.331000000006</v>
      </c>
      <c r="F15" s="602">
        <v>253428.41635999997</v>
      </c>
      <c r="G15" s="603">
        <f>SUM(G9:G14)</f>
        <v>0.99999999999999989</v>
      </c>
      <c r="H15" s="604">
        <f>(E15-I15)/I15</f>
        <v>0.26227292858594986</v>
      </c>
      <c r="I15" s="605">
        <v>18731.552</v>
      </c>
      <c r="J15" s="606">
        <v>199924.67426199999</v>
      </c>
      <c r="K15" s="614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1032" t="str">
        <f>T!J21</f>
        <v>Květen</v>
      </c>
      <c r="B16" s="1033"/>
      <c r="C16" s="92" t="s">
        <v>6</v>
      </c>
      <c r="D16" s="77">
        <v>123</v>
      </c>
      <c r="E16" s="90">
        <v>9158.6035600000014</v>
      </c>
      <c r="F16" s="78">
        <v>97834.954259999999</v>
      </c>
      <c r="G16" s="421">
        <f>E16/$E$22</f>
        <v>0.40455209762429423</v>
      </c>
      <c r="H16" s="141">
        <f>(E16-I16)/I16</f>
        <v>4.4895791120408791E-2</v>
      </c>
      <c r="I16" s="401">
        <v>8765.0879999999997</v>
      </c>
      <c r="J16" s="113">
        <v>93491.917260000002</v>
      </c>
      <c r="K16" s="116">
        <f>I16/$I$22</f>
        <v>0.65519299332509684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1032"/>
      <c r="B17" s="1033"/>
      <c r="C17" s="93" t="s">
        <v>7</v>
      </c>
      <c r="D17" s="77">
        <v>343</v>
      </c>
      <c r="E17" s="90">
        <v>2445.6603399999999</v>
      </c>
      <c r="F17" s="78">
        <v>26125.277420000002</v>
      </c>
      <c r="G17" s="422">
        <f t="shared" ref="G17:G21" si="3">E17/$E$22</f>
        <v>0.10802924421193578</v>
      </c>
      <c r="H17" s="141">
        <f t="shared" ref="H17:H19" si="4">(E17-I17)/I17</f>
        <v>2.2698441861957579</v>
      </c>
      <c r="I17" s="402">
        <v>747.94399999999996</v>
      </c>
      <c r="J17" s="112">
        <v>7977.8700000000008</v>
      </c>
      <c r="K17" s="117">
        <f t="shared" ref="K17:K21" si="5">I17/$I$22</f>
        <v>5.5909041437980568E-2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1032"/>
      <c r="B18" s="1033"/>
      <c r="C18" s="93" t="s">
        <v>8</v>
      </c>
      <c r="D18" s="77">
        <v>10416</v>
      </c>
      <c r="E18" s="90">
        <v>3987.5617300000004</v>
      </c>
      <c r="F18" s="78">
        <v>42596.330690000003</v>
      </c>
      <c r="G18" s="422">
        <f t="shared" si="3"/>
        <v>0.17613781966973352</v>
      </c>
      <c r="H18" s="141">
        <f t="shared" si="4"/>
        <v>2.8385788092551878</v>
      </c>
      <c r="I18" s="402">
        <v>1038.8120000000001</v>
      </c>
      <c r="J18" s="112">
        <v>11080.369000000001</v>
      </c>
      <c r="K18" s="117">
        <f>I18/$I$22</f>
        <v>7.765151288635444E-2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1032"/>
      <c r="B19" s="1033"/>
      <c r="C19" s="93" t="s">
        <v>9</v>
      </c>
      <c r="D19" s="77">
        <v>103182</v>
      </c>
      <c r="E19" s="90">
        <v>6056.6743699999997</v>
      </c>
      <c r="F19" s="78">
        <v>64699.421600000001</v>
      </c>
      <c r="G19" s="422">
        <f t="shared" si="3"/>
        <v>0.26753427036761052</v>
      </c>
      <c r="H19" s="141">
        <f t="shared" si="4"/>
        <v>1.7690034023495504</v>
      </c>
      <c r="I19" s="402">
        <v>2187.3119999999999</v>
      </c>
      <c r="J19" s="112">
        <v>23330.715</v>
      </c>
      <c r="K19" s="117">
        <f>I19/$I$22</f>
        <v>0.16350223712710063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1032"/>
      <c r="B20" s="1033"/>
      <c r="C20" s="290" t="s">
        <v>302</v>
      </c>
      <c r="D20" s="85">
        <v>16</v>
      </c>
      <c r="E20" s="102">
        <v>447.40100000000001</v>
      </c>
      <c r="F20" s="86">
        <v>4779.5609999999997</v>
      </c>
      <c r="G20" s="103">
        <f t="shared" si="3"/>
        <v>1.9762512029640338E-2</v>
      </c>
      <c r="H20" s="141">
        <f>(E20-I20)/I20</f>
        <v>0.18238061259547017</v>
      </c>
      <c r="I20" s="405">
        <v>378.39000000000004</v>
      </c>
      <c r="J20" s="118">
        <v>4036.0739000000003</v>
      </c>
      <c r="K20" s="117">
        <f>I20/$I$22</f>
        <v>2.8284767562434449E-2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1032"/>
      <c r="B21" s="1033"/>
      <c r="C21" s="93" t="s">
        <v>310</v>
      </c>
      <c r="D21" s="407"/>
      <c r="E21" s="90">
        <v>542.97199999999998</v>
      </c>
      <c r="F21" s="78">
        <v>5800.2049999999999</v>
      </c>
      <c r="G21" s="422">
        <f t="shared" si="3"/>
        <v>2.3984056096785375E-2</v>
      </c>
      <c r="H21" s="141">
        <f t="shared" ref="H21" si="6">(E21-I21)/I21</f>
        <v>1.0857386507686513</v>
      </c>
      <c r="I21" s="402">
        <v>260.32600000000002</v>
      </c>
      <c r="J21" s="112">
        <v>2776.7429999999999</v>
      </c>
      <c r="K21" s="117">
        <f t="shared" si="5"/>
        <v>1.9459447661033087E-2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1032"/>
      <c r="B22" s="1033"/>
      <c r="C22" s="599" t="s">
        <v>2</v>
      </c>
      <c r="D22" s="600">
        <v>114080</v>
      </c>
      <c r="E22" s="601">
        <v>22638.873000000007</v>
      </c>
      <c r="F22" s="602">
        <v>241835.74996999998</v>
      </c>
      <c r="G22" s="603">
        <f>SUM(G16:G21)</f>
        <v>0.99999999999999967</v>
      </c>
      <c r="H22" s="604">
        <f>(E22-I22)/I22</f>
        <v>0.69226264087442368</v>
      </c>
      <c r="I22" s="605">
        <v>13377.871999999999</v>
      </c>
      <c r="J22" s="606">
        <v>142693.68815999999</v>
      </c>
      <c r="K22" s="614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1032" t="str">
        <f>T!J22</f>
        <v>Červen</v>
      </c>
      <c r="B23" s="1033"/>
      <c r="C23" s="92" t="s">
        <v>6</v>
      </c>
      <c r="D23" s="77">
        <v>123</v>
      </c>
      <c r="E23" s="90">
        <v>6782.6975000000002</v>
      </c>
      <c r="F23" s="78">
        <v>72461.592269999994</v>
      </c>
      <c r="G23" s="421">
        <f>E23/$E$29</f>
        <v>0.59673209774167979</v>
      </c>
      <c r="H23" s="141">
        <f>(E23-I23)/I23</f>
        <v>-0.11129784340901588</v>
      </c>
      <c r="I23" s="401">
        <v>7632.1379999999999</v>
      </c>
      <c r="J23" s="113">
        <v>81437.199959999984</v>
      </c>
      <c r="K23" s="116">
        <f>I23/$I$29</f>
        <v>0.65631882483905124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1032"/>
      <c r="B24" s="1033"/>
      <c r="C24" s="93" t="s">
        <v>7</v>
      </c>
      <c r="D24" s="77">
        <v>343</v>
      </c>
      <c r="E24" s="90">
        <v>1157.0207499999999</v>
      </c>
      <c r="F24" s="78">
        <v>12360.79983</v>
      </c>
      <c r="G24" s="422">
        <f t="shared" ref="G24:G28" si="7">E24/$E$29</f>
        <v>0.10179304314812086</v>
      </c>
      <c r="H24" s="141">
        <f t="shared" ref="H24:H28" si="8">(E24-I24)/I24</f>
        <v>-7.0043105180498458E-2</v>
      </c>
      <c r="I24" s="402">
        <v>1244.1659999999999</v>
      </c>
      <c r="J24" s="112">
        <v>13275.620999999999</v>
      </c>
      <c r="K24" s="117">
        <f t="shared" ref="K24:K28" si="9">I24/$I$29</f>
        <v>0.10699093321225364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1032"/>
      <c r="B25" s="1033"/>
      <c r="C25" s="93" t="s">
        <v>8</v>
      </c>
      <c r="D25" s="77">
        <v>10416</v>
      </c>
      <c r="E25" s="90">
        <v>1096.59925</v>
      </c>
      <c r="F25" s="78">
        <v>11715.29881</v>
      </c>
      <c r="G25" s="422">
        <f t="shared" si="7"/>
        <v>9.6477245348838378E-2</v>
      </c>
      <c r="H25" s="141">
        <f t="shared" si="8"/>
        <v>0.2865869754978107</v>
      </c>
      <c r="I25" s="402">
        <v>852.33199999999999</v>
      </c>
      <c r="J25" s="112">
        <v>9094.6360000000004</v>
      </c>
      <c r="K25" s="117">
        <f t="shared" si="9"/>
        <v>7.329552172834379E-2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1032"/>
      <c r="B26" s="1033"/>
      <c r="C26" s="93" t="s">
        <v>9</v>
      </c>
      <c r="D26" s="77">
        <v>103182</v>
      </c>
      <c r="E26" s="90">
        <v>1665.6154900000001</v>
      </c>
      <c r="F26" s="78">
        <v>17794.221969999999</v>
      </c>
      <c r="G26" s="422">
        <f t="shared" si="7"/>
        <v>0.14653848640290029</v>
      </c>
      <c r="H26" s="141">
        <f t="shared" si="8"/>
        <v>0.28658796275912457</v>
      </c>
      <c r="I26" s="402">
        <v>1294.5990000000002</v>
      </c>
      <c r="J26" s="112">
        <v>13813.425999999999</v>
      </c>
      <c r="K26" s="117">
        <f t="shared" si="9"/>
        <v>0.11132787356803704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1032"/>
      <c r="B27" s="1033"/>
      <c r="C27" s="290" t="s">
        <v>302</v>
      </c>
      <c r="D27" s="85">
        <v>16</v>
      </c>
      <c r="E27" s="102">
        <v>446.92899999999997</v>
      </c>
      <c r="F27" s="86">
        <v>4774.6710000000003</v>
      </c>
      <c r="G27" s="103">
        <f t="shared" si="7"/>
        <v>3.9320178986544982E-2</v>
      </c>
      <c r="H27" s="141">
        <f t="shared" si="8"/>
        <v>0.16673671679819543</v>
      </c>
      <c r="I27" s="405">
        <v>383.05900000000003</v>
      </c>
      <c r="J27" s="118">
        <v>4087.221</v>
      </c>
      <c r="K27" s="117">
        <f t="shared" si="9"/>
        <v>3.2940813271985149E-2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1032"/>
      <c r="B28" s="1033"/>
      <c r="C28" s="93" t="s">
        <v>310</v>
      </c>
      <c r="D28" s="407"/>
      <c r="E28" s="90">
        <v>217.541</v>
      </c>
      <c r="F28" s="78">
        <v>2324.0569999999998</v>
      </c>
      <c r="G28" s="422">
        <f t="shared" si="7"/>
        <v>1.9138948371915855E-2</v>
      </c>
      <c r="H28" s="141">
        <f t="shared" si="8"/>
        <v>-2.1896399009041841E-2</v>
      </c>
      <c r="I28" s="402">
        <v>222.411</v>
      </c>
      <c r="J28" s="112">
        <v>2373.1770000000001</v>
      </c>
      <c r="K28" s="117">
        <f t="shared" si="9"/>
        <v>1.9126033380329109E-2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1034"/>
      <c r="B29" s="1035"/>
      <c r="C29" s="607" t="s">
        <v>2</v>
      </c>
      <c r="D29" s="608">
        <v>114080</v>
      </c>
      <c r="E29" s="609">
        <v>11366.402989999999</v>
      </c>
      <c r="F29" s="610">
        <v>121430.64088000001</v>
      </c>
      <c r="G29" s="603">
        <f>SUM(G23:G28)</f>
        <v>1</v>
      </c>
      <c r="H29" s="611">
        <f>(E29-I29)/I29</f>
        <v>-2.2556424812565222E-2</v>
      </c>
      <c r="I29" s="612">
        <v>11628.705</v>
      </c>
      <c r="J29" s="613">
        <v>124081.28095999999</v>
      </c>
      <c r="K29" s="614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1036" t="str">
        <f>T!E17</f>
        <v>II. čtvrtletí</v>
      </c>
      <c r="B30" s="1037"/>
      <c r="C30" s="108" t="s">
        <v>6</v>
      </c>
      <c r="D30" s="109">
        <f>D23</f>
        <v>123</v>
      </c>
      <c r="E30" s="423">
        <f>E9+E16+E23</f>
        <v>24729.046990000003</v>
      </c>
      <c r="F30" s="110">
        <f>F9+F16+F23</f>
        <v>264487.15899000003</v>
      </c>
      <c r="G30" s="424">
        <f>E30/$E$36</f>
        <v>0.42895430309333321</v>
      </c>
      <c r="H30" s="419">
        <f>(E30-I30)/I30</f>
        <v>-2.2335494096011051E-2</v>
      </c>
      <c r="I30" s="403">
        <f>I9+I16+I23</f>
        <v>25294.001</v>
      </c>
      <c r="J30" s="125">
        <f>J9+J16+J23</f>
        <v>269885.69948199997</v>
      </c>
      <c r="K30" s="615">
        <f>I30/$I$36</f>
        <v>0.57830551005050979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1038"/>
      <c r="B31" s="1039"/>
      <c r="C31" s="93" t="s">
        <v>7</v>
      </c>
      <c r="D31" s="77">
        <f t="shared" ref="D31:D34" si="10">D24</f>
        <v>343</v>
      </c>
      <c r="E31" s="90">
        <f>E10+E17+E24</f>
        <v>6347.3418999999994</v>
      </c>
      <c r="F31" s="78">
        <f t="shared" ref="F31" si="11">F10+F17+F24</f>
        <v>67904.449670000002</v>
      </c>
      <c r="G31" s="422">
        <f t="shared" ref="G31:G35" si="12">E31/$E$36</f>
        <v>0.110102084496448</v>
      </c>
      <c r="H31" s="141">
        <f t="shared" ref="H31:H33" si="13">(E31-I31)/I31</f>
        <v>1.0961979520651408</v>
      </c>
      <c r="I31" s="402">
        <f>I10+I17+I24</f>
        <v>3028.0259999999998</v>
      </c>
      <c r="J31" s="112">
        <f t="shared" ref="J31" si="14">J10+J17+J24</f>
        <v>32309.925999999999</v>
      </c>
      <c r="K31" s="117">
        <f t="shared" ref="K31:K35" si="15">I31/$I$36</f>
        <v>6.9230807746714529E-2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1038"/>
      <c r="B32" s="1039"/>
      <c r="C32" s="93" t="s">
        <v>8</v>
      </c>
      <c r="D32" s="77">
        <f t="shared" si="10"/>
        <v>10416</v>
      </c>
      <c r="E32" s="90">
        <f t="shared" ref="E32:F35" si="16">E11+E18+E25</f>
        <v>9573.2886099999996</v>
      </c>
      <c r="F32" s="78">
        <f t="shared" si="16"/>
        <v>102427.89503000001</v>
      </c>
      <c r="G32" s="422">
        <f t="shared" si="12"/>
        <v>0.16605991107034951</v>
      </c>
      <c r="H32" s="141">
        <f t="shared" si="13"/>
        <v>1.1296496917517882</v>
      </c>
      <c r="I32" s="402">
        <f t="shared" ref="I32:J34" si="17">I11+I18+I25</f>
        <v>4495.241</v>
      </c>
      <c r="J32" s="112">
        <f t="shared" si="17"/>
        <v>47969.08</v>
      </c>
      <c r="K32" s="117">
        <f>I32/$I$36</f>
        <v>0.10277625272905476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1038"/>
      <c r="B33" s="1039"/>
      <c r="C33" s="93" t="s">
        <v>9</v>
      </c>
      <c r="D33" s="77">
        <f t="shared" si="10"/>
        <v>103182</v>
      </c>
      <c r="E33" s="90">
        <f>E12+E19+E26</f>
        <v>14540.788489999999</v>
      </c>
      <c r="F33" s="78">
        <f t="shared" si="16"/>
        <v>155574.29931999999</v>
      </c>
      <c r="G33" s="422">
        <f t="shared" si="12"/>
        <v>0.25222701852108498</v>
      </c>
      <c r="H33" s="141">
        <f t="shared" si="13"/>
        <v>0.62193772565351391</v>
      </c>
      <c r="I33" s="402">
        <f>I12+I19+I26</f>
        <v>8965.0720000000001</v>
      </c>
      <c r="J33" s="112">
        <f t="shared" si="17"/>
        <v>95667.067999999999</v>
      </c>
      <c r="K33" s="117">
        <f t="shared" si="15"/>
        <v>0.20497154782272461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1038"/>
      <c r="B34" s="1039"/>
      <c r="C34" s="290" t="s">
        <v>302</v>
      </c>
      <c r="D34" s="77">
        <f t="shared" si="10"/>
        <v>16</v>
      </c>
      <c r="E34" s="90">
        <f>E13+E20+E27</f>
        <v>1323.712</v>
      </c>
      <c r="F34" s="78">
        <f t="shared" si="16"/>
        <v>14155.890000000001</v>
      </c>
      <c r="G34" s="103">
        <f t="shared" si="12"/>
        <v>2.2961336063047462E-2</v>
      </c>
      <c r="H34" s="141">
        <f>(E34-I34)/I34</f>
        <v>0.20783034138667919</v>
      </c>
      <c r="I34" s="402">
        <f>I13+I20+I27</f>
        <v>1095.942</v>
      </c>
      <c r="J34" s="112">
        <f t="shared" si="17"/>
        <v>11692.998900000001</v>
      </c>
      <c r="K34" s="117">
        <f t="shared" si="15"/>
        <v>2.505690172526584E-2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1038"/>
      <c r="B35" s="1039"/>
      <c r="C35" s="93" t="s">
        <v>310</v>
      </c>
      <c r="D35" s="77"/>
      <c r="E35" s="90">
        <f t="shared" si="16"/>
        <v>1135.4289999999999</v>
      </c>
      <c r="F35" s="78">
        <f t="shared" si="16"/>
        <v>12145.1142</v>
      </c>
      <c r="G35" s="422">
        <f t="shared" si="12"/>
        <v>1.969534675573683E-2</v>
      </c>
      <c r="H35" s="141">
        <f t="shared" ref="H35" si="18">(E35-I35)/I35</f>
        <v>0.32050120544701544</v>
      </c>
      <c r="I35" s="402">
        <f t="shared" ref="I35:J35" si="19">I14+I21+I28</f>
        <v>859.84699999999998</v>
      </c>
      <c r="J35" s="112">
        <f t="shared" si="19"/>
        <v>9174.8709999999992</v>
      </c>
      <c r="K35" s="117">
        <f t="shared" si="15"/>
        <v>1.9658979925730242E-2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1038"/>
      <c r="B36" s="1039"/>
      <c r="C36" s="633" t="s">
        <v>2</v>
      </c>
      <c r="D36" s="628">
        <f>SUM(D30:D35)</f>
        <v>114080</v>
      </c>
      <c r="E36" s="634">
        <f>SUM(E30:E35)</f>
        <v>57649.60699</v>
      </c>
      <c r="F36" s="635">
        <f>SUM(F30:F35)</f>
        <v>616694.80721</v>
      </c>
      <c r="G36" s="636">
        <f>SUM(G30:G35)</f>
        <v>1</v>
      </c>
      <c r="H36" s="637">
        <f>(E36-I36)/I36</f>
        <v>0.31806294206137603</v>
      </c>
      <c r="I36" s="647">
        <f>SUM(I30:I35)</f>
        <v>43738.129000000008</v>
      </c>
      <c r="J36" s="648">
        <f>SUM(J30:J35)</f>
        <v>466699.64338199998</v>
      </c>
      <c r="K36" s="649">
        <f>SUM(K30:K35)</f>
        <v>0.99999999999999989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1022" t="s">
        <v>160</v>
      </c>
      <c r="B39" s="1022"/>
      <c r="C39" s="1022"/>
      <c r="D39" s="1022"/>
      <c r="E39" s="1022"/>
      <c r="F39" s="83"/>
      <c r="G39" s="1022" t="s">
        <v>161</v>
      </c>
      <c r="H39" s="1022"/>
      <c r="I39" s="1022"/>
      <c r="J39" s="1022"/>
      <c r="K39" s="102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1023" t="str">
        <f>A30</f>
        <v>II. čtvrtletí</v>
      </c>
      <c r="B40" s="1024"/>
      <c r="C40" s="1024"/>
      <c r="D40" s="1024"/>
      <c r="E40" s="1024"/>
      <c r="F40" s="83"/>
      <c r="G40" s="1025" t="str">
        <f>A30</f>
        <v>II. čtvrtletí</v>
      </c>
      <c r="H40" s="1025"/>
      <c r="I40" s="1025"/>
      <c r="J40" s="1025"/>
      <c r="K40" s="102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23644.331000000006</v>
      </c>
      <c r="D45" s="260">
        <f>I15</f>
        <v>18731.552</v>
      </c>
      <c r="E45" s="71"/>
      <c r="F45" s="71"/>
      <c r="G45" s="71"/>
      <c r="H45" s="83" t="str">
        <f>A9</f>
        <v>Duben</v>
      </c>
      <c r="I45" s="261">
        <f>E15/E36</f>
        <v>0.4101386329329425</v>
      </c>
      <c r="J45" s="261">
        <f>I15/I36</f>
        <v>0.42826596446318033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22638.873000000007</v>
      </c>
      <c r="D46" s="260">
        <f>I22</f>
        <v>13377.871999999999</v>
      </c>
      <c r="E46" s="71"/>
      <c r="F46" s="71"/>
      <c r="G46" s="71"/>
      <c r="H46" s="83" t="str">
        <f>A16</f>
        <v>Květen</v>
      </c>
      <c r="I46" s="261">
        <f>E22/E36</f>
        <v>0.39269778550141693</v>
      </c>
      <c r="J46" s="261">
        <f>I22/I36</f>
        <v>0.30586292340031274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11366.402989999999</v>
      </c>
      <c r="D47" s="260">
        <f>I29</f>
        <v>11628.705</v>
      </c>
      <c r="E47" s="71"/>
      <c r="F47" s="71"/>
      <c r="G47" s="71"/>
      <c r="H47" s="83" t="str">
        <f>A23</f>
        <v>Červen</v>
      </c>
      <c r="I47" s="261">
        <f>E29/E36</f>
        <v>0.19716358156564076</v>
      </c>
      <c r="J47" s="261">
        <f>I29/I36</f>
        <v>0.26587111213650677</v>
      </c>
      <c r="K47" s="83"/>
      <c r="L47" s="71"/>
    </row>
    <row r="48" spans="1:21" ht="15" customHeight="1" x14ac:dyDescent="0.2">
      <c r="A48" s="83"/>
      <c r="B48" s="83"/>
      <c r="C48" s="260">
        <f>SUM(C45:C47)</f>
        <v>57649.606990000015</v>
      </c>
      <c r="D48" s="260">
        <f>SUM(D45:D47)</f>
        <v>43738.129000000001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0.99999999999999978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6" t="s">
        <v>230</v>
      </c>
      <c r="L1" s="1006"/>
    </row>
    <row r="2" spans="1:22" s="571" customFormat="1" ht="15.75" customHeight="1" x14ac:dyDescent="0.2">
      <c r="A2" s="1016" t="s">
        <v>198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22" ht="18.75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22" ht="12.95" customHeight="1" x14ac:dyDescent="0.2">
      <c r="A4" s="1007" t="s">
        <v>109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22" ht="24.95" customHeight="1" x14ac:dyDescent="0.25">
      <c r="A6" s="74"/>
      <c r="B6" s="75"/>
      <c r="C6" s="76"/>
      <c r="D6" s="76"/>
      <c r="E6" s="1019" t="s">
        <v>39</v>
      </c>
      <c r="F6" s="1020"/>
      <c r="G6" s="420"/>
      <c r="H6" s="1004" t="s">
        <v>108</v>
      </c>
      <c r="I6" s="1017" t="s">
        <v>39</v>
      </c>
      <c r="J6" s="1018"/>
      <c r="K6" s="399"/>
      <c r="L6" s="87"/>
    </row>
    <row r="7" spans="1:22" ht="24.95" customHeight="1" x14ac:dyDescent="0.25">
      <c r="A7" s="74"/>
      <c r="B7" s="94"/>
      <c r="C7" s="94"/>
      <c r="D7" s="1014" t="s">
        <v>0</v>
      </c>
      <c r="E7" s="1003"/>
      <c r="F7" s="1004"/>
      <c r="G7" s="488" t="s">
        <v>107</v>
      </c>
      <c r="H7" s="1004"/>
      <c r="I7" s="1003"/>
      <c r="J7" s="1004"/>
      <c r="K7" s="114" t="s">
        <v>107</v>
      </c>
      <c r="L7" s="87"/>
    </row>
    <row r="8" spans="1:22" ht="15" customHeight="1" x14ac:dyDescent="0.25">
      <c r="A8" s="1013" t="s">
        <v>140</v>
      </c>
      <c r="B8" s="1013"/>
      <c r="C8" s="96" t="s">
        <v>45</v>
      </c>
      <c r="D8" s="1015"/>
      <c r="E8" s="794" t="s">
        <v>336</v>
      </c>
      <c r="F8" s="789" t="s">
        <v>1</v>
      </c>
      <c r="G8" s="489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1026" t="str">
        <f>T!J20</f>
        <v>Duben</v>
      </c>
      <c r="B9" s="1027"/>
      <c r="C9" s="92" t="s">
        <v>6</v>
      </c>
      <c r="D9" s="77">
        <v>88</v>
      </c>
      <c r="E9" s="90">
        <v>31936.179999999997</v>
      </c>
      <c r="F9" s="78">
        <v>340375.99720799999</v>
      </c>
      <c r="G9" s="421">
        <f t="shared" ref="G9:G14" si="0">E9/$E$15</f>
        <v>0.95037335779483434</v>
      </c>
      <c r="H9" s="908">
        <f>(E9-I9)/I9</f>
        <v>19.921727395411605</v>
      </c>
      <c r="I9" s="401">
        <v>1526.46</v>
      </c>
      <c r="J9" s="113">
        <v>16113.290000000003</v>
      </c>
      <c r="K9" s="116">
        <f>I9/$I$15</f>
        <v>0.62336675875502989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1028"/>
      <c r="B10" s="1029"/>
      <c r="C10" s="93" t="s">
        <v>7</v>
      </c>
      <c r="D10" s="77">
        <v>120</v>
      </c>
      <c r="E10" s="90">
        <v>52.03</v>
      </c>
      <c r="F10" s="78">
        <v>545.59699999999998</v>
      </c>
      <c r="G10" s="422">
        <f t="shared" si="0"/>
        <v>1.5483356433382213E-3</v>
      </c>
      <c r="H10" s="908">
        <f t="shared" ref="H10:H13" si="1">(E10-I10)/I10</f>
        <v>0.50236775236775244</v>
      </c>
      <c r="I10" s="402">
        <v>34.631999999999998</v>
      </c>
      <c r="J10" s="112">
        <v>364.62099999999998</v>
      </c>
      <c r="K10" s="117">
        <f t="shared" ref="K10:K14" si="2">I10/$I$15</f>
        <v>1.4142812513399758E-2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1028"/>
      <c r="B11" s="1029"/>
      <c r="C11" s="93" t="s">
        <v>8</v>
      </c>
      <c r="D11" s="77">
        <v>867</v>
      </c>
      <c r="E11" s="90">
        <v>59.385999999999996</v>
      </c>
      <c r="F11" s="78">
        <v>623.97199999999998</v>
      </c>
      <c r="G11" s="422">
        <f t="shared" si="0"/>
        <v>1.767239294931455E-3</v>
      </c>
      <c r="H11" s="908">
        <f t="shared" si="1"/>
        <v>9.0449932341001347</v>
      </c>
      <c r="I11" s="402">
        <v>5.9119999999999999</v>
      </c>
      <c r="J11" s="112">
        <v>62.545999999999999</v>
      </c>
      <c r="K11" s="117">
        <f t="shared" si="2"/>
        <v>2.414307795657755E-3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1028"/>
      <c r="B12" s="1029"/>
      <c r="C12" s="93" t="s">
        <v>9</v>
      </c>
      <c r="D12" s="77">
        <v>6543</v>
      </c>
      <c r="E12" s="90">
        <v>0</v>
      </c>
      <c r="F12" s="78">
        <v>0</v>
      </c>
      <c r="G12" s="871">
        <f t="shared" si="0"/>
        <v>0</v>
      </c>
      <c r="H12" s="909"/>
      <c r="I12" s="402">
        <v>0</v>
      </c>
      <c r="J12" s="112">
        <v>0</v>
      </c>
      <c r="K12" s="117">
        <f t="shared" si="2"/>
        <v>0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1028"/>
      <c r="B13" s="1029"/>
      <c r="C13" s="290" t="s">
        <v>302</v>
      </c>
      <c r="D13" s="85">
        <v>6</v>
      </c>
      <c r="E13" s="102">
        <v>27.013999999999999</v>
      </c>
      <c r="F13" s="86">
        <v>280.459</v>
      </c>
      <c r="G13" s="103">
        <f t="shared" si="0"/>
        <v>8.0389658022561421E-4</v>
      </c>
      <c r="H13" s="908">
        <f t="shared" si="1"/>
        <v>0.26862026862026855</v>
      </c>
      <c r="I13" s="405">
        <v>21.294</v>
      </c>
      <c r="J13" s="118">
        <v>221.13800000000001</v>
      </c>
      <c r="K13" s="117">
        <f t="shared" si="2"/>
        <v>8.6959185048606624E-3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1028"/>
      <c r="B14" s="1029"/>
      <c r="C14" s="93" t="s">
        <v>317</v>
      </c>
      <c r="D14" s="77">
        <v>0</v>
      </c>
      <c r="E14" s="90">
        <v>1529.2150000000011</v>
      </c>
      <c r="F14" s="78">
        <v>16499.189067000032</v>
      </c>
      <c r="G14" s="422">
        <f t="shared" si="0"/>
        <v>4.550717068667038E-2</v>
      </c>
      <c r="H14" s="908">
        <f>(E14-I14)/I14</f>
        <v>0.7772538837823062</v>
      </c>
      <c r="I14" s="402">
        <v>860.43700000000274</v>
      </c>
      <c r="J14" s="112">
        <v>9411.6423369999975</v>
      </c>
      <c r="K14" s="117">
        <f t="shared" si="2"/>
        <v>0.35138020243105184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1030"/>
      <c r="B15" s="1031"/>
      <c r="C15" s="599" t="s">
        <v>2</v>
      </c>
      <c r="D15" s="600">
        <v>7624</v>
      </c>
      <c r="E15" s="601">
        <v>33603.824999999997</v>
      </c>
      <c r="F15" s="602">
        <v>358325.21427500003</v>
      </c>
      <c r="G15" s="603">
        <f>SUM(G9:G14)</f>
        <v>1</v>
      </c>
      <c r="H15" s="910">
        <f>(E15-I15)/I15</f>
        <v>12.722932452878714</v>
      </c>
      <c r="I15" s="605">
        <v>2448.7350000000029</v>
      </c>
      <c r="J15" s="606">
        <v>26173.237336999999</v>
      </c>
      <c r="K15" s="614">
        <f>SUM(K9:K14)</f>
        <v>0.99999999999999989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1032" t="str">
        <f>T!J21</f>
        <v>Květen</v>
      </c>
      <c r="B16" s="1033"/>
      <c r="C16" s="92" t="s">
        <v>6</v>
      </c>
      <c r="D16" s="77">
        <v>92</v>
      </c>
      <c r="E16" s="90">
        <v>21442.243999999999</v>
      </c>
      <c r="F16" s="78">
        <v>227850.86173400003</v>
      </c>
      <c r="G16" s="421">
        <f>E16/$E$22</f>
        <v>0.83836779678339723</v>
      </c>
      <c r="H16" s="908">
        <f>(E16-I16)/I16</f>
        <v>9.5641597149551956</v>
      </c>
      <c r="I16" s="401">
        <v>2029.7159999999999</v>
      </c>
      <c r="J16" s="113">
        <v>21477.565999999999</v>
      </c>
      <c r="K16" s="116">
        <f>I16/$I$22</f>
        <v>0.39358464223385686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1032"/>
      <c r="B17" s="1033"/>
      <c r="C17" s="93" t="s">
        <v>7</v>
      </c>
      <c r="D17" s="77">
        <v>118</v>
      </c>
      <c r="E17" s="90">
        <v>42.079000000000001</v>
      </c>
      <c r="F17" s="78">
        <v>444.40199999999999</v>
      </c>
      <c r="G17" s="422">
        <f t="shared" ref="G17:G21" si="3">E17/$E$22</f>
        <v>1.6452419122200352E-3</v>
      </c>
      <c r="H17" s="908">
        <f t="shared" ref="H17:H19" si="4">(E17-I17)/I17</f>
        <v>0.78527789563003814</v>
      </c>
      <c r="I17" s="402">
        <v>23.57</v>
      </c>
      <c r="J17" s="112">
        <v>247.98500000000001</v>
      </c>
      <c r="K17" s="117">
        <f t="shared" ref="K17:K21" si="5">I17/$I$22</f>
        <v>4.570486717083576E-3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1032"/>
      <c r="B18" s="1033"/>
      <c r="C18" s="93" t="s">
        <v>8</v>
      </c>
      <c r="D18" s="77">
        <v>952</v>
      </c>
      <c r="E18" s="90">
        <v>73.078000000000003</v>
      </c>
      <c r="F18" s="78">
        <v>776.077</v>
      </c>
      <c r="G18" s="422">
        <f t="shared" si="3"/>
        <v>2.8572681969917472E-3</v>
      </c>
      <c r="H18" s="908">
        <f t="shared" si="4"/>
        <v>17.656624968087822</v>
      </c>
      <c r="I18" s="402">
        <v>3.9169999999999998</v>
      </c>
      <c r="J18" s="112">
        <v>41.216999999999999</v>
      </c>
      <c r="K18" s="117">
        <f>I18/$I$22</f>
        <v>7.5955012604227265E-4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1032"/>
      <c r="B19" s="1033"/>
      <c r="C19" s="93" t="s">
        <v>9</v>
      </c>
      <c r="D19" s="77">
        <v>6461</v>
      </c>
      <c r="E19" s="90">
        <v>1.002</v>
      </c>
      <c r="F19" s="78">
        <v>10.678000000000001</v>
      </c>
      <c r="G19" s="871">
        <f t="shared" si="3"/>
        <v>3.9177081110398896E-5</v>
      </c>
      <c r="H19" s="909" t="e">
        <f t="shared" si="4"/>
        <v>#DIV/0!</v>
      </c>
      <c r="I19" s="402">
        <v>0</v>
      </c>
      <c r="J19" s="112">
        <v>0</v>
      </c>
      <c r="K19" s="117">
        <f>I19/$I$22</f>
        <v>0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1032"/>
      <c r="B20" s="1033"/>
      <c r="C20" s="290" t="s">
        <v>302</v>
      </c>
      <c r="D20" s="85">
        <v>5</v>
      </c>
      <c r="E20" s="102">
        <v>28.518000000000001</v>
      </c>
      <c r="F20" s="86">
        <v>295.93099999999998</v>
      </c>
      <c r="G20" s="103">
        <f t="shared" si="3"/>
        <v>1.1150219551959639E-3</v>
      </c>
      <c r="H20" s="908">
        <f>(E20-I20)/I20</f>
        <v>6.969242310577646E-2</v>
      </c>
      <c r="I20" s="405">
        <v>26.66</v>
      </c>
      <c r="J20" s="118">
        <v>277.61099999999999</v>
      </c>
      <c r="K20" s="117">
        <f>I20/$I$22</f>
        <v>5.1696722900911379E-3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1032"/>
      <c r="B21" s="1033"/>
      <c r="C21" s="93" t="s">
        <v>317</v>
      </c>
      <c r="D21" s="77">
        <v>0</v>
      </c>
      <c r="E21" s="90">
        <v>3989.2570000000001</v>
      </c>
      <c r="F21" s="78">
        <v>42640.014292999993</v>
      </c>
      <c r="G21" s="422">
        <f t="shared" si="3"/>
        <v>0.15597549407108441</v>
      </c>
      <c r="H21" s="908">
        <f t="shared" ref="H21" si="6">(E21-I21)/I21</f>
        <v>0.29810581174871165</v>
      </c>
      <c r="I21" s="402">
        <v>3073.1369999999997</v>
      </c>
      <c r="J21" s="112">
        <v>32825.969136399974</v>
      </c>
      <c r="K21" s="117">
        <f t="shared" si="5"/>
        <v>0.59591564863292601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1032"/>
      <c r="B22" s="1033"/>
      <c r="C22" s="599" t="s">
        <v>2</v>
      </c>
      <c r="D22" s="600">
        <v>7628</v>
      </c>
      <c r="E22" s="601">
        <v>25576.178000000004</v>
      </c>
      <c r="F22" s="602">
        <v>272017.96402700007</v>
      </c>
      <c r="G22" s="603">
        <f>SUM(G16:G21)</f>
        <v>0.99999999999999978</v>
      </c>
      <c r="H22" s="910">
        <f>(E22-I22)/I22</f>
        <v>3.9595070777583872</v>
      </c>
      <c r="I22" s="605">
        <v>5157</v>
      </c>
      <c r="J22" s="606">
        <v>54870.348136399974</v>
      </c>
      <c r="K22" s="614">
        <f>SUM(K16:K21)</f>
        <v>0.99999999999999989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1032" t="str">
        <f>T!J22</f>
        <v>Červen</v>
      </c>
      <c r="B23" s="1033"/>
      <c r="C23" s="92" t="s">
        <v>6</v>
      </c>
      <c r="D23" s="77">
        <v>92</v>
      </c>
      <c r="E23" s="90">
        <v>66287.205999999991</v>
      </c>
      <c r="F23" s="78">
        <v>706298.45087900001</v>
      </c>
      <c r="G23" s="421">
        <f>E23/$E$29</f>
        <v>0.90934152324842832</v>
      </c>
      <c r="H23" s="908">
        <f>(E23-I23)/I23</f>
        <v>4.1478203509704921</v>
      </c>
      <c r="I23" s="401">
        <v>12876.752</v>
      </c>
      <c r="J23" s="113">
        <v>137119.82199999999</v>
      </c>
      <c r="K23" s="116">
        <f>I23/$I$29</f>
        <v>0.87848551828607913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1032"/>
      <c r="B24" s="1033"/>
      <c r="C24" s="93" t="s">
        <v>7</v>
      </c>
      <c r="D24" s="77">
        <v>137</v>
      </c>
      <c r="E24" s="90">
        <v>18.919</v>
      </c>
      <c r="F24" s="78">
        <v>199.32599999999999</v>
      </c>
      <c r="G24" s="422">
        <f t="shared" ref="G24:G28" si="7">E24/$E$29</f>
        <v>2.5953473251440131E-4</v>
      </c>
      <c r="H24" s="908">
        <f t="shared" ref="H24:H28" si="8">(E24-I24)/I24</f>
        <v>-0.11295011252813199</v>
      </c>
      <c r="I24" s="402">
        <v>21.327999999999999</v>
      </c>
      <c r="J24" s="112">
        <v>222.42099999999999</v>
      </c>
      <c r="K24" s="117">
        <f t="shared" ref="K24:K28" si="9">I24/$I$29</f>
        <v>1.4550516414391995E-3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1032"/>
      <c r="B25" s="1033"/>
      <c r="C25" s="93" t="s">
        <v>8</v>
      </c>
      <c r="D25" s="77">
        <v>889</v>
      </c>
      <c r="E25" s="90">
        <v>21.753</v>
      </c>
      <c r="F25" s="78">
        <v>228.54599999999999</v>
      </c>
      <c r="G25" s="422">
        <f t="shared" si="7"/>
        <v>2.9841212729984521E-4</v>
      </c>
      <c r="H25" s="908">
        <f t="shared" si="8"/>
        <v>4.8712550607287453</v>
      </c>
      <c r="I25" s="402">
        <v>3.7050000000000001</v>
      </c>
      <c r="J25" s="112">
        <v>38.614000000000004</v>
      </c>
      <c r="K25" s="117">
        <f t="shared" si="9"/>
        <v>2.5276473797506723E-4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1032"/>
      <c r="B26" s="1033"/>
      <c r="C26" s="93" t="s">
        <v>9</v>
      </c>
      <c r="D26" s="77">
        <v>6873</v>
      </c>
      <c r="E26" s="90">
        <v>0</v>
      </c>
      <c r="F26" s="78">
        <v>0</v>
      </c>
      <c r="G26" s="871">
        <f t="shared" si="7"/>
        <v>0</v>
      </c>
      <c r="H26" s="909" t="e">
        <f t="shared" si="8"/>
        <v>#DIV/0!</v>
      </c>
      <c r="I26" s="402">
        <v>0</v>
      </c>
      <c r="J26" s="112">
        <v>0</v>
      </c>
      <c r="K26" s="117">
        <f t="shared" si="9"/>
        <v>0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1032"/>
      <c r="B27" s="1033"/>
      <c r="C27" s="290" t="s">
        <v>302</v>
      </c>
      <c r="D27" s="85">
        <v>5</v>
      </c>
      <c r="E27" s="102">
        <v>28.361000000000001</v>
      </c>
      <c r="F27" s="86">
        <v>294.16000000000003</v>
      </c>
      <c r="G27" s="103">
        <f t="shared" si="7"/>
        <v>3.8906203017289155E-4</v>
      </c>
      <c r="H27" s="908">
        <f t="shared" si="8"/>
        <v>9.6882735148514809E-2</v>
      </c>
      <c r="I27" s="405">
        <v>25.856000000000002</v>
      </c>
      <c r="J27" s="118">
        <v>268.178</v>
      </c>
      <c r="K27" s="117">
        <f t="shared" si="9"/>
        <v>1.7639635803193897E-3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1032"/>
      <c r="B28" s="1033"/>
      <c r="C28" s="93" t="s">
        <v>317</v>
      </c>
      <c r="D28" s="77">
        <v>0</v>
      </c>
      <c r="E28" s="90">
        <v>6539.5919999999987</v>
      </c>
      <c r="F28" s="78">
        <v>69897.481350000002</v>
      </c>
      <c r="G28" s="422">
        <f t="shared" si="7"/>
        <v>8.9711467861584557E-2</v>
      </c>
      <c r="H28" s="908">
        <f t="shared" si="8"/>
        <v>2.7795473276239711</v>
      </c>
      <c r="I28" s="402">
        <v>1730.2580000000005</v>
      </c>
      <c r="J28" s="112">
        <v>18618.545647399988</v>
      </c>
      <c r="K28" s="117">
        <f t="shared" si="9"/>
        <v>0.11804270175418732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1034"/>
      <c r="B29" s="1035"/>
      <c r="C29" s="607" t="s">
        <v>2</v>
      </c>
      <c r="D29" s="608">
        <v>7996</v>
      </c>
      <c r="E29" s="609">
        <v>72895.830999999991</v>
      </c>
      <c r="F29" s="610">
        <v>776917.96422900003</v>
      </c>
      <c r="G29" s="603">
        <f>SUM(G23:G28)</f>
        <v>1</v>
      </c>
      <c r="H29" s="911">
        <f>(E29-I29)/I29</f>
        <v>3.9731432178649886</v>
      </c>
      <c r="I29" s="612">
        <v>14657.898999999999</v>
      </c>
      <c r="J29" s="613">
        <v>156267.5806474</v>
      </c>
      <c r="K29" s="614">
        <f>SUM(K23:K28)</f>
        <v>1.0000000000000002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1036" t="str">
        <f>T!E17</f>
        <v>II. čtvrtletí</v>
      </c>
      <c r="B30" s="1037"/>
      <c r="C30" s="108" t="s">
        <v>6</v>
      </c>
      <c r="D30" s="109">
        <f>D23</f>
        <v>92</v>
      </c>
      <c r="E30" s="423">
        <f>E9+E16+E23</f>
        <v>119665.62999999999</v>
      </c>
      <c r="F30" s="110">
        <f>F9+F16+F23</f>
        <v>1274525.3098209999</v>
      </c>
      <c r="G30" s="424">
        <f>E30/$E$36</f>
        <v>0.90603728461029431</v>
      </c>
      <c r="H30" s="912">
        <f>(E30-I30)/I30</f>
        <v>6.2820637928919298</v>
      </c>
      <c r="I30" s="403">
        <f>I9+I16+I23</f>
        <v>16432.928</v>
      </c>
      <c r="J30" s="125">
        <f>J9+J16+J23</f>
        <v>174710.67799999999</v>
      </c>
      <c r="K30" s="615">
        <f>I30/$I$36</f>
        <v>0.7381062768099762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1038"/>
      <c r="B31" s="1039"/>
      <c r="C31" s="93" t="s">
        <v>7</v>
      </c>
      <c r="D31" s="77">
        <f t="shared" ref="D31:D34" si="10">D24</f>
        <v>137</v>
      </c>
      <c r="E31" s="90">
        <f>E10+E17+E24</f>
        <v>113.02800000000001</v>
      </c>
      <c r="F31" s="78">
        <f t="shared" ref="F31" si="11">F10+F17+F24</f>
        <v>1189.325</v>
      </c>
      <c r="G31" s="422">
        <f t="shared" ref="G31:G35" si="12">E31/$E$36</f>
        <v>8.5578108104166883E-4</v>
      </c>
      <c r="H31" s="908">
        <f t="shared" ref="H31:H33" si="13">(E31-I31)/I31</f>
        <v>0.42119954734062626</v>
      </c>
      <c r="I31" s="402">
        <f>I10+I17+I24</f>
        <v>79.53</v>
      </c>
      <c r="J31" s="112">
        <f t="shared" ref="J31" si="14">J10+J17+J24</f>
        <v>835.02700000000004</v>
      </c>
      <c r="K31" s="117">
        <f t="shared" ref="K31:K35" si="15">I31/$I$36</f>
        <v>3.5721931109719105E-3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1038"/>
      <c r="B32" s="1039"/>
      <c r="C32" s="93" t="s">
        <v>8</v>
      </c>
      <c r="D32" s="77">
        <f t="shared" si="10"/>
        <v>889</v>
      </c>
      <c r="E32" s="90">
        <f t="shared" ref="E32:F35" si="16">E11+E18+E25</f>
        <v>154.21699999999998</v>
      </c>
      <c r="F32" s="78">
        <f t="shared" si="16"/>
        <v>1628.595</v>
      </c>
      <c r="G32" s="422">
        <f t="shared" si="12"/>
        <v>1.1676397969972311E-3</v>
      </c>
      <c r="H32" s="908">
        <f t="shared" si="13"/>
        <v>10.394783508201565</v>
      </c>
      <c r="I32" s="402">
        <f t="shared" ref="I32:J34" si="17">I11+I18+I25</f>
        <v>13.534000000000001</v>
      </c>
      <c r="J32" s="112">
        <f t="shared" si="17"/>
        <v>142.37700000000001</v>
      </c>
      <c r="K32" s="117">
        <f t="shared" si="15"/>
        <v>6.0789716539537072E-4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1038"/>
      <c r="B33" s="1039"/>
      <c r="C33" s="93" t="s">
        <v>9</v>
      </c>
      <c r="D33" s="77">
        <f t="shared" si="10"/>
        <v>6873</v>
      </c>
      <c r="E33" s="869">
        <f>E12+E19+E26</f>
        <v>1.002</v>
      </c>
      <c r="F33" s="870">
        <f t="shared" si="16"/>
        <v>10.678000000000001</v>
      </c>
      <c r="G33" s="871">
        <f t="shared" si="12"/>
        <v>7.5865506175792912E-6</v>
      </c>
      <c r="H33" s="909" t="e">
        <f t="shared" si="13"/>
        <v>#DIV/0!</v>
      </c>
      <c r="I33" s="402">
        <f>I12+I19+I26</f>
        <v>0</v>
      </c>
      <c r="J33" s="112">
        <f t="shared" si="17"/>
        <v>0</v>
      </c>
      <c r="K33" s="117">
        <f t="shared" si="15"/>
        <v>0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1038"/>
      <c r="B34" s="1039"/>
      <c r="C34" s="290" t="s">
        <v>302</v>
      </c>
      <c r="D34" s="77">
        <f t="shared" si="10"/>
        <v>5</v>
      </c>
      <c r="E34" s="90">
        <f>E13+E20+E27</f>
        <v>83.893000000000001</v>
      </c>
      <c r="F34" s="78">
        <f t="shared" si="16"/>
        <v>870.55</v>
      </c>
      <c r="G34" s="103">
        <f t="shared" si="12"/>
        <v>6.3518811473111726E-4</v>
      </c>
      <c r="H34" s="908">
        <f>(E34-I34)/I34</f>
        <v>0.13660750575802735</v>
      </c>
      <c r="I34" s="402">
        <f>I13+I20+I27</f>
        <v>73.81</v>
      </c>
      <c r="J34" s="112">
        <f t="shared" si="17"/>
        <v>766.92700000000002</v>
      </c>
      <c r="K34" s="117">
        <f t="shared" si="15"/>
        <v>3.315271891372271E-3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1038"/>
      <c r="B35" s="1039"/>
      <c r="C35" s="93" t="s">
        <v>317</v>
      </c>
      <c r="D35" s="77"/>
      <c r="E35" s="90">
        <f t="shared" si="16"/>
        <v>12058.064</v>
      </c>
      <c r="F35" s="78">
        <f t="shared" si="16"/>
        <v>129036.68471000003</v>
      </c>
      <c r="G35" s="422">
        <f t="shared" si="12"/>
        <v>9.1296519846317994E-2</v>
      </c>
      <c r="H35" s="908">
        <f t="shared" ref="H35" si="18">(E35-I35)/I35</f>
        <v>1.1289586273039161</v>
      </c>
      <c r="I35" s="402">
        <f t="shared" ref="I35:J35" si="19">I14+I21+I28</f>
        <v>5663.8320000000031</v>
      </c>
      <c r="J35" s="112">
        <f t="shared" si="19"/>
        <v>60856.157120799959</v>
      </c>
      <c r="K35" s="117">
        <f t="shared" si="15"/>
        <v>0.25439836102228425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1038"/>
      <c r="B36" s="1039"/>
      <c r="C36" s="633" t="s">
        <v>2</v>
      </c>
      <c r="D36" s="628">
        <f>SUM(D30:D35)</f>
        <v>7996</v>
      </c>
      <c r="E36" s="634">
        <f>SUM(E30:E35)</f>
        <v>132075.834</v>
      </c>
      <c r="F36" s="635">
        <f>SUM(F30:F35)</f>
        <v>1407261.1425309998</v>
      </c>
      <c r="G36" s="636">
        <f>SUM(G30:G35)</f>
        <v>0.99999999999999989</v>
      </c>
      <c r="H36" s="913">
        <f>(E36-I36)/I36</f>
        <v>4.9323574040069103</v>
      </c>
      <c r="I36" s="905">
        <f>SUM(I30:I35)</f>
        <v>22263.634000000002</v>
      </c>
      <c r="J36" s="906">
        <f>SUM(J30:J35)</f>
        <v>237311.16612079996</v>
      </c>
      <c r="K36" s="907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1022" t="s">
        <v>160</v>
      </c>
      <c r="B39" s="1022"/>
      <c r="C39" s="1022"/>
      <c r="D39" s="1022"/>
      <c r="E39" s="1022"/>
      <c r="F39" s="83"/>
      <c r="G39" s="1022" t="s">
        <v>161</v>
      </c>
      <c r="H39" s="1022"/>
      <c r="I39" s="1022"/>
      <c r="J39" s="1022"/>
      <c r="K39" s="102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1023" t="str">
        <f>A30</f>
        <v>II. čtvrtletí</v>
      </c>
      <c r="B40" s="1024"/>
      <c r="C40" s="1024"/>
      <c r="D40" s="1024"/>
      <c r="E40" s="1024"/>
      <c r="F40" s="83"/>
      <c r="G40" s="1025" t="str">
        <f>A30</f>
        <v>II. čtvrtletí</v>
      </c>
      <c r="H40" s="1025"/>
      <c r="I40" s="1025"/>
      <c r="J40" s="1025"/>
      <c r="K40" s="102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33603.824999999997</v>
      </c>
      <c r="D45" s="260">
        <f>I15</f>
        <v>2448.7350000000029</v>
      </c>
      <c r="E45" s="71"/>
      <c r="F45" s="71"/>
      <c r="G45" s="71"/>
      <c r="H45" s="83" t="str">
        <f>A9</f>
        <v>Duben</v>
      </c>
      <c r="I45" s="261">
        <f>E15/E36</f>
        <v>0.254428262781214</v>
      </c>
      <c r="J45" s="261">
        <f>I15/I36</f>
        <v>0.10998810885949718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25576.178000000004</v>
      </c>
      <c r="D46" s="260">
        <f>I22</f>
        <v>5157</v>
      </c>
      <c r="E46" s="71"/>
      <c r="F46" s="71"/>
      <c r="G46" s="71"/>
      <c r="H46" s="83" t="str">
        <f>A16</f>
        <v>Květen</v>
      </c>
      <c r="I46" s="261">
        <f>E22/E36</f>
        <v>0.19364767365391009</v>
      </c>
      <c r="J46" s="261">
        <f>I22/I36</f>
        <v>0.23163334431387075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72895.830999999991</v>
      </c>
      <c r="D47" s="260">
        <f>I29</f>
        <v>14657.898999999999</v>
      </c>
      <c r="E47" s="71"/>
      <c r="F47" s="71"/>
      <c r="G47" s="71"/>
      <c r="H47" s="83" t="str">
        <f>A23</f>
        <v>Červen</v>
      </c>
      <c r="I47" s="261">
        <f>E29/E36</f>
        <v>0.55192406356487589</v>
      </c>
      <c r="J47" s="261">
        <f>I29/I36</f>
        <v>0.65837854682663211</v>
      </c>
      <c r="K47" s="83"/>
      <c r="L47" s="71"/>
    </row>
    <row r="48" spans="1:21" ht="15" customHeight="1" x14ac:dyDescent="0.2">
      <c r="A48" s="83"/>
      <c r="B48" s="83"/>
      <c r="C48" s="260">
        <f>SUM(C45:C47)</f>
        <v>132075.83399999997</v>
      </c>
      <c r="D48" s="260">
        <f>SUM(D45:D47)</f>
        <v>22263.634000000002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1040" t="s">
        <v>341</v>
      </c>
      <c r="B55" s="1040"/>
      <c r="C55" s="1040"/>
      <c r="D55" s="1040"/>
      <c r="E55" s="1040"/>
      <c r="F55" s="1040"/>
      <c r="G55" s="1040"/>
      <c r="H55" s="1040"/>
      <c r="I55" s="1040"/>
      <c r="J55" s="1040"/>
      <c r="K55" s="1040"/>
      <c r="L55" s="71"/>
    </row>
    <row r="56" spans="1:12" ht="15" customHeight="1" x14ac:dyDescent="0.2">
      <c r="A56" s="1040"/>
      <c r="B56" s="1040"/>
      <c r="C56" s="1040"/>
      <c r="D56" s="1040"/>
      <c r="E56" s="1040"/>
      <c r="F56" s="1040"/>
      <c r="G56" s="1040"/>
      <c r="H56" s="1040"/>
      <c r="I56" s="1040"/>
      <c r="J56" s="1040"/>
      <c r="K56" s="1040"/>
      <c r="L56" s="71"/>
    </row>
    <row r="57" spans="1:12" ht="15" customHeight="1" x14ac:dyDescent="0.2">
      <c r="A57" s="1040"/>
      <c r="B57" s="1040"/>
      <c r="C57" s="1040"/>
      <c r="D57" s="1040"/>
      <c r="E57" s="1040"/>
      <c r="F57" s="1040"/>
      <c r="G57" s="1040"/>
      <c r="H57" s="1040"/>
      <c r="I57" s="1040"/>
      <c r="J57" s="1040"/>
      <c r="K57" s="1040"/>
      <c r="L57" s="71"/>
    </row>
    <row r="58" spans="1:12" ht="15" customHeight="1" x14ac:dyDescent="0.2">
      <c r="A58" s="617"/>
      <c r="B58" s="617"/>
      <c r="C58" s="617"/>
      <c r="D58" s="617"/>
      <c r="E58" s="617"/>
      <c r="F58" s="617"/>
      <c r="G58" s="617"/>
      <c r="H58" s="617"/>
      <c r="I58" s="617"/>
      <c r="J58" s="617"/>
      <c r="K58" s="617"/>
      <c r="L58" s="71"/>
    </row>
    <row r="59" spans="1:12" ht="15" customHeight="1" x14ac:dyDescent="0.2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  <mergeCell ref="A3:C3"/>
    <mergeCell ref="A39:E39"/>
    <mergeCell ref="G39:K39"/>
    <mergeCell ref="A40:E40"/>
    <mergeCell ref="G40:K40"/>
    <mergeCell ref="A23:B2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231</v>
      </c>
      <c r="L1" s="1006"/>
      <c r="M1" s="1006"/>
    </row>
    <row r="2" spans="1:13" ht="24" customHeight="1" x14ac:dyDescent="0.25">
      <c r="A2" s="927" t="s">
        <v>157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25" customHeight="1" x14ac:dyDescent="0.2">
      <c r="A3" s="1058" t="str">
        <f>T!J20&amp;" "&amp;T!G17</f>
        <v>Duben 2019</v>
      </c>
      <c r="B3" s="1058"/>
      <c r="C3" s="1058"/>
      <c r="D3" s="101"/>
      <c r="E3" s="69"/>
      <c r="F3" s="67"/>
      <c r="G3" s="67"/>
      <c r="H3" s="67"/>
      <c r="I3" s="67"/>
    </row>
    <row r="4" spans="1:13" ht="18.75" customHeight="1" x14ac:dyDescent="0.2">
      <c r="B4" s="1007"/>
      <c r="C4" s="1007"/>
      <c r="D4" s="618"/>
      <c r="E4" s="618"/>
      <c r="F4" s="71"/>
      <c r="G4" s="619"/>
      <c r="H4" s="620"/>
      <c r="I4" s="71"/>
      <c r="J4" s="618"/>
      <c r="K4" s="618"/>
      <c r="L4" s="618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3"/>
      <c r="F6" s="622"/>
      <c r="G6" s="624"/>
      <c r="H6" s="1055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186" t="s">
        <v>146</v>
      </c>
      <c r="G7" s="101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5"/>
      <c r="D8" s="796" t="s">
        <v>336</v>
      </c>
      <c r="E8" s="795" t="s">
        <v>1</v>
      </c>
      <c r="F8" s="185" t="s">
        <v>66</v>
      </c>
      <c r="G8" s="101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421880</v>
      </c>
      <c r="D9" s="105">
        <f>'10'!E15</f>
        <v>61012.832212849149</v>
      </c>
      <c r="E9" s="104">
        <f>'10'!F15</f>
        <v>650127.07198399934</v>
      </c>
      <c r="F9" s="383">
        <f>E9/$E$13</f>
        <v>0.10129387109154227</v>
      </c>
      <c r="G9" s="914">
        <f>'10'!H15</f>
        <v>0.29411629739160006</v>
      </c>
      <c r="H9" s="159">
        <v>11.069999999999999</v>
      </c>
      <c r="I9" s="369">
        <v>19.600000000000001</v>
      </c>
      <c r="J9" s="369">
        <v>3.5</v>
      </c>
      <c r="K9" s="369">
        <v>8.6999999999999957</v>
      </c>
      <c r="L9" s="161">
        <v>2.3700000000000028</v>
      </c>
      <c r="M9" s="71"/>
    </row>
    <row r="10" spans="1:13" ht="14.1" customHeight="1" x14ac:dyDescent="0.2">
      <c r="A10" s="100"/>
      <c r="B10" s="84" t="s">
        <v>291</v>
      </c>
      <c r="C10" s="77">
        <f>'11'!D15</f>
        <v>2292535</v>
      </c>
      <c r="D10" s="78">
        <f>'11'!E15</f>
        <v>482864.66831052635</v>
      </c>
      <c r="E10" s="77">
        <f>'11'!F15</f>
        <v>5156346.4317400008</v>
      </c>
      <c r="F10" s="141">
        <f>E10/$E$13</f>
        <v>0.80339108040229468</v>
      </c>
      <c r="G10" s="908">
        <f>'11'!H15</f>
        <v>0.22058098481370947</v>
      </c>
      <c r="H10" s="165">
        <v>9.6661111111111104</v>
      </c>
      <c r="I10" s="166">
        <v>17.616666666666664</v>
      </c>
      <c r="J10" s="166">
        <v>2.6833333333333331</v>
      </c>
      <c r="K10" s="166">
        <v>7.6166666666666689</v>
      </c>
      <c r="L10" s="167">
        <v>2.0494444444444415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114080</v>
      </c>
      <c r="D11" s="78">
        <f>'12'!E15</f>
        <v>23644.331000000006</v>
      </c>
      <c r="E11" s="77">
        <f>'12'!F15</f>
        <v>253428.41635999997</v>
      </c>
      <c r="F11" s="141">
        <f>E11/$E$13</f>
        <v>3.9485735087701958E-2</v>
      </c>
      <c r="G11" s="908">
        <f>'12'!H15</f>
        <v>0.26227292858594986</v>
      </c>
      <c r="H11" s="165">
        <v>9.0300000000000011</v>
      </c>
      <c r="I11" s="166">
        <v>16.5</v>
      </c>
      <c r="J11" s="166">
        <v>2.4</v>
      </c>
      <c r="K11" s="166">
        <v>7</v>
      </c>
      <c r="L11" s="167">
        <v>2.0300000000000011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7624</v>
      </c>
      <c r="D12" s="78">
        <f>'13'!E15</f>
        <v>33603.824999999997</v>
      </c>
      <c r="E12" s="77">
        <f>'13'!F15</f>
        <v>358325.21427500003</v>
      </c>
      <c r="F12" s="141">
        <f>E12/$E$13</f>
        <v>5.5829313418461098E-2</v>
      </c>
      <c r="G12" s="908">
        <f>'13'!$H$15</f>
        <v>12.722932452878714</v>
      </c>
      <c r="H12" s="165">
        <v>9.6566666666666681</v>
      </c>
      <c r="I12" s="166">
        <v>17.5</v>
      </c>
      <c r="J12" s="166">
        <v>2.8</v>
      </c>
      <c r="K12" s="166">
        <v>7.5500000000000007</v>
      </c>
      <c r="L12" s="167">
        <v>2.1066666666666674</v>
      </c>
      <c r="M12" s="71"/>
    </row>
    <row r="13" spans="1:13" ht="14.1" customHeight="1" x14ac:dyDescent="0.2">
      <c r="A13" s="158"/>
      <c r="B13" s="625" t="s">
        <v>5</v>
      </c>
      <c r="C13" s="626">
        <f>SUM(C9:C12)</f>
        <v>2836119</v>
      </c>
      <c r="D13" s="627">
        <f t="shared" ref="D13:E13" si="0">SUM(D9:D12)</f>
        <v>601125.65652337542</v>
      </c>
      <c r="E13" s="628">
        <f t="shared" si="0"/>
        <v>6418227.1343590003</v>
      </c>
      <c r="F13" s="629">
        <f>SUM(F9:F12)</f>
        <v>1</v>
      </c>
      <c r="G13" s="915">
        <f>'9'!$H$15</f>
        <v>0.29572788304219977</v>
      </c>
      <c r="H13" s="630">
        <v>9.6566666666666681</v>
      </c>
      <c r="I13" s="631">
        <v>17.5</v>
      </c>
      <c r="J13" s="631">
        <v>2.8</v>
      </c>
      <c r="K13" s="631">
        <v>7.5500000000000007</v>
      </c>
      <c r="L13" s="632">
        <v>2.1066666666666674</v>
      </c>
      <c r="M13" s="91"/>
    </row>
    <row r="14" spans="1:13" ht="15" customHeight="1" x14ac:dyDescent="0.2">
      <c r="A14" s="100"/>
      <c r="B14" s="84"/>
      <c r="C14" s="157"/>
      <c r="D14" s="1041" t="s">
        <v>342</v>
      </c>
      <c r="E14" s="1042"/>
      <c r="F14" s="1042"/>
      <c r="G14" s="1043"/>
      <c r="H14" s="1049" t="s">
        <v>149</v>
      </c>
      <c r="I14" s="1050"/>
      <c r="J14" s="1050"/>
      <c r="K14" s="1050"/>
      <c r="L14" s="1051"/>
      <c r="M14" s="71"/>
    </row>
    <row r="15" spans="1:13" ht="15" customHeight="1" x14ac:dyDescent="0.2">
      <c r="A15" s="71"/>
      <c r="B15" s="156"/>
      <c r="C15" s="83"/>
      <c r="D15" s="1044"/>
      <c r="E15" s="1045"/>
      <c r="F15" s="1045"/>
      <c r="G15" s="1046"/>
      <c r="H15" s="1052" t="s">
        <v>343</v>
      </c>
      <c r="I15" s="1053"/>
      <c r="J15" s="1053"/>
      <c r="K15" s="1053"/>
      <c r="L15" s="1054"/>
      <c r="M15" s="71"/>
    </row>
    <row r="16" spans="1:13" ht="15" customHeight="1" x14ac:dyDescent="0.2">
      <c r="A16" s="71"/>
      <c r="B16" s="83"/>
      <c r="C16" s="83"/>
      <c r="D16" s="570"/>
      <c r="E16" s="570"/>
      <c r="F16" s="570"/>
      <c r="G16" s="570"/>
      <c r="H16" s="569"/>
      <c r="I16" s="569"/>
      <c r="J16" s="569"/>
      <c r="K16" s="569"/>
      <c r="L16" s="569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9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1022" t="s">
        <v>168</v>
      </c>
      <c r="C19" s="1022"/>
      <c r="D19" s="1022"/>
      <c r="E19" s="1022"/>
      <c r="F19" s="1022"/>
      <c r="G19" s="1022" t="s">
        <v>158</v>
      </c>
      <c r="H19" s="1022"/>
      <c r="I19" s="1022"/>
      <c r="J19" s="1022"/>
      <c r="K19" s="1022"/>
      <c r="L19" s="1022"/>
      <c r="M19" s="71"/>
    </row>
    <row r="20" spans="1:13" ht="15" customHeight="1" x14ac:dyDescent="0.2">
      <c r="A20" s="71"/>
      <c r="B20" s="71"/>
      <c r="C20" s="995" t="str">
        <f>A3</f>
        <v>Duben 2019</v>
      </c>
      <c r="D20" s="995"/>
      <c r="E20" s="71"/>
      <c r="F20" s="71"/>
      <c r="G20" s="71"/>
      <c r="H20" s="71"/>
      <c r="I20" s="995" t="str">
        <f>A3</f>
        <v>Duben 2019</v>
      </c>
      <c r="J20" s="995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1022" t="s">
        <v>204</v>
      </c>
      <c r="C36" s="1022"/>
      <c r="D36" s="1022"/>
      <c r="E36" s="1022"/>
      <c r="F36" s="1022"/>
      <c r="G36" s="1048" t="s">
        <v>208</v>
      </c>
      <c r="H36" s="1048"/>
      <c r="I36" s="1048"/>
      <c r="J36" s="1048"/>
      <c r="K36" s="1048"/>
      <c r="L36" s="1048"/>
      <c r="M36" s="71"/>
    </row>
    <row r="37" spans="1:13" ht="15" customHeight="1" x14ac:dyDescent="0.25">
      <c r="A37" s="71"/>
      <c r="B37" s="71"/>
      <c r="C37" s="995" t="str">
        <f>A3</f>
        <v>Duben 2019</v>
      </c>
      <c r="D37" s="995"/>
      <c r="E37" s="71"/>
      <c r="F37" s="385"/>
      <c r="G37" s="1048"/>
      <c r="H37" s="1048"/>
      <c r="I37" s="1048"/>
      <c r="J37" s="1048"/>
      <c r="K37" s="1048"/>
      <c r="L37" s="104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47" t="str">
        <f>A3</f>
        <v>Duben 2019</v>
      </c>
      <c r="J38" s="104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K1:M1"/>
    <mergeCell ref="B4:C4"/>
    <mergeCell ref="H6:L6"/>
    <mergeCell ref="C7:C8"/>
    <mergeCell ref="A2:M2"/>
    <mergeCell ref="H5:L5"/>
    <mergeCell ref="D5:G5"/>
    <mergeCell ref="A3:C3"/>
    <mergeCell ref="G7:G8"/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232</v>
      </c>
      <c r="L1" s="1006"/>
      <c r="M1" s="1006"/>
    </row>
    <row r="2" spans="1:13" ht="24" customHeight="1" x14ac:dyDescent="0.25">
      <c r="A2" s="927" t="s">
        <v>157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T!J21&amp;" "&amp;T!G17</f>
        <v>Květen 2019</v>
      </c>
      <c r="B3" s="1058"/>
      <c r="C3" s="1058"/>
      <c r="D3" s="101"/>
      <c r="E3" s="69"/>
      <c r="F3" s="67"/>
      <c r="G3" s="67"/>
      <c r="H3" s="67"/>
      <c r="I3" s="67"/>
    </row>
    <row r="4" spans="1:13" ht="18.75" customHeight="1" x14ac:dyDescent="0.2">
      <c r="B4" s="1007"/>
      <c r="C4" s="1007"/>
      <c r="D4" s="618"/>
      <c r="E4" s="618"/>
      <c r="F4" s="71"/>
      <c r="G4" s="619"/>
      <c r="H4" s="620"/>
      <c r="I4" s="71"/>
      <c r="J4" s="618"/>
      <c r="K4" s="618"/>
      <c r="L4" s="618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3"/>
      <c r="F6" s="622"/>
      <c r="G6" s="624"/>
      <c r="H6" s="1055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486" t="s">
        <v>146</v>
      </c>
      <c r="G7" s="101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5"/>
      <c r="D8" s="796" t="s">
        <v>336</v>
      </c>
      <c r="E8" s="795" t="s">
        <v>1</v>
      </c>
      <c r="F8" s="487" t="s">
        <v>66</v>
      </c>
      <c r="G8" s="101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421453</v>
      </c>
      <c r="D9" s="105">
        <f>'10'!E22</f>
        <v>53738.889525638209</v>
      </c>
      <c r="E9" s="104">
        <f>'10'!F22</f>
        <v>572087.70480696729</v>
      </c>
      <c r="F9" s="383">
        <f>E9/$E$13</f>
        <v>9.6393094250106018E-2</v>
      </c>
      <c r="G9" s="383">
        <f>'10'!H22</f>
        <v>1.0368323196812022</v>
      </c>
      <c r="H9" s="159">
        <v>12.412903225806453</v>
      </c>
      <c r="I9" s="369">
        <v>18.2</v>
      </c>
      <c r="J9" s="369">
        <v>5.3</v>
      </c>
      <c r="K9" s="369">
        <v>14</v>
      </c>
      <c r="L9" s="161">
        <v>-1.5870967741935473</v>
      </c>
      <c r="M9" s="71"/>
    </row>
    <row r="10" spans="1:13" ht="14.1" customHeight="1" x14ac:dyDescent="0.2">
      <c r="A10" s="100"/>
      <c r="B10" s="84" t="s">
        <v>291</v>
      </c>
      <c r="C10" s="77">
        <f>'11'!D22</f>
        <v>2291828</v>
      </c>
      <c r="D10" s="78">
        <f>'11'!E22</f>
        <v>455399.72562813287</v>
      </c>
      <c r="E10" s="77">
        <f>'11'!F22</f>
        <v>4849003.4987500003</v>
      </c>
      <c r="F10" s="141">
        <f>E10/$E$13</f>
        <v>0.81702586394828269</v>
      </c>
      <c r="G10" s="141">
        <f>'11'!H22</f>
        <v>0.50531061865721361</v>
      </c>
      <c r="H10" s="165">
        <v>10.96505376344086</v>
      </c>
      <c r="I10" s="166">
        <v>17.166666666666668</v>
      </c>
      <c r="J10" s="166">
        <v>4.9666666666666668</v>
      </c>
      <c r="K10" s="166">
        <v>13.016666666666657</v>
      </c>
      <c r="L10" s="167">
        <v>-2.0516129032257968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114080</v>
      </c>
      <c r="D11" s="78">
        <f>'12'!E22</f>
        <v>22638.873000000007</v>
      </c>
      <c r="E11" s="77">
        <f>'12'!F22</f>
        <v>241835.74996999998</v>
      </c>
      <c r="F11" s="141">
        <f>E11/$E$13</f>
        <v>4.0747766547034832E-2</v>
      </c>
      <c r="G11" s="141">
        <f>'12'!H22</f>
        <v>0.69226264087442368</v>
      </c>
      <c r="H11" s="165">
        <v>10.35483870967742</v>
      </c>
      <c r="I11" s="166">
        <v>15.7</v>
      </c>
      <c r="J11" s="166">
        <v>4.5</v>
      </c>
      <c r="K11" s="166">
        <v>12.399999999999995</v>
      </c>
      <c r="L11" s="167">
        <v>-2.0451612903225751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7628</v>
      </c>
      <c r="D12" s="78">
        <f>'13'!E22</f>
        <v>25576.178000000004</v>
      </c>
      <c r="E12" s="77">
        <f>'13'!F22</f>
        <v>272017.96402700007</v>
      </c>
      <c r="F12" s="141">
        <f>E12/$E$13</f>
        <v>4.5833275254576374E-2</v>
      </c>
      <c r="G12" s="141">
        <f>'13'!H22</f>
        <v>3.9595070777583872</v>
      </c>
      <c r="H12" s="165">
        <v>10.93225806451613</v>
      </c>
      <c r="I12" s="166">
        <v>16.899999999999999</v>
      </c>
      <c r="J12" s="166">
        <v>5</v>
      </c>
      <c r="K12" s="166">
        <v>12.95483870967742</v>
      </c>
      <c r="L12" s="167">
        <v>-2.0225806451612893</v>
      </c>
      <c r="M12" s="71"/>
    </row>
    <row r="13" spans="1:13" ht="14.1" customHeight="1" x14ac:dyDescent="0.2">
      <c r="A13" s="158"/>
      <c r="B13" s="625" t="s">
        <v>5</v>
      </c>
      <c r="C13" s="626">
        <f>SUM(C9:C12)</f>
        <v>2834989</v>
      </c>
      <c r="D13" s="627">
        <f t="shared" ref="D13:E13" si="0">SUM(D9:D12)</f>
        <v>557353.66615377099</v>
      </c>
      <c r="E13" s="628">
        <f t="shared" si="0"/>
        <v>5934944.9175539678</v>
      </c>
      <c r="F13" s="629">
        <f>SUM(F9:F12)</f>
        <v>0.99999999999999989</v>
      </c>
      <c r="G13" s="629">
        <f>'9'!H22</f>
        <v>0.60413930154347972</v>
      </c>
      <c r="H13" s="630">
        <v>10.93225806451613</v>
      </c>
      <c r="I13" s="631">
        <v>16.899999999999999</v>
      </c>
      <c r="J13" s="631">
        <v>5</v>
      </c>
      <c r="K13" s="631">
        <v>12.95483870967742</v>
      </c>
      <c r="L13" s="632">
        <v>-2.0225806451612893</v>
      </c>
      <c r="M13" s="91"/>
    </row>
    <row r="14" spans="1:13" ht="15" customHeight="1" x14ac:dyDescent="0.2">
      <c r="A14" s="100"/>
      <c r="B14" s="84"/>
      <c r="C14" s="157"/>
      <c r="D14" s="1041" t="s">
        <v>342</v>
      </c>
      <c r="E14" s="1042"/>
      <c r="F14" s="1042"/>
      <c r="G14" s="1043"/>
      <c r="H14" s="1049" t="s">
        <v>149</v>
      </c>
      <c r="I14" s="1050"/>
      <c r="J14" s="1050"/>
      <c r="K14" s="1050"/>
      <c r="L14" s="1051"/>
      <c r="M14" s="71"/>
    </row>
    <row r="15" spans="1:13" ht="15" customHeight="1" x14ac:dyDescent="0.2">
      <c r="A15" s="71"/>
      <c r="B15" s="156"/>
      <c r="C15" s="83"/>
      <c r="D15" s="1044"/>
      <c r="E15" s="1045"/>
      <c r="F15" s="1045"/>
      <c r="G15" s="1046"/>
      <c r="H15" s="1052" t="s">
        <v>343</v>
      </c>
      <c r="I15" s="1053"/>
      <c r="J15" s="1053"/>
      <c r="K15" s="1053"/>
      <c r="L15" s="1054"/>
      <c r="M15" s="71"/>
    </row>
    <row r="16" spans="1:13" ht="15" customHeight="1" x14ac:dyDescent="0.2">
      <c r="A16" s="71"/>
      <c r="B16" s="83"/>
      <c r="C16" s="83"/>
      <c r="D16" s="570"/>
      <c r="E16" s="570"/>
      <c r="F16" s="570"/>
      <c r="G16" s="570"/>
      <c r="H16" s="569"/>
      <c r="I16" s="569"/>
      <c r="J16" s="569"/>
      <c r="K16" s="569"/>
      <c r="L16" s="569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9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1022" t="s">
        <v>168</v>
      </c>
      <c r="C19" s="1022"/>
      <c r="D19" s="1022"/>
      <c r="E19" s="1022"/>
      <c r="F19" s="1022"/>
      <c r="G19" s="1022" t="s">
        <v>158</v>
      </c>
      <c r="H19" s="1022"/>
      <c r="I19" s="1022"/>
      <c r="J19" s="1022"/>
      <c r="K19" s="1022"/>
      <c r="L19" s="1022"/>
      <c r="M19" s="71"/>
    </row>
    <row r="20" spans="1:13" ht="15" customHeight="1" x14ac:dyDescent="0.2">
      <c r="A20" s="71"/>
      <c r="B20" s="71"/>
      <c r="C20" s="995" t="str">
        <f>A3</f>
        <v>Květen 2019</v>
      </c>
      <c r="D20" s="995"/>
      <c r="E20" s="71"/>
      <c r="F20" s="71"/>
      <c r="G20" s="71"/>
      <c r="H20" s="995" t="str">
        <f>A3</f>
        <v>Květen 2019</v>
      </c>
      <c r="I20" s="995"/>
      <c r="J20" s="995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1022" t="s">
        <v>204</v>
      </c>
      <c r="C36" s="1022"/>
      <c r="D36" s="1022"/>
      <c r="E36" s="1022"/>
      <c r="F36" s="1022"/>
      <c r="G36" s="1048" t="s">
        <v>208</v>
      </c>
      <c r="H36" s="1048"/>
      <c r="I36" s="1048"/>
      <c r="J36" s="1048"/>
      <c r="K36" s="1048"/>
      <c r="L36" s="1048"/>
      <c r="M36" s="71"/>
    </row>
    <row r="37" spans="1:13" ht="15" customHeight="1" x14ac:dyDescent="0.25">
      <c r="A37" s="71"/>
      <c r="B37" s="71"/>
      <c r="C37" s="995" t="str">
        <f>A3</f>
        <v>Květen 2019</v>
      </c>
      <c r="D37" s="995"/>
      <c r="E37" s="71"/>
      <c r="F37" s="385"/>
      <c r="G37" s="1048"/>
      <c r="H37" s="1048"/>
      <c r="I37" s="1048"/>
      <c r="J37" s="1048"/>
      <c r="K37" s="1048"/>
      <c r="L37" s="104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47" t="str">
        <f>A3</f>
        <v>Květen 2019</v>
      </c>
      <c r="J38" s="104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C7:C8"/>
    <mergeCell ref="G7:G8"/>
    <mergeCell ref="D14:G15"/>
    <mergeCell ref="H14:L14"/>
    <mergeCell ref="H15:L15"/>
    <mergeCell ref="H6:L6"/>
    <mergeCell ref="K1:M1"/>
    <mergeCell ref="A2:M2"/>
    <mergeCell ref="B4:C4"/>
    <mergeCell ref="D5:G5"/>
    <mergeCell ref="H5:L5"/>
    <mergeCell ref="A3:C3"/>
    <mergeCell ref="G19:L19"/>
    <mergeCell ref="C20:D20"/>
    <mergeCell ref="H20:J20"/>
    <mergeCell ref="C37:D37"/>
    <mergeCell ref="I38:J38"/>
    <mergeCell ref="B36:F36"/>
    <mergeCell ref="G36:L37"/>
    <mergeCell ref="B19:F1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334</v>
      </c>
      <c r="L1" s="1006"/>
      <c r="M1" s="1006"/>
    </row>
    <row r="2" spans="1:13" ht="24" customHeight="1" x14ac:dyDescent="0.25">
      <c r="A2" s="927" t="s">
        <v>157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T!J22&amp;" "&amp;T!G17</f>
        <v>Červen 2019</v>
      </c>
      <c r="B3" s="1058"/>
      <c r="C3" s="1058"/>
      <c r="D3" s="101"/>
      <c r="E3" s="69"/>
      <c r="F3" s="67"/>
      <c r="G3" s="67"/>
      <c r="H3" s="67"/>
      <c r="I3" s="67"/>
    </row>
    <row r="4" spans="1:13" ht="18.75" customHeight="1" x14ac:dyDescent="0.2">
      <c r="B4" s="1007"/>
      <c r="C4" s="1007"/>
      <c r="D4" s="618"/>
      <c r="E4" s="618"/>
      <c r="F4" s="71"/>
      <c r="G4" s="619"/>
      <c r="H4" s="620"/>
      <c r="I4" s="71"/>
      <c r="J4" s="618"/>
      <c r="K4" s="618"/>
      <c r="L4" s="618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3"/>
      <c r="F6" s="622"/>
      <c r="G6" s="624"/>
      <c r="H6" s="1055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565" t="s">
        <v>146</v>
      </c>
      <c r="G7" s="101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5"/>
      <c r="D8" s="796" t="s">
        <v>336</v>
      </c>
      <c r="E8" s="795" t="s">
        <v>1</v>
      </c>
      <c r="F8" s="566" t="s">
        <v>66</v>
      </c>
      <c r="G8" s="101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421169</v>
      </c>
      <c r="D9" s="105">
        <f>'10'!E29</f>
        <v>20167.829549890161</v>
      </c>
      <c r="E9" s="104">
        <f>'10'!F29</f>
        <v>214784.01114299375</v>
      </c>
      <c r="F9" s="383">
        <f>E9/$E$13</f>
        <v>5.333063110672167E-2</v>
      </c>
      <c r="G9" s="383">
        <f>'10'!H29</f>
        <v>-6.9116071473471707E-2</v>
      </c>
      <c r="H9" s="159">
        <v>22.913333333333338</v>
      </c>
      <c r="I9" s="369">
        <v>30</v>
      </c>
      <c r="J9" s="369">
        <v>18.100000000000001</v>
      </c>
      <c r="K9" s="369">
        <v>16.800000000000008</v>
      </c>
      <c r="L9" s="161">
        <v>6.1133333333333297</v>
      </c>
      <c r="M9" s="71"/>
    </row>
    <row r="10" spans="1:13" ht="14.1" customHeight="1" x14ac:dyDescent="0.2">
      <c r="A10" s="100"/>
      <c r="B10" s="84" t="s">
        <v>291</v>
      </c>
      <c r="C10" s="77">
        <f>'11'!D29</f>
        <v>2290356</v>
      </c>
      <c r="D10" s="78">
        <f>'11'!E29</f>
        <v>273170.6526227023</v>
      </c>
      <c r="E10" s="77">
        <f>'11'!F29</f>
        <v>2914271.6481599999</v>
      </c>
      <c r="F10" s="141">
        <f>E10/$E$13</f>
        <v>0.72361040929311515</v>
      </c>
      <c r="G10" s="141">
        <f>'11'!H29</f>
        <v>-1.1674207309282298E-2</v>
      </c>
      <c r="H10" s="165">
        <v>20.990000000000006</v>
      </c>
      <c r="I10" s="166">
        <v>26.983333333333334</v>
      </c>
      <c r="J10" s="166">
        <v>16.05</v>
      </c>
      <c r="K10" s="166">
        <v>15.800000000000008</v>
      </c>
      <c r="L10" s="167">
        <v>5.1899999999999977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114080</v>
      </c>
      <c r="D11" s="78">
        <f>'12'!E29</f>
        <v>11366.402989999999</v>
      </c>
      <c r="E11" s="77">
        <f>'12'!F29</f>
        <v>121430.64088000001</v>
      </c>
      <c r="F11" s="141">
        <f>E11/$E$13</f>
        <v>3.0151093088175256E-2</v>
      </c>
      <c r="G11" s="141">
        <f>'12'!H29</f>
        <v>-2.2556424812565222E-2</v>
      </c>
      <c r="H11" s="165">
        <v>20.533333333333335</v>
      </c>
      <c r="I11" s="166">
        <v>26.2</v>
      </c>
      <c r="J11" s="166">
        <v>15.8</v>
      </c>
      <c r="K11" s="166">
        <v>15.300000000000008</v>
      </c>
      <c r="L11" s="167">
        <v>5.2333333333333272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7996</v>
      </c>
      <c r="D12" s="78">
        <f>'13'!E29</f>
        <v>72895.830999999991</v>
      </c>
      <c r="E12" s="77">
        <f>'13'!F29</f>
        <v>776917.96422900003</v>
      </c>
      <c r="F12" s="141">
        <f>E12/$E$13</f>
        <v>0.19290786651198799</v>
      </c>
      <c r="G12" s="141">
        <f>'13'!H29</f>
        <v>3.9731432178649886</v>
      </c>
      <c r="H12" s="165">
        <v>20.983333333333334</v>
      </c>
      <c r="I12" s="166">
        <v>26.8</v>
      </c>
      <c r="J12" s="166">
        <v>16.100000000000001</v>
      </c>
      <c r="K12" s="166">
        <v>15.81</v>
      </c>
      <c r="L12" s="167">
        <v>5.1733333333333338</v>
      </c>
      <c r="M12" s="71"/>
    </row>
    <row r="13" spans="1:13" ht="14.1" customHeight="1" x14ac:dyDescent="0.2">
      <c r="A13" s="158"/>
      <c r="B13" s="625" t="s">
        <v>5</v>
      </c>
      <c r="C13" s="626">
        <f>SUM(C9:C12)</f>
        <v>2833601</v>
      </c>
      <c r="D13" s="627">
        <f t="shared" ref="D13:E13" si="0">SUM(D9:D12)</f>
        <v>377600.71616259246</v>
      </c>
      <c r="E13" s="628">
        <f t="shared" si="0"/>
        <v>4027404.2644119933</v>
      </c>
      <c r="F13" s="629">
        <f>SUM(F9:F12)</f>
        <v>1</v>
      </c>
      <c r="G13" s="629">
        <f>'9'!H29</f>
        <v>0.16417949930553816</v>
      </c>
      <c r="H13" s="630">
        <v>20.983333333333334</v>
      </c>
      <c r="I13" s="631">
        <v>26.8</v>
      </c>
      <c r="J13" s="631">
        <v>16.100000000000001</v>
      </c>
      <c r="K13" s="631">
        <v>15.81</v>
      </c>
      <c r="L13" s="632">
        <v>5.1733333333333338</v>
      </c>
      <c r="M13" s="91"/>
    </row>
    <row r="14" spans="1:13" ht="15" customHeight="1" x14ac:dyDescent="0.2">
      <c r="A14" s="100"/>
      <c r="B14" s="84"/>
      <c r="C14" s="157"/>
      <c r="D14" s="1041" t="s">
        <v>342</v>
      </c>
      <c r="E14" s="1042"/>
      <c r="F14" s="1042"/>
      <c r="G14" s="1043"/>
      <c r="H14" s="1049" t="s">
        <v>149</v>
      </c>
      <c r="I14" s="1050"/>
      <c r="J14" s="1050"/>
      <c r="K14" s="1050"/>
      <c r="L14" s="1051"/>
      <c r="M14" s="71"/>
    </row>
    <row r="15" spans="1:13" ht="15" customHeight="1" x14ac:dyDescent="0.2">
      <c r="A15" s="71"/>
      <c r="B15" s="156"/>
      <c r="C15" s="83"/>
      <c r="D15" s="1044"/>
      <c r="E15" s="1045"/>
      <c r="F15" s="1045"/>
      <c r="G15" s="1046"/>
      <c r="H15" s="1052" t="s">
        <v>343</v>
      </c>
      <c r="I15" s="1053"/>
      <c r="J15" s="1053"/>
      <c r="K15" s="1053"/>
      <c r="L15" s="1054"/>
      <c r="M15" s="71"/>
    </row>
    <row r="16" spans="1:13" ht="15" customHeight="1" x14ac:dyDescent="0.2">
      <c r="A16" s="71"/>
      <c r="B16" s="83"/>
      <c r="C16" s="83"/>
      <c r="D16" s="570"/>
      <c r="E16" s="570"/>
      <c r="F16" s="570"/>
      <c r="G16" s="570"/>
      <c r="H16" s="569"/>
      <c r="I16" s="569"/>
      <c r="J16" s="569"/>
      <c r="K16" s="569"/>
      <c r="L16" s="569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9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1022" t="s">
        <v>168</v>
      </c>
      <c r="C19" s="1022"/>
      <c r="D19" s="1022"/>
      <c r="E19" s="1022"/>
      <c r="F19" s="1022"/>
      <c r="G19" s="1022" t="s">
        <v>158</v>
      </c>
      <c r="H19" s="1022"/>
      <c r="I19" s="1022"/>
      <c r="J19" s="1022"/>
      <c r="K19" s="1022"/>
      <c r="L19" s="1022"/>
      <c r="M19" s="71"/>
    </row>
    <row r="20" spans="1:13" ht="15" customHeight="1" x14ac:dyDescent="0.2">
      <c r="A20" s="71"/>
      <c r="B20" s="71"/>
      <c r="C20" s="995" t="str">
        <f>A3</f>
        <v>Červen 2019</v>
      </c>
      <c r="D20" s="995"/>
      <c r="E20" s="71"/>
      <c r="F20" s="71"/>
      <c r="G20" s="71"/>
      <c r="H20" s="71"/>
      <c r="I20" s="995" t="str">
        <f>A3</f>
        <v>Červen 2019</v>
      </c>
      <c r="J20" s="995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1022" t="s">
        <v>204</v>
      </c>
      <c r="C36" s="1022"/>
      <c r="D36" s="1022"/>
      <c r="E36" s="1022"/>
      <c r="F36" s="1022"/>
      <c r="G36" s="1048" t="s">
        <v>208</v>
      </c>
      <c r="H36" s="1048"/>
      <c r="I36" s="1048"/>
      <c r="J36" s="1048"/>
      <c r="K36" s="1048"/>
      <c r="L36" s="1048"/>
      <c r="M36" s="71"/>
    </row>
    <row r="37" spans="1:13" ht="15" customHeight="1" x14ac:dyDescent="0.25">
      <c r="A37" s="71"/>
      <c r="B37" s="71"/>
      <c r="C37" s="995" t="str">
        <f>A3</f>
        <v>Červen 2019</v>
      </c>
      <c r="D37" s="995"/>
      <c r="E37" s="71"/>
      <c r="F37" s="385"/>
      <c r="G37" s="1048"/>
      <c r="H37" s="1048"/>
      <c r="I37" s="1048"/>
      <c r="J37" s="1048"/>
      <c r="K37" s="1048"/>
      <c r="L37" s="104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47" t="str">
        <f>A3</f>
        <v>Červen 2019</v>
      </c>
      <c r="J38" s="104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  <mergeCell ref="H6:L6"/>
    <mergeCell ref="A3:C3"/>
    <mergeCell ref="K1:M1"/>
    <mergeCell ref="A2:M2"/>
    <mergeCell ref="B4:C4"/>
    <mergeCell ref="D5:G5"/>
    <mergeCell ref="H5:L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335</v>
      </c>
      <c r="L1" s="1006"/>
      <c r="M1" s="1006"/>
    </row>
    <row r="2" spans="1:13" ht="24" customHeight="1" x14ac:dyDescent="0.25">
      <c r="A2" s="927" t="s">
        <v>157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69"/>
      <c r="F3" s="67"/>
      <c r="G3" s="67"/>
      <c r="H3" s="67"/>
      <c r="I3" s="67"/>
    </row>
    <row r="4" spans="1:13" ht="18.75" customHeight="1" x14ac:dyDescent="0.25">
      <c r="B4" s="1007"/>
      <c r="C4" s="1007"/>
      <c r="D4" s="618"/>
      <c r="E4" s="618"/>
      <c r="F4" s="1060"/>
      <c r="G4" s="1060"/>
      <c r="H4" s="640"/>
      <c r="I4" s="71"/>
      <c r="J4" s="618"/>
      <c r="K4" s="618"/>
      <c r="L4" s="618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3"/>
      <c r="F6" s="622"/>
      <c r="G6" s="624"/>
      <c r="H6" s="1055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565" t="s">
        <v>146</v>
      </c>
      <c r="G7" s="101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5"/>
      <c r="D8" s="796" t="s">
        <v>336</v>
      </c>
      <c r="E8" s="795" t="s">
        <v>1</v>
      </c>
      <c r="F8" s="566" t="s">
        <v>66</v>
      </c>
      <c r="G8" s="101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421169</v>
      </c>
      <c r="D9" s="105">
        <f>'10'!E36</f>
        <v>134919.55128837749</v>
      </c>
      <c r="E9" s="104">
        <f>'10'!F36</f>
        <v>1436998.7879339601</v>
      </c>
      <c r="F9" s="383">
        <f>E9/$E$13</f>
        <v>8.7725777175607686E-2</v>
      </c>
      <c r="G9" s="383">
        <f>'10'!H36</f>
        <v>0.41729459408987551</v>
      </c>
      <c r="H9" s="159">
        <f>AVERAGE('14'!H9,'15'!H9,'16'!H9)</f>
        <v>15.465412186379931</v>
      </c>
      <c r="I9" s="369">
        <f>MAX('14'!I9,'15'!I9,'16'!I9)</f>
        <v>30</v>
      </c>
      <c r="J9" s="369">
        <f>MIN('14'!J9,'15'!J9,'16'!J9)</f>
        <v>3.5</v>
      </c>
      <c r="K9" s="369">
        <f>AVERAGE('14'!K9,'15'!K9,'16'!K9)</f>
        <v>13.166666666666666</v>
      </c>
      <c r="L9" s="161">
        <f>H9-K9</f>
        <v>2.2987455197132647</v>
      </c>
      <c r="M9" s="71"/>
    </row>
    <row r="10" spans="1:13" ht="14.1" customHeight="1" x14ac:dyDescent="0.2">
      <c r="A10" s="100"/>
      <c r="B10" s="84" t="s">
        <v>291</v>
      </c>
      <c r="C10" s="77">
        <f>'11'!D36</f>
        <v>2290356</v>
      </c>
      <c r="D10" s="78">
        <f>'11'!E36</f>
        <v>1211435.0465613615</v>
      </c>
      <c r="E10" s="77">
        <f>'11'!F36</f>
        <v>12919621.57865</v>
      </c>
      <c r="F10" s="141">
        <f>E10/$E$13</f>
        <v>0.78871593582298094</v>
      </c>
      <c r="G10" s="141">
        <f>'11'!H36</f>
        <v>0.24309871940365815</v>
      </c>
      <c r="H10" s="165">
        <f>AVERAGE('14'!H10,'15'!H10,'16'!H10)</f>
        <v>13.87372162485066</v>
      </c>
      <c r="I10" s="370">
        <f>MAX('14'!I10,'15'!I10,'16'!I10)</f>
        <v>26.983333333333334</v>
      </c>
      <c r="J10" s="370">
        <f>MIN('14'!J10,'15'!J10,'16'!J10)</f>
        <v>2.6833333333333331</v>
      </c>
      <c r="K10" s="370">
        <f>AVERAGE('14'!K10,'15'!K10,'16'!K10)</f>
        <v>12.144444444444446</v>
      </c>
      <c r="L10" s="167">
        <f t="shared" ref="L10:L13" si="0">H10-K10</f>
        <v>1.7292771804062141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114080</v>
      </c>
      <c r="D11" s="78">
        <f>'12'!E36</f>
        <v>57649.60699</v>
      </c>
      <c r="E11" s="77">
        <f>'12'!F36</f>
        <v>616694.80721</v>
      </c>
      <c r="F11" s="141">
        <f>E11/$E$13</f>
        <v>3.764793101909357E-2</v>
      </c>
      <c r="G11" s="141">
        <f>'12'!H36</f>
        <v>0.31806294206137603</v>
      </c>
      <c r="H11" s="165">
        <f>AVERAGE('14'!H11,'15'!H11,'16'!H11)</f>
        <v>13.306057347670253</v>
      </c>
      <c r="I11" s="370">
        <f>MAX('14'!I11,'15'!I11,'16'!I11)</f>
        <v>26.2</v>
      </c>
      <c r="J11" s="370">
        <f>MIN('14'!J11,'15'!J11,'16'!J11)</f>
        <v>2.4</v>
      </c>
      <c r="K11" s="370">
        <f>AVERAGE('14'!K11,'15'!K11,'16'!K11)</f>
        <v>11.566666666666668</v>
      </c>
      <c r="L11" s="167">
        <f t="shared" si="0"/>
        <v>1.7393906810035844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7996</v>
      </c>
      <c r="D12" s="78">
        <f>'13'!E36</f>
        <v>132075.834</v>
      </c>
      <c r="E12" s="77">
        <f>'13'!F36</f>
        <v>1407261.1425309998</v>
      </c>
      <c r="F12" s="141">
        <f>E12/$E$13</f>
        <v>8.5910355982317707E-2</v>
      </c>
      <c r="G12" s="141">
        <f>'13'!H36</f>
        <v>4.9323574040069103</v>
      </c>
      <c r="H12" s="165">
        <f>AVERAGE('14'!H12,'15'!H12,'16'!H12)</f>
        <v>13.857419354838711</v>
      </c>
      <c r="I12" s="370">
        <f>MAX('14'!I12,'15'!I12,'16'!I12)</f>
        <v>26.8</v>
      </c>
      <c r="J12" s="370">
        <f>MIN('14'!J12,'15'!J12,'16'!J12)</f>
        <v>2.8</v>
      </c>
      <c r="K12" s="370">
        <f>AVERAGE('14'!K12,'15'!K12,'16'!K12)</f>
        <v>12.104946236559142</v>
      </c>
      <c r="L12" s="167">
        <f t="shared" si="0"/>
        <v>1.7524731182795694</v>
      </c>
      <c r="M12" s="71"/>
    </row>
    <row r="13" spans="1:13" ht="14.1" customHeight="1" x14ac:dyDescent="0.2">
      <c r="A13" s="158"/>
      <c r="B13" s="625" t="s">
        <v>5</v>
      </c>
      <c r="C13" s="626">
        <f>SUM(C9:C12)</f>
        <v>2833601</v>
      </c>
      <c r="D13" s="627">
        <f t="shared" ref="D13:E13" si="1">SUM(D9:D12)</f>
        <v>1536080.038839739</v>
      </c>
      <c r="E13" s="628">
        <f t="shared" si="1"/>
        <v>16380576.31632496</v>
      </c>
      <c r="F13" s="629">
        <f>SUM(F9:F12)</f>
        <v>0.99999999999999989</v>
      </c>
      <c r="G13" s="629">
        <f>'9'!H36</f>
        <v>0.35251015052762813</v>
      </c>
      <c r="H13" s="644">
        <f>AVERAGE('14'!H13,'15'!H13,'16'!H13)</f>
        <v>13.857419354838711</v>
      </c>
      <c r="I13" s="645">
        <f>MAX('14'!I13,'15'!I13,'16'!I13)</f>
        <v>26.8</v>
      </c>
      <c r="J13" s="645">
        <f>MIN('14'!J13,'15'!J13,'16'!J13)</f>
        <v>2.8</v>
      </c>
      <c r="K13" s="645">
        <f>AVERAGE('14'!K13,'15'!K13,'16'!K13)</f>
        <v>12.104946236559142</v>
      </c>
      <c r="L13" s="646">
        <f t="shared" si="0"/>
        <v>1.7524731182795694</v>
      </c>
      <c r="M13" s="91"/>
    </row>
    <row r="14" spans="1:13" ht="15" customHeight="1" x14ac:dyDescent="0.2">
      <c r="A14" s="100"/>
      <c r="B14" s="84"/>
      <c r="C14" s="157"/>
      <c r="D14" s="1041" t="s">
        <v>342</v>
      </c>
      <c r="E14" s="1042"/>
      <c r="F14" s="1042"/>
      <c r="G14" s="1043"/>
      <c r="H14" s="1049" t="s">
        <v>149</v>
      </c>
      <c r="I14" s="1050"/>
      <c r="J14" s="1050"/>
      <c r="K14" s="1050"/>
      <c r="L14" s="1051"/>
      <c r="M14" s="71"/>
    </row>
    <row r="15" spans="1:13" ht="15" customHeight="1" x14ac:dyDescent="0.2">
      <c r="A15" s="71"/>
      <c r="B15" s="156"/>
      <c r="C15" s="83"/>
      <c r="D15" s="1044"/>
      <c r="E15" s="1045"/>
      <c r="F15" s="1045"/>
      <c r="G15" s="1046"/>
      <c r="H15" s="1052" t="s">
        <v>343</v>
      </c>
      <c r="I15" s="1053"/>
      <c r="J15" s="1053"/>
      <c r="K15" s="1053"/>
      <c r="L15" s="1054"/>
      <c r="M15" s="71"/>
    </row>
    <row r="16" spans="1:13" ht="15" customHeight="1" x14ac:dyDescent="0.2">
      <c r="A16" s="71"/>
      <c r="B16" s="83"/>
      <c r="C16" s="83"/>
      <c r="D16" s="570"/>
      <c r="E16" s="570"/>
      <c r="F16" s="570"/>
      <c r="G16" s="570"/>
      <c r="H16" s="569"/>
      <c r="I16" s="569"/>
      <c r="J16" s="569"/>
      <c r="K16" s="569"/>
      <c r="L16" s="569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69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1022" t="s">
        <v>168</v>
      </c>
      <c r="C19" s="1022"/>
      <c r="D19" s="1022"/>
      <c r="E19" s="1022"/>
      <c r="F19" s="1022"/>
      <c r="G19" s="1022" t="s">
        <v>158</v>
      </c>
      <c r="H19" s="1022"/>
      <c r="I19" s="1022"/>
      <c r="J19" s="1022"/>
      <c r="K19" s="1022"/>
      <c r="L19" s="1022"/>
      <c r="M19" s="71"/>
    </row>
    <row r="20" spans="1:13" ht="15" customHeight="1" x14ac:dyDescent="0.2">
      <c r="A20" s="71"/>
      <c r="B20" s="71"/>
      <c r="C20" s="1061" t="str">
        <f>A3</f>
        <v>II. čtvrtletí 2019</v>
      </c>
      <c r="D20" s="1061"/>
      <c r="E20" s="71"/>
      <c r="F20" s="71"/>
      <c r="G20" s="71"/>
      <c r="H20" s="71"/>
      <c r="I20" s="1061" t="str">
        <f>A3</f>
        <v>II. čtvrtletí 2019</v>
      </c>
      <c r="J20" s="1061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1022" t="s">
        <v>204</v>
      </c>
      <c r="C36" s="1022"/>
      <c r="D36" s="1022"/>
      <c r="E36" s="1022"/>
      <c r="F36" s="1022"/>
      <c r="G36" s="1048" t="s">
        <v>208</v>
      </c>
      <c r="H36" s="1048"/>
      <c r="I36" s="1048"/>
      <c r="J36" s="1048"/>
      <c r="K36" s="1048"/>
      <c r="L36" s="1048"/>
      <c r="M36" s="71"/>
    </row>
    <row r="37" spans="1:13" ht="15" customHeight="1" x14ac:dyDescent="0.25">
      <c r="A37" s="71"/>
      <c r="B37" s="71"/>
      <c r="C37" s="1061" t="str">
        <f>A3</f>
        <v>II. čtvrtletí 2019</v>
      </c>
      <c r="D37" s="1061"/>
      <c r="E37" s="71"/>
      <c r="F37" s="385"/>
      <c r="G37" s="1048"/>
      <c r="H37" s="1048"/>
      <c r="I37" s="1048"/>
      <c r="J37" s="1048"/>
      <c r="K37" s="1048"/>
      <c r="L37" s="104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59" t="str">
        <f>A3</f>
        <v>II. čtvrtletí 2019</v>
      </c>
      <c r="J38" s="1059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  <mergeCell ref="K1:M1"/>
    <mergeCell ref="A2:M2"/>
    <mergeCell ref="B4:C4"/>
    <mergeCell ref="D5:G5"/>
    <mergeCell ref="H5:L5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1006" t="s">
        <v>233</v>
      </c>
      <c r="L1" s="1006"/>
    </row>
    <row r="2" spans="1:16" ht="20.100000000000001" customHeight="1" x14ac:dyDescent="0.25">
      <c r="A2" s="955" t="s">
        <v>159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</row>
    <row r="3" spans="1:16" ht="20.100000000000001" customHeight="1" x14ac:dyDescent="0.25">
      <c r="A3" s="1062">
        <f>T!G17</f>
        <v>2019</v>
      </c>
      <c r="B3" s="1063"/>
      <c r="C3" s="1063"/>
      <c r="D3" s="1063"/>
      <c r="E3" s="1063"/>
      <c r="F3" s="1063"/>
      <c r="G3" s="1063"/>
      <c r="H3" s="1063"/>
      <c r="I3" s="1063"/>
      <c r="J3" s="211"/>
      <c r="K3" s="212"/>
    </row>
    <row r="4" spans="1:16" ht="17.25" customHeight="1" x14ac:dyDescent="0.25">
      <c r="A4" s="233"/>
      <c r="B4" s="953"/>
      <c r="C4" s="954"/>
      <c r="D4" s="954"/>
      <c r="E4" s="954"/>
      <c r="F4" s="954"/>
      <c r="G4" s="954"/>
      <c r="H4" s="954"/>
      <c r="I4" s="954"/>
      <c r="J4" s="954"/>
      <c r="K4" s="954"/>
    </row>
    <row r="5" spans="1:16" ht="50.25" customHeight="1" x14ac:dyDescent="0.25">
      <c r="A5" s="233"/>
      <c r="B5" s="1064" t="s">
        <v>338</v>
      </c>
      <c r="C5" s="1065"/>
      <c r="D5" s="1065"/>
      <c r="E5" s="1065"/>
      <c r="F5" s="1066"/>
      <c r="G5" s="1067" t="s">
        <v>283</v>
      </c>
      <c r="H5" s="1068"/>
      <c r="I5" s="1068"/>
      <c r="J5" s="1068"/>
      <c r="K5" s="1069"/>
      <c r="L5" s="208"/>
    </row>
    <row r="6" spans="1:16" ht="67.5" customHeight="1" x14ac:dyDescent="0.25">
      <c r="A6" s="189" t="s">
        <v>140</v>
      </c>
      <c r="B6" s="257" t="s">
        <v>271</v>
      </c>
      <c r="C6" s="258" t="s">
        <v>297</v>
      </c>
      <c r="D6" s="258" t="s">
        <v>272</v>
      </c>
      <c r="E6" s="258" t="s">
        <v>273</v>
      </c>
      <c r="F6" s="287" t="s">
        <v>263</v>
      </c>
      <c r="G6" s="258" t="s">
        <v>271</v>
      </c>
      <c r="H6" s="258" t="s">
        <v>297</v>
      </c>
      <c r="I6" s="258" t="s">
        <v>272</v>
      </c>
      <c r="J6" s="258" t="s">
        <v>273</v>
      </c>
      <c r="K6" s="288" t="s">
        <v>263</v>
      </c>
      <c r="L6" s="223"/>
    </row>
    <row r="7" spans="1:16" ht="15" customHeight="1" x14ac:dyDescent="0.25">
      <c r="A7" s="190" t="s">
        <v>25</v>
      </c>
      <c r="B7" s="241">
        <v>154094.52315426135</v>
      </c>
      <c r="C7" s="245">
        <v>1013499.4820676899</v>
      </c>
      <c r="D7" s="243">
        <v>49663.691989999999</v>
      </c>
      <c r="E7" s="243">
        <v>66561.02900000001</v>
      </c>
      <c r="F7" s="254">
        <v>1283818.7262119513</v>
      </c>
      <c r="G7" s="243">
        <v>1646854.7085899999</v>
      </c>
      <c r="H7" s="243">
        <v>10835741.121770002</v>
      </c>
      <c r="I7" s="243">
        <v>531559.99604799994</v>
      </c>
      <c r="J7" s="243">
        <v>710970.69844099996</v>
      </c>
      <c r="K7" s="254">
        <v>13725126.524849003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116113.14782683644</v>
      </c>
      <c r="C8" s="243">
        <v>800854.11531118758</v>
      </c>
      <c r="D8" s="243">
        <v>39184.232000000004</v>
      </c>
      <c r="E8" s="243">
        <v>47291.51400000001</v>
      </c>
      <c r="F8" s="254">
        <v>1003443.0091380239</v>
      </c>
      <c r="G8" s="243">
        <v>1238806.7103228001</v>
      </c>
      <c r="H8" s="243">
        <v>8556018.7411199976</v>
      </c>
      <c r="I8" s="243">
        <v>419306.54641000007</v>
      </c>
      <c r="J8" s="243">
        <v>504872.72939299996</v>
      </c>
      <c r="K8" s="254">
        <v>10719004.727245796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96717.76400000001</v>
      </c>
      <c r="C9" s="248">
        <v>692264.83553045313</v>
      </c>
      <c r="D9" s="248">
        <v>33657.051990000007</v>
      </c>
      <c r="E9" s="248">
        <v>21657.579000000002</v>
      </c>
      <c r="F9" s="255">
        <v>844297.23052045319</v>
      </c>
      <c r="G9" s="248">
        <v>1030776.94716</v>
      </c>
      <c r="H9" s="248">
        <v>7388245.0052899998</v>
      </c>
      <c r="I9" s="248">
        <v>359488.48474000004</v>
      </c>
      <c r="J9" s="248">
        <v>231067.656972</v>
      </c>
      <c r="K9" s="255">
        <v>9009578.0941620003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61012.832212849149</v>
      </c>
      <c r="C10" s="243">
        <v>482864.66831052635</v>
      </c>
      <c r="D10" s="243">
        <v>23644.331000000006</v>
      </c>
      <c r="E10" s="243">
        <v>33603.824999999997</v>
      </c>
      <c r="F10" s="254">
        <v>601125.65652337542</v>
      </c>
      <c r="G10" s="243">
        <v>650127.07198399934</v>
      </c>
      <c r="H10" s="243">
        <v>5156346.4317400008</v>
      </c>
      <c r="I10" s="243">
        <v>253428.41635999997</v>
      </c>
      <c r="J10" s="243">
        <v>358325.21427499998</v>
      </c>
      <c r="K10" s="254">
        <v>6418227.1343590003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53738.889525638209</v>
      </c>
      <c r="C11" s="243">
        <v>455399.72562813287</v>
      </c>
      <c r="D11" s="243">
        <v>22638.873000000007</v>
      </c>
      <c r="E11" s="243">
        <v>25576.178</v>
      </c>
      <c r="F11" s="254">
        <v>557353.66615377099</v>
      </c>
      <c r="G11" s="243">
        <v>572087.70480696729</v>
      </c>
      <c r="H11" s="243">
        <v>4849003.4987500003</v>
      </c>
      <c r="I11" s="243">
        <v>241835.74996999998</v>
      </c>
      <c r="J11" s="243">
        <v>272017.96402700001</v>
      </c>
      <c r="K11" s="254">
        <v>5934944.9175539678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20167.829549890161</v>
      </c>
      <c r="C12" s="248">
        <v>273170.6526227023</v>
      </c>
      <c r="D12" s="248">
        <v>11366.402989999999</v>
      </c>
      <c r="E12" s="248">
        <v>72895.830999999976</v>
      </c>
      <c r="F12" s="255">
        <v>377600.71616259241</v>
      </c>
      <c r="G12" s="248">
        <v>214784.01114299375</v>
      </c>
      <c r="H12" s="248">
        <v>2914271.6481599999</v>
      </c>
      <c r="I12" s="248">
        <v>121430.64088000001</v>
      </c>
      <c r="J12" s="248">
        <v>776917.96422900003</v>
      </c>
      <c r="K12" s="255">
        <v>4027404.2644119933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/>
      <c r="C13" s="243"/>
      <c r="D13" s="243"/>
      <c r="E13" s="243"/>
      <c r="F13" s="254"/>
      <c r="G13" s="243"/>
      <c r="H13" s="243"/>
      <c r="I13" s="243"/>
      <c r="J13" s="243"/>
      <c r="K13" s="254"/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/>
      <c r="C14" s="243"/>
      <c r="D14" s="243"/>
      <c r="E14" s="243"/>
      <c r="F14" s="254"/>
      <c r="G14" s="243"/>
      <c r="H14" s="243"/>
      <c r="I14" s="243"/>
      <c r="J14" s="243"/>
      <c r="K14" s="254"/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/>
      <c r="C15" s="248"/>
      <c r="D15" s="248"/>
      <c r="E15" s="248"/>
      <c r="F15" s="255"/>
      <c r="G15" s="248"/>
      <c r="H15" s="248"/>
      <c r="I15" s="248"/>
      <c r="J15" s="248"/>
      <c r="K15" s="255"/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596">
        <f>SUM(B7:B9)</f>
        <v>366925.43498109782</v>
      </c>
      <c r="C19" s="597">
        <f>SUM(C7:C9)</f>
        <v>2506618.4329093304</v>
      </c>
      <c r="D19" s="597">
        <f t="shared" ref="D19:J19" si="0">SUM(D7:D9)</f>
        <v>122504.97598000002</v>
      </c>
      <c r="E19" s="597">
        <f t="shared" si="0"/>
        <v>135510.12200000003</v>
      </c>
      <c r="F19" s="650">
        <f t="shared" si="0"/>
        <v>3131558.9658704288</v>
      </c>
      <c r="G19" s="767">
        <f t="shared" si="0"/>
        <v>3916438.3660728</v>
      </c>
      <c r="H19" s="767">
        <f t="shared" si="0"/>
        <v>26780004.868179999</v>
      </c>
      <c r="I19" s="767">
        <f t="shared" si="0"/>
        <v>1310355.0271980001</v>
      </c>
      <c r="J19" s="767">
        <f t="shared" si="0"/>
        <v>1446911.0848059999</v>
      </c>
      <c r="K19" s="768">
        <f>SUM(K7:K9)</f>
        <v>33453709.3462568</v>
      </c>
      <c r="L19" s="208"/>
    </row>
    <row r="20" spans="1:16" ht="15" customHeight="1" x14ac:dyDescent="0.25">
      <c r="A20" s="190" t="s">
        <v>152</v>
      </c>
      <c r="B20" s="596">
        <f>SUM(B10:B12)</f>
        <v>134919.55128837752</v>
      </c>
      <c r="C20" s="597">
        <f>SUM(C10:C12)</f>
        <v>1211435.0465613615</v>
      </c>
      <c r="D20" s="597">
        <f t="shared" ref="D20:J20" si="1">SUM(D10:D12)</f>
        <v>57649.606990000015</v>
      </c>
      <c r="E20" s="597">
        <f t="shared" si="1"/>
        <v>132075.83399999997</v>
      </c>
      <c r="F20" s="650">
        <f t="shared" si="1"/>
        <v>1536080.0388397388</v>
      </c>
      <c r="G20" s="767">
        <f t="shared" si="1"/>
        <v>1436998.7879339606</v>
      </c>
      <c r="H20" s="767">
        <f t="shared" si="1"/>
        <v>12919621.578650001</v>
      </c>
      <c r="I20" s="767">
        <f t="shared" si="1"/>
        <v>616694.80720999988</v>
      </c>
      <c r="J20" s="767">
        <f t="shared" si="1"/>
        <v>1407261.1425310001</v>
      </c>
      <c r="K20" s="768">
        <f>SUM(K10:K12)</f>
        <v>16380576.31632496</v>
      </c>
      <c r="L20" s="208"/>
    </row>
    <row r="21" spans="1:16" ht="15" customHeight="1" x14ac:dyDescent="0.25">
      <c r="A21" s="190" t="s">
        <v>186</v>
      </c>
      <c r="B21" s="554">
        <f>SUM(B13:B15)</f>
        <v>0</v>
      </c>
      <c r="C21" s="555">
        <f>SUM(C13:C15)</f>
        <v>0</v>
      </c>
      <c r="D21" s="555">
        <f t="shared" ref="D21:J21" si="2">SUM(D13:D15)</f>
        <v>0</v>
      </c>
      <c r="E21" s="555">
        <f t="shared" si="2"/>
        <v>0</v>
      </c>
      <c r="F21" s="651">
        <f t="shared" si="2"/>
        <v>0</v>
      </c>
      <c r="G21" s="770">
        <f t="shared" si="2"/>
        <v>0</v>
      </c>
      <c r="H21" s="770">
        <f t="shared" si="2"/>
        <v>0</v>
      </c>
      <c r="I21" s="770">
        <f t="shared" si="2"/>
        <v>0</v>
      </c>
      <c r="J21" s="770">
        <f t="shared" si="2"/>
        <v>0</v>
      </c>
      <c r="K21" s="771">
        <f>SUM(K13:K15)</f>
        <v>0</v>
      </c>
      <c r="L21" s="208"/>
    </row>
    <row r="22" spans="1:16" ht="15" customHeight="1" x14ac:dyDescent="0.25">
      <c r="A22" s="232" t="s">
        <v>153</v>
      </c>
      <c r="B22" s="557">
        <f>SUM(B16:B18)</f>
        <v>0</v>
      </c>
      <c r="C22" s="558">
        <f>SUM(C16:C18)</f>
        <v>0</v>
      </c>
      <c r="D22" s="558">
        <f t="shared" ref="D22:J22" si="3">SUM(D16:D18)</f>
        <v>0</v>
      </c>
      <c r="E22" s="558">
        <f t="shared" si="3"/>
        <v>0</v>
      </c>
      <c r="F22" s="652">
        <f t="shared" si="3"/>
        <v>0</v>
      </c>
      <c r="G22" s="773">
        <f t="shared" si="3"/>
        <v>0</v>
      </c>
      <c r="H22" s="773">
        <f t="shared" si="3"/>
        <v>0</v>
      </c>
      <c r="I22" s="773">
        <f t="shared" si="3"/>
        <v>0</v>
      </c>
      <c r="J22" s="773">
        <f t="shared" si="3"/>
        <v>0</v>
      </c>
      <c r="K22" s="774">
        <f>SUM(K16:K18)</f>
        <v>0</v>
      </c>
      <c r="L22" s="223"/>
    </row>
    <row r="23" spans="1:16" ht="15" customHeight="1" x14ac:dyDescent="0.25">
      <c r="A23" s="190" t="s">
        <v>154</v>
      </c>
      <c r="B23" s="241">
        <f>SUM(B7:B12)</f>
        <v>501844.98626947537</v>
      </c>
      <c r="C23" s="245">
        <f>SUM(C7:C12)</f>
        <v>3718053.4794706916</v>
      </c>
      <c r="D23" s="245">
        <f t="shared" ref="D23:J23" si="4">SUM(D7:D12)</f>
        <v>180154.58297000002</v>
      </c>
      <c r="E23" s="245">
        <f t="shared" si="4"/>
        <v>267585.95600000001</v>
      </c>
      <c r="F23" s="901">
        <f t="shared" si="4"/>
        <v>4667639.0047101676</v>
      </c>
      <c r="G23" s="245">
        <f t="shared" si="4"/>
        <v>5353437.1540067606</v>
      </c>
      <c r="H23" s="245">
        <f t="shared" si="4"/>
        <v>39699626.446830004</v>
      </c>
      <c r="I23" s="245">
        <f t="shared" si="4"/>
        <v>1927049.8344080001</v>
      </c>
      <c r="J23" s="245">
        <f t="shared" si="4"/>
        <v>2854172.227337</v>
      </c>
      <c r="K23" s="902">
        <f>SUM(K7:K12)</f>
        <v>49834285.662581764</v>
      </c>
      <c r="L23" s="208"/>
    </row>
    <row r="24" spans="1:16" ht="15" customHeight="1" x14ac:dyDescent="0.25">
      <c r="A24" s="190" t="s">
        <v>155</v>
      </c>
      <c r="B24" s="450">
        <f>SUM(B13:B18)</f>
        <v>0</v>
      </c>
      <c r="C24" s="451">
        <f>SUM(C13:C18)</f>
        <v>0</v>
      </c>
      <c r="D24" s="451">
        <f t="shared" ref="D24:J24" si="5">SUM(D13:D18)</f>
        <v>0</v>
      </c>
      <c r="E24" s="451">
        <f t="shared" si="5"/>
        <v>0</v>
      </c>
      <c r="F24" s="453">
        <f t="shared" si="5"/>
        <v>0</v>
      </c>
      <c r="G24" s="451">
        <f t="shared" si="5"/>
        <v>0</v>
      </c>
      <c r="H24" s="451">
        <f t="shared" si="5"/>
        <v>0</v>
      </c>
      <c r="I24" s="451">
        <f t="shared" si="5"/>
        <v>0</v>
      </c>
      <c r="J24" s="451">
        <f t="shared" si="5"/>
        <v>0</v>
      </c>
      <c r="K24" s="452">
        <f>SUM(K13:K18)</f>
        <v>0</v>
      </c>
      <c r="L24" s="208"/>
    </row>
    <row r="25" spans="1:16" ht="15" customHeight="1" x14ac:dyDescent="0.25">
      <c r="A25" s="229" t="s">
        <v>142</v>
      </c>
      <c r="B25" s="560">
        <f>SUM(B7:B18)</f>
        <v>501844.98626947537</v>
      </c>
      <c r="C25" s="561">
        <f>SUM(C7:C18)</f>
        <v>3718053.4794706916</v>
      </c>
      <c r="D25" s="561">
        <f t="shared" ref="D25:J25" si="6">SUM(D7:D18)</f>
        <v>180154.58297000002</v>
      </c>
      <c r="E25" s="561">
        <f t="shared" si="6"/>
        <v>267585.95600000001</v>
      </c>
      <c r="F25" s="653">
        <f t="shared" si="6"/>
        <v>4667639.0047101676</v>
      </c>
      <c r="G25" s="776">
        <f t="shared" si="6"/>
        <v>5353437.1540067606</v>
      </c>
      <c r="H25" s="776">
        <f t="shared" si="6"/>
        <v>39699626.446830004</v>
      </c>
      <c r="I25" s="776">
        <f t="shared" si="6"/>
        <v>1927049.8344080001</v>
      </c>
      <c r="J25" s="776">
        <f t="shared" si="6"/>
        <v>2854172.227337</v>
      </c>
      <c r="K25" s="777">
        <f>SUM(K7:K18)</f>
        <v>49834285.662581764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366925.43498109782</v>
      </c>
      <c r="F34" s="187">
        <f t="shared" si="8"/>
        <v>2506618.4329093304</v>
      </c>
      <c r="G34" s="187">
        <f t="shared" si="8"/>
        <v>122504.97598000002</v>
      </c>
      <c r="H34" s="187">
        <f t="shared" si="8"/>
        <v>135510.12200000003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134919.55128837752</v>
      </c>
      <c r="F35" s="187">
        <f t="shared" si="8"/>
        <v>1211435.0465613615</v>
      </c>
      <c r="G35" s="187">
        <f t="shared" si="8"/>
        <v>57649.606990000015</v>
      </c>
      <c r="H35" s="187">
        <f t="shared" si="8"/>
        <v>132075.83399999997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0</v>
      </c>
      <c r="F36" s="187">
        <f t="shared" si="8"/>
        <v>0</v>
      </c>
      <c r="G36" s="187">
        <f t="shared" si="8"/>
        <v>0</v>
      </c>
      <c r="H36" s="187">
        <f t="shared" si="8"/>
        <v>0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499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04"/>
      <c r="C1" s="364"/>
    </row>
    <row r="2" spans="1:6" x14ac:dyDescent="0.25">
      <c r="A2" s="293"/>
      <c r="B2" s="504"/>
      <c r="C2" s="364"/>
    </row>
    <row r="3" spans="1:6" ht="11.25" customHeight="1" x14ac:dyDescent="0.25">
      <c r="A3" s="502"/>
      <c r="B3" s="504"/>
      <c r="C3" s="364"/>
    </row>
    <row r="4" spans="1:6" ht="16.5" customHeight="1" x14ac:dyDescent="0.25">
      <c r="A4" s="843" t="s">
        <v>194</v>
      </c>
      <c r="B4" s="845"/>
      <c r="C4" s="844"/>
    </row>
    <row r="5" spans="1:6" ht="30" customHeight="1" x14ac:dyDescent="0.25">
      <c r="A5" s="497" t="str">
        <f>'2'!A2</f>
        <v>Zkratky a pojmy</v>
      </c>
      <c r="B5" s="846" t="s">
        <v>37</v>
      </c>
      <c r="C5" s="294" t="s">
        <v>98</v>
      </c>
    </row>
    <row r="6" spans="1:6" ht="30" customHeight="1" x14ac:dyDescent="0.25">
      <c r="A6" s="497" t="str">
        <f>'3'!A2:D2</f>
        <v>Komentář k Čtvrtletní zprávě o provozu plynárenské soustavy ČR</v>
      </c>
      <c r="B6" s="846" t="s">
        <v>37</v>
      </c>
      <c r="C6" s="294" t="s">
        <v>99</v>
      </c>
      <c r="F6" s="392"/>
    </row>
    <row r="7" spans="1:6" ht="30" customHeight="1" x14ac:dyDescent="0.25">
      <c r="A7" s="497" t="str">
        <f>'4'!A2:L2</f>
        <v>Čtvrtletní bilance plynárenské soustavy ČR</v>
      </c>
      <c r="B7" s="846" t="s">
        <v>37</v>
      </c>
      <c r="C7" s="294" t="s">
        <v>100</v>
      </c>
      <c r="F7" s="393"/>
    </row>
    <row r="8" spans="1:6" ht="30" customHeight="1" x14ac:dyDescent="0.25">
      <c r="A8" s="497" t="str">
        <f>'5'!A2:T2</f>
        <v>Bilance plynárenské soustavy ČR v průběhu roku</v>
      </c>
      <c r="B8" s="846" t="s">
        <v>37</v>
      </c>
      <c r="C8" s="294" t="s">
        <v>101</v>
      </c>
    </row>
    <row r="9" spans="1:6" ht="30" customHeight="1" x14ac:dyDescent="0.25">
      <c r="A9" s="497" t="str">
        <f>'6'!A2:S2</f>
        <v>Spotřeba zemního plynu v ČR v průběhu roku</v>
      </c>
      <c r="B9" s="846" t="s">
        <v>37</v>
      </c>
      <c r="C9" s="294" t="s">
        <v>102</v>
      </c>
    </row>
    <row r="10" spans="1:6" ht="30" customHeight="1" x14ac:dyDescent="0.25">
      <c r="A10" s="497" t="str">
        <f>'7'!A2:V2</f>
        <v>Spotřeba zemního plynu v ČR podle kategorií zákazníků v průběhu roku</v>
      </c>
      <c r="B10" s="846" t="s">
        <v>37</v>
      </c>
      <c r="C10" s="294" t="s">
        <v>103</v>
      </c>
    </row>
    <row r="11" spans="1:6" ht="30" customHeight="1" x14ac:dyDescent="0.25">
      <c r="A11" s="394" t="str">
        <f>'8'!$A$2:$K$2</f>
        <v>Denní průběh spotřeb zemního plynu v ČR</v>
      </c>
      <c r="B11" s="846" t="s">
        <v>37</v>
      </c>
      <c r="C11" s="294" t="s">
        <v>199</v>
      </c>
    </row>
    <row r="12" spans="1:6" ht="30" customHeight="1" x14ac:dyDescent="0.25">
      <c r="A12" s="497" t="str">
        <f>'9'!A2:L2</f>
        <v>Spotřeba zemního plynu podle kategorií zákazníků v ČR</v>
      </c>
      <c r="B12" s="846" t="s">
        <v>37</v>
      </c>
      <c r="C12" s="294" t="s">
        <v>104</v>
      </c>
    </row>
    <row r="13" spans="1:6" ht="30" customHeight="1" x14ac:dyDescent="0.25">
      <c r="A13" s="497" t="str">
        <f>'10'!A2:L2</f>
        <v>Spotřeba zemního plynu podle kategorií zákazníků u společnosti Pražská plynárenská Distribuce, a.s.</v>
      </c>
      <c r="B13" s="846" t="s">
        <v>37</v>
      </c>
      <c r="C13" s="294" t="s">
        <v>105</v>
      </c>
    </row>
    <row r="14" spans="1:6" ht="30" customHeight="1" x14ac:dyDescent="0.25">
      <c r="A14" s="497" t="str">
        <f>'11'!A2:L2</f>
        <v>Spotřeba zemního plynu podle kategorií zákazníků u společnosti GasNet, s.r.o.</v>
      </c>
      <c r="B14" s="846" t="s">
        <v>37</v>
      </c>
      <c r="C14" s="294" t="s">
        <v>106</v>
      </c>
    </row>
    <row r="15" spans="1:6" ht="30" customHeight="1" x14ac:dyDescent="0.25">
      <c r="A15" s="497" t="str">
        <f>'12'!A2:L2</f>
        <v>Spotřeba zemního plynu podle kategorií zákazníků u společnosti E.ON Distribuce, a.s.</v>
      </c>
      <c r="B15" s="846" t="s">
        <v>37</v>
      </c>
      <c r="C15" s="294" t="s">
        <v>209</v>
      </c>
    </row>
    <row r="16" spans="1:6" ht="30" customHeight="1" x14ac:dyDescent="0.25">
      <c r="A16" s="497" t="str">
        <f>'13'!A2:L2</f>
        <v>Spotřeba zemního plynu podle kategorií zákazníků u ostatních společností</v>
      </c>
      <c r="B16" s="846" t="s">
        <v>37</v>
      </c>
      <c r="C16" s="294" t="s">
        <v>210</v>
      </c>
    </row>
    <row r="17" spans="1:3" ht="30" customHeight="1" x14ac:dyDescent="0.25">
      <c r="A17" s="497" t="str">
        <f>'14'!A2</f>
        <v>Spotřeba zemního plynu a teplota ovzduší podle plynárenských soustav v ČR</v>
      </c>
      <c r="B17" s="846" t="s">
        <v>37</v>
      </c>
      <c r="C17" s="294" t="s">
        <v>211</v>
      </c>
    </row>
    <row r="18" spans="1:3" ht="30" customHeight="1" x14ac:dyDescent="0.25">
      <c r="A18" s="497" t="str">
        <f>'18'!A2:L2</f>
        <v>Spotřeba zemního plynu podle plynárenských soustav v ČR v průběhu roku</v>
      </c>
      <c r="B18" s="846" t="s">
        <v>37</v>
      </c>
      <c r="C18" s="294" t="s">
        <v>212</v>
      </c>
    </row>
    <row r="19" spans="1:3" ht="30" customHeight="1" x14ac:dyDescent="0.25">
      <c r="A19" s="497" t="str">
        <f>'19'!A2:L2</f>
        <v>Spotřeba zemního plynu podle krajů a kategorií zákazníků v ČR</v>
      </c>
      <c r="B19" s="846" t="s">
        <v>37</v>
      </c>
      <c r="C19" s="294" t="s">
        <v>213</v>
      </c>
    </row>
    <row r="20" spans="1:3" ht="30" customHeight="1" x14ac:dyDescent="0.25">
      <c r="A20" s="497" t="str">
        <f>'26'!A2</f>
        <v>Spotřeba zemního plynu a teplota ovzduší podle krajů v ČR</v>
      </c>
      <c r="B20" s="846" t="s">
        <v>37</v>
      </c>
      <c r="C20" s="294" t="s">
        <v>214</v>
      </c>
    </row>
    <row r="21" spans="1:3" ht="30" customHeight="1" x14ac:dyDescent="0.25">
      <c r="A21" s="497" t="str">
        <f>'31'!A2:S2</f>
        <v>Spotřeba zemního plynu podle krajů v ČR v průběhu roku</v>
      </c>
      <c r="B21" s="846" t="s">
        <v>37</v>
      </c>
      <c r="C21" s="294" t="s">
        <v>192</v>
      </c>
    </row>
    <row r="22" spans="1:3" ht="30" customHeight="1" x14ac:dyDescent="0.25">
      <c r="A22" s="394" t="str">
        <f>'32'!A2</f>
        <v xml:space="preserve">Schéma přepravní soustavy a zásobníků plynu v ČR </v>
      </c>
      <c r="B22" s="846" t="s">
        <v>37</v>
      </c>
      <c r="C22" s="294" t="s">
        <v>193</v>
      </c>
    </row>
    <row r="23" spans="1:3" ht="9" customHeight="1" x14ac:dyDescent="0.25">
      <c r="A23" s="497"/>
      <c r="B23" s="846"/>
      <c r="C23" s="294"/>
    </row>
    <row r="24" spans="1:3" ht="9" customHeight="1" x14ac:dyDescent="0.25">
      <c r="A24" s="497"/>
      <c r="B24" s="846"/>
      <c r="C24" s="294"/>
    </row>
    <row r="25" spans="1:3" ht="9" customHeight="1" x14ac:dyDescent="0.25">
      <c r="A25" s="498"/>
      <c r="B25" s="847"/>
      <c r="C25" s="294"/>
    </row>
    <row r="26" spans="1:3" ht="9" customHeight="1" x14ac:dyDescent="0.25">
      <c r="A26" s="498"/>
      <c r="B26" s="847"/>
      <c r="C26" s="294"/>
    </row>
    <row r="27" spans="1:3" ht="9" customHeight="1" x14ac:dyDescent="0.25">
      <c r="A27" s="498"/>
      <c r="B27" s="847"/>
      <c r="C27" s="294"/>
    </row>
    <row r="28" spans="1:3" ht="9" customHeight="1" x14ac:dyDescent="0.25">
      <c r="A28" s="498"/>
      <c r="B28" s="847"/>
      <c r="C28" s="294"/>
    </row>
    <row r="29" spans="1:3" ht="9" customHeight="1" x14ac:dyDescent="0.25">
      <c r="A29" s="498"/>
      <c r="B29" s="847"/>
      <c r="C29" s="294"/>
    </row>
    <row r="30" spans="1:3" ht="9" customHeight="1" x14ac:dyDescent="0.25">
      <c r="A30" s="394"/>
      <c r="B30" s="848"/>
      <c r="C30" s="294"/>
    </row>
    <row r="31" spans="1:3" ht="9" customHeight="1" x14ac:dyDescent="0.25">
      <c r="A31" s="394"/>
      <c r="B31" s="848"/>
      <c r="C31" s="294"/>
    </row>
    <row r="32" spans="1:3" ht="9" customHeight="1" x14ac:dyDescent="0.25">
      <c r="A32" s="394"/>
      <c r="B32" s="848"/>
      <c r="C32" s="294"/>
    </row>
    <row r="33" spans="1:3" ht="9" customHeight="1" x14ac:dyDescent="0.25">
      <c r="A33" s="394"/>
      <c r="B33" s="848"/>
      <c r="C33" s="294"/>
    </row>
    <row r="34" spans="1:3" ht="9" customHeight="1" x14ac:dyDescent="0.25">
      <c r="A34" s="294"/>
      <c r="B34" s="848"/>
      <c r="C34" s="294"/>
    </row>
    <row r="35" spans="1:3" ht="9" customHeight="1" x14ac:dyDescent="0.25">
      <c r="A35" s="390" t="str">
        <f>T!J20</f>
        <v>Duben</v>
      </c>
      <c r="B35" s="919">
        <f>T!G17</f>
        <v>2019</v>
      </c>
      <c r="C35" s="920"/>
    </row>
    <row r="36" spans="1:3" ht="9" customHeight="1" x14ac:dyDescent="0.25">
      <c r="A36" s="390" t="str">
        <f>T!J21</f>
        <v>Květen</v>
      </c>
      <c r="B36" s="919">
        <f>T!G17</f>
        <v>2019</v>
      </c>
      <c r="C36" s="920"/>
    </row>
    <row r="37" spans="1:3" ht="9" customHeight="1" x14ac:dyDescent="0.25">
      <c r="A37" s="390" t="str">
        <f>T!J22</f>
        <v>Červen</v>
      </c>
      <c r="B37" s="919">
        <f>T!G17</f>
        <v>2019</v>
      </c>
      <c r="C37" s="920"/>
    </row>
    <row r="38" spans="1:3" ht="9" customHeight="1" x14ac:dyDescent="0.25">
      <c r="A38" s="391" t="str">
        <f>T!E17</f>
        <v>II. čtvrtletí</v>
      </c>
      <c r="B38" s="919">
        <f>T!G17</f>
        <v>2019</v>
      </c>
      <c r="C38" s="920"/>
    </row>
    <row r="39" spans="1:3" ht="20.100000000000001" customHeight="1" x14ac:dyDescent="0.25">
      <c r="A39" s="294"/>
      <c r="B39" s="848"/>
      <c r="C39" s="294"/>
    </row>
    <row r="40" spans="1:3" ht="20.100000000000001" customHeight="1" x14ac:dyDescent="0.25">
      <c r="B40" s="849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234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110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41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41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108</v>
      </c>
      <c r="E9" s="90">
        <v>7630.2016700000004</v>
      </c>
      <c r="F9" s="78">
        <v>81783.553629999995</v>
      </c>
      <c r="G9" s="421">
        <f>E9/$E$14</f>
        <v>0.37206114009521085</v>
      </c>
      <c r="H9" s="141">
        <f>(E9-I9)/I9</f>
        <v>-3.1761732123596169E-2</v>
      </c>
      <c r="I9" s="402">
        <v>7880.5</v>
      </c>
      <c r="J9" s="112">
        <v>84109.735000000001</v>
      </c>
      <c r="K9" s="116">
        <f>I9/$I$14</f>
        <v>0.51503156263471339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292</v>
      </c>
      <c r="E10" s="90">
        <v>2317.4343100000001</v>
      </c>
      <c r="F10" s="78">
        <v>24838.058790000003</v>
      </c>
      <c r="G10" s="422">
        <f>E10/$E$14</f>
        <v>0.11300189546292271</v>
      </c>
      <c r="H10" s="141">
        <f>(E10-I10)/I10</f>
        <v>2.0597716229990444</v>
      </c>
      <c r="I10" s="402">
        <v>757.38799999999992</v>
      </c>
      <c r="J10" s="112">
        <v>8083.29187</v>
      </c>
      <c r="K10" s="117">
        <f>I10/$I$14</f>
        <v>4.9499235475005426E-2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9413</v>
      </c>
      <c r="E11" s="90">
        <v>3945.93869</v>
      </c>
      <c r="F11" s="78">
        <v>42292.982799999998</v>
      </c>
      <c r="G11" s="422">
        <f>E11/$E$14</f>
        <v>0.19241043831377561</v>
      </c>
      <c r="H11" s="141">
        <f t="shared" ref="H11:H13" si="0">(E11-I11)/I11</f>
        <v>0.92000971697663336</v>
      </c>
      <c r="I11" s="402">
        <v>2055.1660000000002</v>
      </c>
      <c r="J11" s="112">
        <v>21935.219000000001</v>
      </c>
      <c r="K11" s="117">
        <f>I11/$I$14</f>
        <v>0.1343157612402428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94772</v>
      </c>
      <c r="E12" s="90">
        <v>6235.2715600000001</v>
      </c>
      <c r="F12" s="78">
        <v>66827.874719999993</v>
      </c>
      <c r="G12" s="422">
        <f>E12/$E$14</f>
        <v>0.30404206150121899</v>
      </c>
      <c r="H12" s="141">
        <f t="shared" si="0"/>
        <v>0.44337462262085064</v>
      </c>
      <c r="I12" s="402">
        <v>4319.9259999999995</v>
      </c>
      <c r="J12" s="112">
        <v>46107.945</v>
      </c>
      <c r="K12" s="117">
        <f>I12/$I$14</f>
        <v>0.28232957784992407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13</v>
      </c>
      <c r="E13" s="90">
        <v>379.07799999999997</v>
      </c>
      <c r="F13" s="78">
        <v>4062.5590000000002</v>
      </c>
      <c r="G13" s="422">
        <f>E13/$E$14</f>
        <v>1.8484464626871693E-2</v>
      </c>
      <c r="H13" s="141">
        <f t="shared" si="0"/>
        <v>0.3161333777740743</v>
      </c>
      <c r="I13" s="405">
        <v>288.024</v>
      </c>
      <c r="J13" s="118">
        <v>3073.7786999999998</v>
      </c>
      <c r="K13" s="117">
        <f>I13/$I$14</f>
        <v>1.8823862800114294E-2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104598</v>
      </c>
      <c r="E14" s="601">
        <v>20507.924230000004</v>
      </c>
      <c r="F14" s="602">
        <v>219805.02893999999</v>
      </c>
      <c r="G14" s="603">
        <f>SUM(G9:G13)</f>
        <v>0.99999999999999989</v>
      </c>
      <c r="H14" s="604">
        <f>(E14-I14)/I14</f>
        <v>0.34029925291177004</v>
      </c>
      <c r="I14" s="605">
        <v>15301.003999999999</v>
      </c>
      <c r="J14" s="606">
        <v>163309.96956999999</v>
      </c>
      <c r="K14" s="614">
        <f>SUM(K9:K12)</f>
        <v>0.98117613719988572</v>
      </c>
      <c r="L14" s="99"/>
      <c r="M14" s="79"/>
      <c r="N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108</v>
      </c>
      <c r="E15" s="90">
        <v>8056.2635300000002</v>
      </c>
      <c r="F15" s="78">
        <v>86059.423939999993</v>
      </c>
      <c r="G15" s="422">
        <f>E15/$E$20</f>
        <v>0.41170414530945043</v>
      </c>
      <c r="H15" s="141">
        <f>(E15-I15)/I15</f>
        <v>2.3716708375573804E-2</v>
      </c>
      <c r="I15" s="402">
        <v>7869.6220000000003</v>
      </c>
      <c r="J15" s="112">
        <v>83940.521999999997</v>
      </c>
      <c r="K15" s="117">
        <f>I15/$I$20</f>
        <v>0.74855795795755808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292</v>
      </c>
      <c r="E16" s="90">
        <v>2074.8070499999999</v>
      </c>
      <c r="F16" s="78">
        <v>22161.875940000002</v>
      </c>
      <c r="G16" s="422">
        <f>E16/$E$20</f>
        <v>0.10603012923067477</v>
      </c>
      <c r="H16" s="141">
        <f>(E16-I16)/I16</f>
        <v>3.2708551355891031</v>
      </c>
      <c r="I16" s="402">
        <v>485.80599999999998</v>
      </c>
      <c r="J16" s="112">
        <v>5181.1228900000006</v>
      </c>
      <c r="K16" s="117">
        <f>I16/$I$20</f>
        <v>4.6209836676212583E-2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9413</v>
      </c>
      <c r="E17" s="90">
        <v>3504.6056900000003</v>
      </c>
      <c r="F17" s="78">
        <v>37436.457979999999</v>
      </c>
      <c r="G17" s="422">
        <f>E17/$E$20</f>
        <v>0.17909800056504444</v>
      </c>
      <c r="H17" s="141">
        <f t="shared" ref="H17:H20" si="1">(E17-I17)/I17</f>
        <v>4.9596664421974852</v>
      </c>
      <c r="I17" s="402">
        <v>588.05400000000009</v>
      </c>
      <c r="J17" s="112">
        <v>6272.5440000000008</v>
      </c>
      <c r="K17" s="117">
        <f>I17/$I$20</f>
        <v>5.5935660112871231E-2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94772</v>
      </c>
      <c r="E18" s="90">
        <v>5537.3971499999998</v>
      </c>
      <c r="F18" s="78">
        <v>59150.871180000002</v>
      </c>
      <c r="G18" s="422">
        <f>E18/$E$20</f>
        <v>0.28298098149226464</v>
      </c>
      <c r="H18" s="141">
        <f t="shared" si="1"/>
        <v>3.477066603818129</v>
      </c>
      <c r="I18" s="402">
        <v>1236.836</v>
      </c>
      <c r="J18" s="112">
        <v>13192.757</v>
      </c>
      <c r="K18" s="117">
        <f>I18/$I$20</f>
        <v>0.11764776383012987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13</v>
      </c>
      <c r="E19" s="90">
        <v>395.01600000000002</v>
      </c>
      <c r="F19" s="78">
        <v>4219.9340000000002</v>
      </c>
      <c r="G19" s="422">
        <f>E19/$E$20</f>
        <v>2.0186743402565665E-2</v>
      </c>
      <c r="H19" s="141">
        <f t="shared" si="1"/>
        <v>0.18721466676684947</v>
      </c>
      <c r="I19" s="405">
        <v>332.72500000000002</v>
      </c>
      <c r="J19" s="118">
        <v>3548.9895000000001</v>
      </c>
      <c r="K19" s="117">
        <f>I19/$I$20</f>
        <v>3.1648781423228273E-2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104598</v>
      </c>
      <c r="E20" s="601">
        <v>19568.08942</v>
      </c>
      <c r="F20" s="602">
        <v>209028.56303999998</v>
      </c>
      <c r="G20" s="603">
        <f>SUM(G15:G19)</f>
        <v>0.99999999999999989</v>
      </c>
      <c r="H20" s="604">
        <f t="shared" si="1"/>
        <v>0.86131545547754351</v>
      </c>
      <c r="I20" s="605">
        <v>10513.043</v>
      </c>
      <c r="J20" s="606">
        <v>112135.93538999998</v>
      </c>
      <c r="K20" s="614">
        <f>SUM(K15:K18)</f>
        <v>0.96835121857677176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108</v>
      </c>
      <c r="E21" s="106">
        <v>5928.2437900000004</v>
      </c>
      <c r="F21" s="105">
        <v>63333.20693</v>
      </c>
      <c r="G21" s="421">
        <f>E21/$E$26</f>
        <v>0.60419975287819483</v>
      </c>
      <c r="H21" s="383">
        <f>(E21-I21)/I21</f>
        <v>-0.1246506734951343</v>
      </c>
      <c r="I21" s="401">
        <v>6772.4319999999998</v>
      </c>
      <c r="J21" s="113">
        <v>72263.876999999993</v>
      </c>
      <c r="K21" s="116">
        <f>I21/$I$26</f>
        <v>0.67140220226099012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292</v>
      </c>
      <c r="E22" s="90">
        <v>1004.38671</v>
      </c>
      <c r="F22" s="78">
        <v>10729.54414</v>
      </c>
      <c r="G22" s="422">
        <f>E22/$E$26</f>
        <v>0.10236593221753168</v>
      </c>
      <c r="H22" s="141">
        <f t="shared" ref="H22:H26" si="2">(E22-I22)/I22</f>
        <v>-3.657152476755679E-2</v>
      </c>
      <c r="I22" s="402">
        <v>1042.5129999999999</v>
      </c>
      <c r="J22" s="112">
        <v>11123.910909999999</v>
      </c>
      <c r="K22" s="117">
        <f>I22/$I$26</f>
        <v>0.10335216715143268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9413</v>
      </c>
      <c r="E23" s="90">
        <v>961.82630000000006</v>
      </c>
      <c r="F23" s="78">
        <v>10275.5108</v>
      </c>
      <c r="G23" s="422">
        <f>E23/$E$26</f>
        <v>9.8028224438413067E-2</v>
      </c>
      <c r="H23" s="141">
        <f t="shared" si="2"/>
        <v>0.28425356972139226</v>
      </c>
      <c r="I23" s="402">
        <v>748.93799999999999</v>
      </c>
      <c r="J23" s="112">
        <v>7991.3069999999998</v>
      </c>
      <c r="K23" s="117">
        <f>I23/$I$26</f>
        <v>7.4247865841538377E-2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94771</v>
      </c>
      <c r="E24" s="90">
        <v>1520.93146</v>
      </c>
      <c r="F24" s="78">
        <v>16248.886120000001</v>
      </c>
      <c r="G24" s="422">
        <f>E24/$E$26</f>
        <v>0.15501157591170386</v>
      </c>
      <c r="H24" s="141">
        <f t="shared" si="2"/>
        <v>0.28340956786555394</v>
      </c>
      <c r="I24" s="402">
        <v>1185.0710000000001</v>
      </c>
      <c r="J24" s="112">
        <v>12645.055</v>
      </c>
      <c r="K24" s="117">
        <f>I24/$I$26</f>
        <v>0.11748501560970032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13</v>
      </c>
      <c r="E25" s="90">
        <v>396.34</v>
      </c>
      <c r="F25" s="78">
        <v>4234.2139999999999</v>
      </c>
      <c r="G25" s="422">
        <f>E25/$E$26</f>
        <v>4.0394514554156637E-2</v>
      </c>
      <c r="H25" s="141">
        <f t="shared" si="2"/>
        <v>0.17245439189688877</v>
      </c>
      <c r="I25" s="405">
        <v>338.04300000000001</v>
      </c>
      <c r="J25" s="118">
        <v>3606.8980000000001</v>
      </c>
      <c r="K25" s="117">
        <f>I25/$I$26</f>
        <v>3.3512749136338595E-2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104597</v>
      </c>
      <c r="E26" s="668">
        <v>9811.7282599999999</v>
      </c>
      <c r="F26" s="669">
        <v>104821.36199</v>
      </c>
      <c r="G26" s="670">
        <f>SUM(G21:G25)</f>
        <v>1</v>
      </c>
      <c r="H26" s="671">
        <f t="shared" si="2"/>
        <v>-2.7289463851332518E-2</v>
      </c>
      <c r="I26" s="672">
        <v>10086.996999999999</v>
      </c>
      <c r="J26" s="673">
        <v>107631.04790999998</v>
      </c>
      <c r="K26" s="674">
        <f>SUM(K21:K24)</f>
        <v>0.9664872508636615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108</v>
      </c>
      <c r="E27" s="90">
        <f>E9+E15+E21</f>
        <v>21614.708989999999</v>
      </c>
      <c r="F27" s="78">
        <f>F9+F15+F21</f>
        <v>231176.18449999997</v>
      </c>
      <c r="G27" s="422">
        <f>E27/$E$32</f>
        <v>0.43326693416980117</v>
      </c>
      <c r="H27" s="141">
        <f>(E27-I27)/I27</f>
        <v>-4.0308262109172918E-2</v>
      </c>
      <c r="I27" s="402">
        <f>I9+I15+I21</f>
        <v>22522.554</v>
      </c>
      <c r="J27" s="112">
        <f>J9+J15+J21</f>
        <v>240314.13399999996</v>
      </c>
      <c r="K27" s="117">
        <f>I27/$I$32</f>
        <v>0.62735094834568039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292</v>
      </c>
      <c r="E28" s="90">
        <f t="shared" ref="E28:F28" si="3">E10+E16+E22</f>
        <v>5396.6280699999998</v>
      </c>
      <c r="F28" s="78">
        <f t="shared" si="3"/>
        <v>57729.478870000006</v>
      </c>
      <c r="G28" s="422">
        <f>E28/$E$32</f>
        <v>0.10817543274930722</v>
      </c>
      <c r="H28" s="141">
        <f t="shared" ref="H28:H31" si="4">(E28-I28)/I28</f>
        <v>1.3610323064154768</v>
      </c>
      <c r="I28" s="402">
        <f t="shared" ref="I28:J28" si="5">I10+I16+I22</f>
        <v>2285.7069999999999</v>
      </c>
      <c r="J28" s="112">
        <f t="shared" si="5"/>
        <v>24388.325669999998</v>
      </c>
      <c r="K28" s="117">
        <f>I28/$I$32</f>
        <v>6.3666867180798406E-2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9413</v>
      </c>
      <c r="E29" s="90">
        <f t="shared" ref="E29:F29" si="6">E11+E17+E23</f>
        <v>8412.37068</v>
      </c>
      <c r="F29" s="78">
        <f t="shared" si="6"/>
        <v>90004.951580000008</v>
      </c>
      <c r="G29" s="422">
        <f>E29/$E$32</f>
        <v>0.16862600626775895</v>
      </c>
      <c r="H29" s="141">
        <f t="shared" si="4"/>
        <v>1.4799465944687715</v>
      </c>
      <c r="I29" s="402">
        <f t="shared" ref="I29:J29" si="7">I11+I17+I23</f>
        <v>3392.1580000000004</v>
      </c>
      <c r="J29" s="112">
        <f t="shared" si="7"/>
        <v>36199.07</v>
      </c>
      <c r="K29" s="117">
        <f>I29/$I$32</f>
        <v>9.4486333043685311E-2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94771</v>
      </c>
      <c r="E30" s="90">
        <f t="shared" ref="E30:F31" si="8">E12+E18+E24</f>
        <v>13293.60017</v>
      </c>
      <c r="F30" s="78">
        <f t="shared" si="8"/>
        <v>142227.63201999999</v>
      </c>
      <c r="G30" s="422">
        <f>E30/$E$32</f>
        <v>0.26647027227615</v>
      </c>
      <c r="H30" s="141">
        <f t="shared" si="4"/>
        <v>0.97180798901426368</v>
      </c>
      <c r="I30" s="402">
        <f t="shared" ref="I30:J30" si="9">I12+I18+I24</f>
        <v>6741.8329999999996</v>
      </c>
      <c r="J30" s="112">
        <f t="shared" si="9"/>
        <v>71945.756999999998</v>
      </c>
      <c r="K30" s="117">
        <f>I30/$I$32</f>
        <v>0.18778933002616857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13</v>
      </c>
      <c r="E31" s="90">
        <f>E13+E19+E25</f>
        <v>1170.434</v>
      </c>
      <c r="F31" s="78">
        <f t="shared" si="8"/>
        <v>12516.707</v>
      </c>
      <c r="G31" s="422">
        <f>E31/$E$32</f>
        <v>2.3461354536982691E-2</v>
      </c>
      <c r="H31" s="141">
        <f t="shared" si="4"/>
        <v>0.2207381788750844</v>
      </c>
      <c r="I31" s="402">
        <f>I13+I19+I25</f>
        <v>958.79200000000003</v>
      </c>
      <c r="J31" s="112">
        <f t="shared" ref="J31" si="10">J13+J19+J25</f>
        <v>10229.6662</v>
      </c>
      <c r="K31" s="117">
        <f>I31/$I$32</f>
        <v>2.6706521403667256E-2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104597</v>
      </c>
      <c r="E32" s="634">
        <f>SUM(E27:E31)</f>
        <v>49887.741909999997</v>
      </c>
      <c r="F32" s="635">
        <f>SUM(F27:F31)</f>
        <v>533654.95397000003</v>
      </c>
      <c r="G32" s="636">
        <f>SUM(G27:G31)</f>
        <v>1</v>
      </c>
      <c r="H32" s="637">
        <f>(E32-I32)/I32</f>
        <v>0.38959028350261887</v>
      </c>
      <c r="I32" s="647">
        <f>SUM(I27:I31)</f>
        <v>35901.044000000002</v>
      </c>
      <c r="J32" s="648">
        <f>SUM(J27:J31)</f>
        <v>383076.95286999992</v>
      </c>
      <c r="K32" s="649">
        <f>SUM(K27:K30)</f>
        <v>0.97329347859633275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25"/>
      <c r="H33" s="98"/>
      <c r="I33" s="405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72" t="s">
        <v>111</v>
      </c>
      <c r="B35" s="1072"/>
      <c r="C35" s="1072"/>
      <c r="D35" s="1073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406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197</v>
      </c>
      <c r="E40" s="90">
        <v>29216.100999999999</v>
      </c>
      <c r="F40" s="78">
        <v>311658.72963999992</v>
      </c>
      <c r="G40" s="421">
        <f>E40/$E$45</f>
        <v>0.39886061087606772</v>
      </c>
      <c r="H40" s="141">
        <f>(E40-I40)/I40</f>
        <v>0.17960311918674193</v>
      </c>
      <c r="I40" s="402">
        <v>24767.738000000001</v>
      </c>
      <c r="J40" s="112">
        <v>264241.88036999997</v>
      </c>
      <c r="K40" s="116">
        <f>I40/$I$45</f>
        <v>0.44457217014829997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854</v>
      </c>
      <c r="E41" s="90">
        <v>8186.5919999999996</v>
      </c>
      <c r="F41" s="78">
        <v>87044.384980000003</v>
      </c>
      <c r="G41" s="422">
        <f t="shared" ref="G41:G42" si="11">E41/$E$45</f>
        <v>0.11176402649050018</v>
      </c>
      <c r="H41" s="141">
        <f>(E41-I41)/I41</f>
        <v>0.30524917439313726</v>
      </c>
      <c r="I41" s="402">
        <v>6272.0529999999999</v>
      </c>
      <c r="J41" s="112">
        <v>66915.630030000044</v>
      </c>
      <c r="K41" s="117">
        <f t="shared" ref="K41:K44" si="12">I41/$I$45</f>
        <v>0.11258114138219466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24653</v>
      </c>
      <c r="E42" s="90">
        <v>9762.6130000000012</v>
      </c>
      <c r="F42" s="78">
        <v>104251.21534</v>
      </c>
      <c r="G42" s="422">
        <f t="shared" si="11"/>
        <v>0.1332799946483838</v>
      </c>
      <c r="H42" s="141">
        <f t="shared" ref="H42:H44" si="13">(E42-I42)/I42</f>
        <v>0.53319644004152345</v>
      </c>
      <c r="I42" s="402">
        <v>6367.4900000000007</v>
      </c>
      <c r="J42" s="112">
        <v>67933.517269999997</v>
      </c>
      <c r="K42" s="117">
        <f t="shared" si="12"/>
        <v>0.11429420190481662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360784</v>
      </c>
      <c r="E43" s="90">
        <v>25072.400000000001</v>
      </c>
      <c r="F43" s="78">
        <v>267739.09999999998</v>
      </c>
      <c r="G43" s="422">
        <f>E43/$E$45</f>
        <v>0.34229046443018257</v>
      </c>
      <c r="H43" s="141">
        <f t="shared" si="13"/>
        <v>0.43615534425478297</v>
      </c>
      <c r="I43" s="402">
        <v>17458</v>
      </c>
      <c r="J43" s="112">
        <v>186256.2</v>
      </c>
      <c r="K43" s="117">
        <f t="shared" si="12"/>
        <v>0.31336494864605807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26</v>
      </c>
      <c r="E44" s="90">
        <v>1011.194</v>
      </c>
      <c r="F44" s="78">
        <v>11505.149990000002</v>
      </c>
      <c r="G44" s="422">
        <f>E44/$E$45</f>
        <v>1.3804903554865668E-2</v>
      </c>
      <c r="H44" s="141">
        <f t="shared" si="13"/>
        <v>0.19509667079926102</v>
      </c>
      <c r="I44" s="405">
        <v>846.11900000000003</v>
      </c>
      <c r="J44" s="118">
        <v>9027.0652300000002</v>
      </c>
      <c r="K44" s="117">
        <f t="shared" si="12"/>
        <v>1.5187537918630657E-2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386514</v>
      </c>
      <c r="E45" s="601">
        <v>73248.900000000009</v>
      </c>
      <c r="F45" s="602">
        <v>782198.57994999981</v>
      </c>
      <c r="G45" s="603">
        <f>SUM(G40:G44)</f>
        <v>0.99999999999999989</v>
      </c>
      <c r="H45" s="604">
        <f>(E45-I45)/I45</f>
        <v>0.31479194563410734</v>
      </c>
      <c r="I45" s="605">
        <v>55711.4</v>
      </c>
      <c r="J45" s="606">
        <v>594374.2929</v>
      </c>
      <c r="K45" s="614">
        <f>SUM(K40:K43)</f>
        <v>0.98481246208136941</v>
      </c>
      <c r="L45" s="99"/>
    </row>
    <row r="46" spans="1:12" ht="11.1" customHeight="1" x14ac:dyDescent="0.2">
      <c r="A46" s="1026" t="str">
        <f>T!J21</f>
        <v>Květen</v>
      </c>
      <c r="B46" s="1027"/>
      <c r="C46" s="93" t="s">
        <v>6</v>
      </c>
      <c r="D46" s="77">
        <v>198</v>
      </c>
      <c r="E46" s="90">
        <v>23492.589</v>
      </c>
      <c r="F46" s="78">
        <v>250144.06009999997</v>
      </c>
      <c r="G46" s="422">
        <f>E46/$E$51</f>
        <v>0.38178473224384729</v>
      </c>
      <c r="H46" s="141">
        <f>(E46-I46)/I46</f>
        <v>0.33344138561815201</v>
      </c>
      <c r="I46" s="402">
        <v>17618.013999999999</v>
      </c>
      <c r="J46" s="112">
        <v>187670.16700000016</v>
      </c>
      <c r="K46" s="117">
        <f>I46/$I$51</f>
        <v>0.53389862661672549</v>
      </c>
      <c r="L46" s="88"/>
    </row>
    <row r="47" spans="1:12" ht="11.1" customHeight="1" x14ac:dyDescent="0.2">
      <c r="A47" s="1028"/>
      <c r="B47" s="1029"/>
      <c r="C47" s="93" t="s">
        <v>7</v>
      </c>
      <c r="D47" s="77">
        <v>852</v>
      </c>
      <c r="E47" s="90">
        <v>6732.8729999999996</v>
      </c>
      <c r="F47" s="78">
        <v>71690.243880000024</v>
      </c>
      <c r="G47" s="422">
        <f t="shared" ref="G47:G49" si="14">E47/$E$51</f>
        <v>0.10941783025859042</v>
      </c>
      <c r="H47" s="141">
        <f>(E47-I47)/I47</f>
        <v>0.76892626541172882</v>
      </c>
      <c r="I47" s="402">
        <v>3806.1920000000005</v>
      </c>
      <c r="J47" s="112">
        <v>40544.120600000031</v>
      </c>
      <c r="K47" s="117">
        <f t="shared" ref="K47:K50" si="15">I47/$I$51</f>
        <v>0.11534334581863585</v>
      </c>
      <c r="L47" s="89"/>
    </row>
    <row r="48" spans="1:12" ht="11.1" customHeight="1" x14ac:dyDescent="0.2">
      <c r="A48" s="1028"/>
      <c r="B48" s="1029"/>
      <c r="C48" s="93" t="s">
        <v>8</v>
      </c>
      <c r="D48" s="77">
        <v>24663</v>
      </c>
      <c r="E48" s="90">
        <v>8540.7049999999999</v>
      </c>
      <c r="F48" s="78">
        <v>90939.397230000002</v>
      </c>
      <c r="G48" s="422">
        <f t="shared" si="14"/>
        <v>0.13879742124627845</v>
      </c>
      <c r="H48" s="141">
        <f t="shared" ref="H48:H50" si="16">(E48-I48)/I48</f>
        <v>2.2633384635606122</v>
      </c>
      <c r="I48" s="402">
        <v>2617.1680000000001</v>
      </c>
      <c r="J48" s="112">
        <v>27879.02306</v>
      </c>
      <c r="K48" s="117">
        <f t="shared" si="15"/>
        <v>7.9311005248675723E-2</v>
      </c>
      <c r="L48" s="88"/>
    </row>
    <row r="49" spans="1:12" ht="11.1" customHeight="1" x14ac:dyDescent="0.2">
      <c r="A49" s="1028"/>
      <c r="B49" s="1029"/>
      <c r="C49" s="93" t="s">
        <v>9</v>
      </c>
      <c r="D49" s="77">
        <v>360654</v>
      </c>
      <c r="E49" s="90">
        <v>21647.5</v>
      </c>
      <c r="F49" s="78">
        <v>230498.7</v>
      </c>
      <c r="G49" s="422">
        <f t="shared" si="14"/>
        <v>0.35179966717370675</v>
      </c>
      <c r="H49" s="141">
        <f t="shared" si="16"/>
        <v>1.7033017807637554</v>
      </c>
      <c r="I49" s="402">
        <v>8007.8</v>
      </c>
      <c r="J49" s="112">
        <v>85300.9</v>
      </c>
      <c r="K49" s="117">
        <f t="shared" si="15"/>
        <v>0.24266943040352987</v>
      </c>
      <c r="L49" s="88"/>
    </row>
    <row r="50" spans="1:12" ht="11.1" customHeight="1" x14ac:dyDescent="0.2">
      <c r="A50" s="1028"/>
      <c r="B50" s="1029"/>
      <c r="C50" s="93" t="s">
        <v>302</v>
      </c>
      <c r="D50" s="77">
        <v>26</v>
      </c>
      <c r="E50" s="90">
        <v>1119.933</v>
      </c>
      <c r="F50" s="78">
        <v>11924.82323</v>
      </c>
      <c r="G50" s="422">
        <f>E50/$E$51</f>
        <v>1.820034907757713E-2</v>
      </c>
      <c r="H50" s="141">
        <f t="shared" si="16"/>
        <v>0.1793411300870027</v>
      </c>
      <c r="I50" s="405">
        <v>949.62599999999998</v>
      </c>
      <c r="J50" s="118">
        <v>10115.589360000002</v>
      </c>
      <c r="K50" s="117">
        <f t="shared" si="15"/>
        <v>2.8777591912433183E-2</v>
      </c>
      <c r="L50" s="88"/>
    </row>
    <row r="51" spans="1:12" ht="11.1" customHeight="1" x14ac:dyDescent="0.2">
      <c r="A51" s="1030"/>
      <c r="B51" s="1031"/>
      <c r="C51" s="599" t="s">
        <v>2</v>
      </c>
      <c r="D51" s="600">
        <v>386393</v>
      </c>
      <c r="E51" s="601">
        <v>61533.599999999999</v>
      </c>
      <c r="F51" s="602">
        <v>655197.22444000002</v>
      </c>
      <c r="G51" s="603">
        <f>SUM(G46:G50)</f>
        <v>1</v>
      </c>
      <c r="H51" s="604">
        <f t="shared" ref="H51" si="17">(E51-I51)/I51</f>
        <v>0.86472235354012894</v>
      </c>
      <c r="I51" s="605">
        <v>32998.799999999996</v>
      </c>
      <c r="J51" s="606">
        <v>351509.8000200002</v>
      </c>
      <c r="K51" s="614">
        <f>SUM(K46:K49)</f>
        <v>0.97122240808756688</v>
      </c>
      <c r="L51" s="99"/>
    </row>
    <row r="52" spans="1:12" ht="11.1" customHeight="1" x14ac:dyDescent="0.2">
      <c r="A52" s="1026" t="str">
        <f>T!J22</f>
        <v>Červen</v>
      </c>
      <c r="B52" s="1027"/>
      <c r="C52" s="92" t="s">
        <v>6</v>
      </c>
      <c r="D52" s="104">
        <v>199</v>
      </c>
      <c r="E52" s="106">
        <v>16834.330999999998</v>
      </c>
      <c r="F52" s="105">
        <v>179594.16553000003</v>
      </c>
      <c r="G52" s="421">
        <f>E52/$E$57</f>
        <v>0.59718656658176472</v>
      </c>
      <c r="H52" s="383">
        <f>(E52-I52)/I52</f>
        <v>-5.1212709374143045E-2</v>
      </c>
      <c r="I52" s="401">
        <v>17742.998</v>
      </c>
      <c r="J52" s="113">
        <v>189494.28252000001</v>
      </c>
      <c r="K52" s="116">
        <f>I52/$I$57</f>
        <v>0.59507712224521481</v>
      </c>
      <c r="L52" s="106"/>
    </row>
    <row r="53" spans="1:12" ht="11.1" customHeight="1" x14ac:dyDescent="0.2">
      <c r="A53" s="1028"/>
      <c r="B53" s="1029"/>
      <c r="C53" s="93" t="s">
        <v>7</v>
      </c>
      <c r="D53" s="77">
        <v>852</v>
      </c>
      <c r="E53" s="90">
        <v>3445.6439999999998</v>
      </c>
      <c r="F53" s="78">
        <v>36759.614040000022</v>
      </c>
      <c r="G53" s="422">
        <f t="shared" ref="G53:G56" si="18">E53/$E$57</f>
        <v>0.12223190277196393</v>
      </c>
      <c r="H53" s="141">
        <f t="shared" ref="H53:H56" si="19">(E53-I53)/I53</f>
        <v>-9.2373808880957364E-2</v>
      </c>
      <c r="I53" s="402">
        <v>3796.3250000000003</v>
      </c>
      <c r="J53" s="112">
        <v>40544.386150000042</v>
      </c>
      <c r="K53" s="117">
        <f t="shared" ref="K53:K56" si="20">I53/$I$57</f>
        <v>0.12732381281379648</v>
      </c>
      <c r="L53" s="90"/>
    </row>
    <row r="54" spans="1:12" ht="11.1" customHeight="1" x14ac:dyDescent="0.2">
      <c r="A54" s="1028"/>
      <c r="B54" s="1029"/>
      <c r="C54" s="93" t="s">
        <v>8</v>
      </c>
      <c r="D54" s="77">
        <v>24680</v>
      </c>
      <c r="E54" s="90">
        <v>1778.4380000000001</v>
      </c>
      <c r="F54" s="78">
        <v>18973.366320000001</v>
      </c>
      <c r="G54" s="422">
        <f t="shared" si="18"/>
        <v>6.3088891569171399E-2</v>
      </c>
      <c r="H54" s="141">
        <f t="shared" si="19"/>
        <v>-8.1749595201903336E-2</v>
      </c>
      <c r="I54" s="402">
        <v>1936.768</v>
      </c>
      <c r="J54" s="112">
        <v>20684.302810000001</v>
      </c>
      <c r="K54" s="117">
        <f t="shared" si="20"/>
        <v>6.4956684766386164E-2</v>
      </c>
      <c r="L54" s="90"/>
    </row>
    <row r="55" spans="1:12" ht="11.1" customHeight="1" x14ac:dyDescent="0.2">
      <c r="A55" s="1028"/>
      <c r="B55" s="1029"/>
      <c r="C55" s="93" t="s">
        <v>9</v>
      </c>
      <c r="D55" s="77">
        <v>360755</v>
      </c>
      <c r="E55" s="90">
        <v>5032.6000000000004</v>
      </c>
      <c r="F55" s="78">
        <v>53689.2</v>
      </c>
      <c r="G55" s="422">
        <f t="shared" si="18"/>
        <v>0.17852809921459842</v>
      </c>
      <c r="H55" s="141">
        <f t="shared" si="19"/>
        <v>-6.5562508123363616E-2</v>
      </c>
      <c r="I55" s="402">
        <v>5385.7</v>
      </c>
      <c r="J55" s="112">
        <v>57519.199999999997</v>
      </c>
      <c r="K55" s="117">
        <f t="shared" si="20"/>
        <v>0.18062938728145342</v>
      </c>
      <c r="L55" s="90"/>
    </row>
    <row r="56" spans="1:12" ht="11.1" customHeight="1" x14ac:dyDescent="0.2">
      <c r="A56" s="1028"/>
      <c r="B56" s="1029"/>
      <c r="C56" s="93" t="s">
        <v>302</v>
      </c>
      <c r="D56" s="77">
        <v>26</v>
      </c>
      <c r="E56" s="90">
        <v>1098.3869999999999</v>
      </c>
      <c r="F56" s="78">
        <v>11717.945250000001</v>
      </c>
      <c r="G56" s="422">
        <f t="shared" si="18"/>
        <v>3.8964539862501507E-2</v>
      </c>
      <c r="H56" s="141">
        <f t="shared" si="19"/>
        <v>0.15073508997819815</v>
      </c>
      <c r="I56" s="405">
        <v>954.50900000000001</v>
      </c>
      <c r="J56" s="118">
        <v>10194.104670000002</v>
      </c>
      <c r="K56" s="117">
        <f t="shared" si="20"/>
        <v>3.2012992893149045E-2</v>
      </c>
      <c r="L56" s="90"/>
    </row>
    <row r="57" spans="1:12" ht="11.1" customHeight="1" thickBot="1" x14ac:dyDescent="0.25">
      <c r="A57" s="1074"/>
      <c r="B57" s="1075"/>
      <c r="C57" s="666" t="s">
        <v>2</v>
      </c>
      <c r="D57" s="667">
        <v>386512</v>
      </c>
      <c r="E57" s="668">
        <v>28189.399999999998</v>
      </c>
      <c r="F57" s="669">
        <v>300734.29114000004</v>
      </c>
      <c r="G57" s="670">
        <f>SUM(G52:G56)</f>
        <v>1</v>
      </c>
      <c r="H57" s="671">
        <f t="shared" ref="H57" si="21">(E57-I57)/I57</f>
        <v>-5.456411425965009E-2</v>
      </c>
      <c r="I57" s="672">
        <v>29816.300000000003</v>
      </c>
      <c r="J57" s="673">
        <v>318436.27615000005</v>
      </c>
      <c r="K57" s="674">
        <f>SUM(K52:K55)</f>
        <v>0.96798700710685082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199</v>
      </c>
      <c r="E58" s="90">
        <f>E40+E46+E52</f>
        <v>69543.021000000008</v>
      </c>
      <c r="F58" s="78">
        <f>F40+F46+F52</f>
        <v>741396.95526999992</v>
      </c>
      <c r="G58" s="422">
        <f>E58/$E$63</f>
        <v>0.42671786363170588</v>
      </c>
      <c r="H58" s="141">
        <f>(E58-I58)/I58</f>
        <v>0.1565685466602916</v>
      </c>
      <c r="I58" s="402">
        <f>I40+I46+I52</f>
        <v>60128.75</v>
      </c>
      <c r="J58" s="112">
        <f>J40+J46+J52</f>
        <v>641406.32989000017</v>
      </c>
      <c r="K58" s="117">
        <f>I58/$I$63</f>
        <v>0.50730216449485976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852</v>
      </c>
      <c r="E59" s="90">
        <f t="shared" ref="E59:F59" si="22">E41+E47+E53</f>
        <v>18365.109</v>
      </c>
      <c r="F59" s="78">
        <f t="shared" si="22"/>
        <v>195494.24290000004</v>
      </c>
      <c r="G59" s="422">
        <f t="shared" ref="G59:G62" si="23">E59/$E$63</f>
        <v>0.11268880708882943</v>
      </c>
      <c r="H59" s="141">
        <f t="shared" ref="H59:H62" si="24">(E59-I59)/I59</f>
        <v>0.32365248076156583</v>
      </c>
      <c r="I59" s="402">
        <f t="shared" ref="I59:J60" si="25">I41+I47+I53</f>
        <v>13874.570000000002</v>
      </c>
      <c r="J59" s="112">
        <f t="shared" si="25"/>
        <v>148004.13678000012</v>
      </c>
      <c r="K59" s="117">
        <f t="shared" ref="K59:K62" si="26">I59/$I$63</f>
        <v>0.11705880119635693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24680</v>
      </c>
      <c r="E60" s="90">
        <f>E42+E48+E54</f>
        <v>20081.756000000001</v>
      </c>
      <c r="F60" s="78">
        <f t="shared" ref="F60" si="27">F42+F48+F54</f>
        <v>214163.97889</v>
      </c>
      <c r="G60" s="422">
        <f t="shared" si="23"/>
        <v>0.123222199655278</v>
      </c>
      <c r="H60" s="141">
        <f t="shared" si="24"/>
        <v>0.83874852972496439</v>
      </c>
      <c r="I60" s="402">
        <f>I42+I48+I54</f>
        <v>10921.426000000001</v>
      </c>
      <c r="J60" s="112">
        <f t="shared" si="25"/>
        <v>116496.84313999998</v>
      </c>
      <c r="K60" s="117">
        <f t="shared" si="26"/>
        <v>9.214332659784942E-2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360755</v>
      </c>
      <c r="E61" s="90">
        <f t="shared" ref="E61:F61" si="28">E43+E49+E55</f>
        <v>51752.5</v>
      </c>
      <c r="F61" s="78">
        <f t="shared" si="28"/>
        <v>551927</v>
      </c>
      <c r="G61" s="422">
        <f t="shared" si="23"/>
        <v>0.31755474410005652</v>
      </c>
      <c r="H61" s="141">
        <f t="shared" si="24"/>
        <v>0.67747111161531859</v>
      </c>
      <c r="I61" s="402">
        <f t="shared" ref="I61:J62" si="29">I43+I49+I55</f>
        <v>30851.5</v>
      </c>
      <c r="J61" s="112">
        <f t="shared" si="29"/>
        <v>329076.3</v>
      </c>
      <c r="K61" s="117">
        <f t="shared" si="26"/>
        <v>0.2602920022104761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26</v>
      </c>
      <c r="E62" s="90">
        <f>E44+E50+E56</f>
        <v>3229.5140000000001</v>
      </c>
      <c r="F62" s="78">
        <f t="shared" ref="F62" si="30">F44+F50+F56</f>
        <v>35147.918470000004</v>
      </c>
      <c r="G62" s="422">
        <f t="shared" si="23"/>
        <v>1.9816385524130235E-2</v>
      </c>
      <c r="H62" s="141">
        <f t="shared" si="24"/>
        <v>0.17426026832430758</v>
      </c>
      <c r="I62" s="402">
        <f>I44+I50+I56</f>
        <v>2750.2539999999999</v>
      </c>
      <c r="J62" s="112">
        <f t="shared" si="29"/>
        <v>29336.759260000006</v>
      </c>
      <c r="K62" s="117">
        <f t="shared" si="26"/>
        <v>2.3203705500457701E-2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386512</v>
      </c>
      <c r="E63" s="634">
        <f>SUM(E58:E62)</f>
        <v>162971.9</v>
      </c>
      <c r="F63" s="635">
        <f>SUM(F58:F62)</f>
        <v>1738130.0955299998</v>
      </c>
      <c r="G63" s="636">
        <f>SUM(G58:G62)</f>
        <v>1</v>
      </c>
      <c r="H63" s="637">
        <f>(E63-I63)/I63</f>
        <v>0.37498280975140558</v>
      </c>
      <c r="I63" s="647">
        <f>SUM(I58:I62)</f>
        <v>118526.50000000001</v>
      </c>
      <c r="J63" s="648">
        <f>SUM(J58:J62)</f>
        <v>1264320.3690700002</v>
      </c>
      <c r="K63" s="649">
        <f>SUM(K58:K61)</f>
        <v>0.97679629449954219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235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112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49</v>
      </c>
      <c r="E9" s="90">
        <v>8722.5349999999999</v>
      </c>
      <c r="F9" s="78">
        <v>92871.896629999988</v>
      </c>
      <c r="G9" s="421">
        <f>E9/$E$14</f>
        <v>0.5419709707284035</v>
      </c>
      <c r="H9" s="141">
        <f>(E9-I9)/I9</f>
        <v>0.11241031725980732</v>
      </c>
      <c r="I9" s="402">
        <v>7841.1130000000003</v>
      </c>
      <c r="J9" s="112">
        <v>83655.404810000022</v>
      </c>
      <c r="K9" s="116">
        <f>I9/$I$14</f>
        <v>0.59925356138420149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189</v>
      </c>
      <c r="E10" s="90">
        <v>1716.3500000000001</v>
      </c>
      <c r="F10" s="78">
        <v>18335.603770000005</v>
      </c>
      <c r="G10" s="422">
        <f>E10/$E$14</f>
        <v>0.10664467102851356</v>
      </c>
      <c r="H10" s="141">
        <f>(E10-I10)/I10</f>
        <v>0.15201558259898379</v>
      </c>
      <c r="I10" s="402">
        <v>1489.867</v>
      </c>
      <c r="J10" s="112">
        <v>15895.527239999992</v>
      </c>
      <c r="K10" s="117">
        <f>I10/$I$14</f>
        <v>0.11386242051846417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6018</v>
      </c>
      <c r="E11" s="90">
        <v>2389.5079999999998</v>
      </c>
      <c r="F11" s="78">
        <v>25516.281790000001</v>
      </c>
      <c r="G11" s="422">
        <f>E11/$E$14</f>
        <v>0.14847105461007448</v>
      </c>
      <c r="H11" s="141">
        <f t="shared" ref="H11:H13" si="0">(E11-I11)/I11</f>
        <v>0.55448417905359915</v>
      </c>
      <c r="I11" s="402">
        <v>1537.1709999999998</v>
      </c>
      <c r="J11" s="112">
        <v>16400.285500000002</v>
      </c>
      <c r="K11" s="117">
        <f>I11/$I$14</f>
        <v>0.11747760760577156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78647</v>
      </c>
      <c r="E12" s="90">
        <v>3131.4</v>
      </c>
      <c r="F12" s="78">
        <v>33439.300000000003</v>
      </c>
      <c r="G12" s="422">
        <f>E12/$E$14</f>
        <v>0.1945681957984603</v>
      </c>
      <c r="H12" s="141">
        <f t="shared" si="0"/>
        <v>0.48541340543617484</v>
      </c>
      <c r="I12" s="402">
        <v>2108.1</v>
      </c>
      <c r="J12" s="112">
        <v>22490.9</v>
      </c>
      <c r="K12" s="117">
        <f>I12/$I$14</f>
        <v>0.16111060161408655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6</v>
      </c>
      <c r="E13" s="90">
        <v>134.30699999999999</v>
      </c>
      <c r="F13" s="78">
        <v>1700.6794600000001</v>
      </c>
      <c r="G13" s="422">
        <f>E13/$E$14</f>
        <v>8.3451078345480635E-3</v>
      </c>
      <c r="H13" s="141">
        <f t="shared" si="0"/>
        <v>0.23729375673658881</v>
      </c>
      <c r="I13" s="405">
        <v>108.54900000000001</v>
      </c>
      <c r="J13" s="118">
        <v>1158.08825</v>
      </c>
      <c r="K13" s="117">
        <f>I13/$I$14</f>
        <v>8.295808877476156E-3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84909</v>
      </c>
      <c r="E14" s="601">
        <v>16094.1</v>
      </c>
      <c r="F14" s="602">
        <v>171863.76165</v>
      </c>
      <c r="G14" s="603">
        <f>SUM(G9:G13)</f>
        <v>1</v>
      </c>
      <c r="H14" s="604">
        <f>(E14-I14)/I14</f>
        <v>0.22998440939104908</v>
      </c>
      <c r="I14" s="605">
        <v>13084.800000000001</v>
      </c>
      <c r="J14" s="606">
        <v>139600.20580000003</v>
      </c>
      <c r="K14" s="614">
        <f>SUM(K9:K12)</f>
        <v>0.99170419112252373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49</v>
      </c>
      <c r="E15" s="90">
        <v>8091.5830000000005</v>
      </c>
      <c r="F15" s="78">
        <v>86157.216490000021</v>
      </c>
      <c r="G15" s="422">
        <f>E15/$E$20</f>
        <v>0.55533629363238313</v>
      </c>
      <c r="H15" s="141">
        <f>(E15-I15)/I15</f>
        <v>3.5786130119209975E-2</v>
      </c>
      <c r="I15" s="402">
        <v>7812.0209999999997</v>
      </c>
      <c r="J15" s="112">
        <v>83214.960659999968</v>
      </c>
      <c r="K15" s="117">
        <f>I15/$I$20</f>
        <v>0.74222772230192591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189</v>
      </c>
      <c r="E16" s="90">
        <v>1514.6289999999999</v>
      </c>
      <c r="F16" s="78">
        <v>16127.760890000003</v>
      </c>
      <c r="G16" s="422">
        <f>E16/$E$20</f>
        <v>0.10395103839237918</v>
      </c>
      <c r="H16" s="141">
        <f>(E16-I16)/I16</f>
        <v>0.53026834245994059</v>
      </c>
      <c r="I16" s="402">
        <v>989.78</v>
      </c>
      <c r="J16" s="112">
        <v>10543.581570000002</v>
      </c>
      <c r="K16" s="117">
        <f>I16/$I$20</f>
        <v>9.4039961615566603E-2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6020</v>
      </c>
      <c r="E17" s="90">
        <v>2090.3159999999998</v>
      </c>
      <c r="F17" s="78">
        <v>22257.459409999999</v>
      </c>
      <c r="G17" s="422">
        <f>E17/$E$20</f>
        <v>0.14346121642211027</v>
      </c>
      <c r="H17" s="141">
        <f t="shared" ref="H17:H20" si="1">(E17-I17)/I17</f>
        <v>2.3096719645079467</v>
      </c>
      <c r="I17" s="402">
        <v>631.57799999999997</v>
      </c>
      <c r="J17" s="112">
        <v>6727.6520300000002</v>
      </c>
      <c r="K17" s="117">
        <f>I17/$I$20</f>
        <v>6.0006840790111267E-2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78619</v>
      </c>
      <c r="E18" s="90">
        <v>2703.7</v>
      </c>
      <c r="F18" s="78">
        <v>28788.2</v>
      </c>
      <c r="G18" s="422">
        <f>E18/$E$20</f>
        <v>0.18555859058652355</v>
      </c>
      <c r="H18" s="141">
        <f t="shared" si="1"/>
        <v>1.7959669079627714</v>
      </c>
      <c r="I18" s="402">
        <v>967</v>
      </c>
      <c r="J18" s="112">
        <v>10300.299999999999</v>
      </c>
      <c r="K18" s="117">
        <f>I18/$I$20</f>
        <v>9.1875611633143645E-2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6</v>
      </c>
      <c r="E19" s="90">
        <v>170.37200000000001</v>
      </c>
      <c r="F19" s="78">
        <v>1814.0782800000002</v>
      </c>
      <c r="G19" s="422">
        <f>E19/$E$20</f>
        <v>1.1692860966603985E-2</v>
      </c>
      <c r="H19" s="141">
        <f t="shared" si="1"/>
        <v>0.36602496772796889</v>
      </c>
      <c r="I19" s="405">
        <v>124.721</v>
      </c>
      <c r="J19" s="118">
        <v>1328.5431000000001</v>
      </c>
      <c r="K19" s="117">
        <f>I19/$I$20</f>
        <v>1.1849863659252646E-2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84883</v>
      </c>
      <c r="E20" s="601">
        <v>14570.599999999999</v>
      </c>
      <c r="F20" s="602">
        <v>155144.71507000001</v>
      </c>
      <c r="G20" s="603">
        <f>SUM(G15:G19)</f>
        <v>1.0000000000000002</v>
      </c>
      <c r="H20" s="604">
        <f t="shared" si="1"/>
        <v>0.38436689437630051</v>
      </c>
      <c r="I20" s="605">
        <v>10525.099999999999</v>
      </c>
      <c r="J20" s="606">
        <v>112115.03735999996</v>
      </c>
      <c r="K20" s="614">
        <f>SUM(K15:K18)</f>
        <v>0.98815013634074744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49</v>
      </c>
      <c r="E21" s="106">
        <v>7387.8239999999996</v>
      </c>
      <c r="F21" s="105">
        <v>78816.148180000004</v>
      </c>
      <c r="G21" s="421">
        <f>E21/$E$26</f>
        <v>0.79457764202284409</v>
      </c>
      <c r="H21" s="383">
        <f>(E21-I21)/I21</f>
        <v>-3.6082403609532167E-2</v>
      </c>
      <c r="I21" s="401">
        <v>7664.3730000000005</v>
      </c>
      <c r="J21" s="113">
        <v>81855.381519999995</v>
      </c>
      <c r="K21" s="116">
        <f>I21/$I$26</f>
        <v>0.78866990461098385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189</v>
      </c>
      <c r="E22" s="90">
        <v>678.42399999999998</v>
      </c>
      <c r="F22" s="78">
        <v>7237.854180000003</v>
      </c>
      <c r="G22" s="422">
        <f>E22/$E$26</f>
        <v>7.2966077996945516E-2</v>
      </c>
      <c r="H22" s="141">
        <f t="shared" ref="H22:H26" si="2">(E22-I22)/I22</f>
        <v>-0.15609773694417187</v>
      </c>
      <c r="I22" s="402">
        <v>803.91300000000001</v>
      </c>
      <c r="J22" s="112">
        <v>8585.3323699999983</v>
      </c>
      <c r="K22" s="117">
        <f>I22/$I$26</f>
        <v>8.2723268951749834E-2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6016</v>
      </c>
      <c r="E23" s="90">
        <v>435.07300000000004</v>
      </c>
      <c r="F23" s="78">
        <v>4641.8433800000003</v>
      </c>
      <c r="G23" s="422">
        <f>E23/$E$26</f>
        <v>4.6793112349157874E-2</v>
      </c>
      <c r="H23" s="141">
        <f t="shared" si="2"/>
        <v>-6.8198562482330791E-2</v>
      </c>
      <c r="I23" s="402">
        <v>466.916</v>
      </c>
      <c r="J23" s="112">
        <v>4986.2196299999996</v>
      </c>
      <c r="K23" s="117">
        <f>I23/$I$26</f>
        <v>4.804601722558937E-2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78569</v>
      </c>
      <c r="E24" s="90">
        <v>628.5</v>
      </c>
      <c r="F24" s="78">
        <v>6705.5</v>
      </c>
      <c r="G24" s="422">
        <f>E24/$E$26</f>
        <v>6.7596635763298857E-2</v>
      </c>
      <c r="H24" s="141">
        <f t="shared" si="2"/>
        <v>-3.3522989389512467E-2</v>
      </c>
      <c r="I24" s="402">
        <v>650.29999999999995</v>
      </c>
      <c r="J24" s="112">
        <v>6945.6</v>
      </c>
      <c r="K24" s="117">
        <f>I24/$I$26</f>
        <v>6.69163725419578E-2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6</v>
      </c>
      <c r="E25" s="90">
        <v>167.97900000000001</v>
      </c>
      <c r="F25" s="78">
        <v>1792.04755</v>
      </c>
      <c r="G25" s="422">
        <f>E25/$E$26</f>
        <v>1.8066531867753664E-2</v>
      </c>
      <c r="H25" s="141">
        <f t="shared" si="2"/>
        <v>0.2668290622784657</v>
      </c>
      <c r="I25" s="405">
        <v>132.59800000000001</v>
      </c>
      <c r="J25" s="118">
        <v>1416.1358699999998</v>
      </c>
      <c r="K25" s="117">
        <f>I25/$I$26</f>
        <v>1.3644436669719392E-2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84829</v>
      </c>
      <c r="E26" s="668">
        <v>9297.7999999999993</v>
      </c>
      <c r="F26" s="669">
        <v>99193.393290000022</v>
      </c>
      <c r="G26" s="670">
        <f>SUM(G21:G24)</f>
        <v>0.98193346813224636</v>
      </c>
      <c r="H26" s="671">
        <f t="shared" si="2"/>
        <v>-4.3249194801452888E-2</v>
      </c>
      <c r="I26" s="672">
        <v>9718.0999999999985</v>
      </c>
      <c r="J26" s="673">
        <v>103788.66939</v>
      </c>
      <c r="K26" s="674">
        <f>SUM(K21:K24)</f>
        <v>0.98635556333028085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49</v>
      </c>
      <c r="E27" s="90">
        <f>E9+E15+E21</f>
        <v>24201.942000000003</v>
      </c>
      <c r="F27" s="78">
        <f>F9+F15+F21</f>
        <v>257845.26130000001</v>
      </c>
      <c r="G27" s="422">
        <f>E27/$E$32</f>
        <v>0.60561631529558968</v>
      </c>
      <c r="H27" s="141">
        <f>(E27-I27)/I27</f>
        <v>3.7930084035141545E-2</v>
      </c>
      <c r="I27" s="402">
        <f>I9+I15+I21</f>
        <v>23317.507000000001</v>
      </c>
      <c r="J27" s="112">
        <f>J9+J15+J21</f>
        <v>248725.74698999999</v>
      </c>
      <c r="K27" s="117">
        <f>I27/$I$32</f>
        <v>0.69963715194431098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189</v>
      </c>
      <c r="E28" s="90">
        <f t="shared" ref="E28:F31" si="3">E10+E16+E22</f>
        <v>3909.4030000000002</v>
      </c>
      <c r="F28" s="78">
        <f t="shared" si="3"/>
        <v>41701.218840000009</v>
      </c>
      <c r="G28" s="422">
        <f>E28/$E$32</f>
        <v>9.7826787613387561E-2</v>
      </c>
      <c r="H28" s="141">
        <f t="shared" ref="H28:H31" si="4">(E28-I28)/I28</f>
        <v>0.19059892312002835</v>
      </c>
      <c r="I28" s="402">
        <f t="shared" ref="I28:J28" si="5">I10+I16+I22</f>
        <v>3283.56</v>
      </c>
      <c r="J28" s="112">
        <f t="shared" si="5"/>
        <v>35024.441179999994</v>
      </c>
      <c r="K28" s="117">
        <f>I28/$I$32</f>
        <v>9.852256361017761E-2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6016</v>
      </c>
      <c r="E29" s="90">
        <f t="shared" si="3"/>
        <v>4914.8969999999999</v>
      </c>
      <c r="F29" s="78">
        <f t="shared" si="3"/>
        <v>52415.584580000002</v>
      </c>
      <c r="G29" s="422">
        <f>E29/$E$32</f>
        <v>0.12298772599311855</v>
      </c>
      <c r="H29" s="141">
        <f t="shared" si="4"/>
        <v>0.86476543870332534</v>
      </c>
      <c r="I29" s="402">
        <f t="shared" ref="I29:J29" si="6">I11+I17+I23</f>
        <v>2635.665</v>
      </c>
      <c r="J29" s="112">
        <f t="shared" si="6"/>
        <v>28114.157160000002</v>
      </c>
      <c r="K29" s="117">
        <f>I29/$I$32</f>
        <v>7.9082603216514627E-2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78569</v>
      </c>
      <c r="E30" s="90">
        <f t="shared" si="3"/>
        <v>6463.6</v>
      </c>
      <c r="F30" s="78">
        <f t="shared" si="3"/>
        <v>68933</v>
      </c>
      <c r="G30" s="422">
        <f>E30/$E$32</f>
        <v>0.16174163278073195</v>
      </c>
      <c r="H30" s="141">
        <f t="shared" si="4"/>
        <v>0.73500832125409377</v>
      </c>
      <c r="I30" s="402">
        <f t="shared" ref="I30:J30" si="7">I12+I18+I24</f>
        <v>3725.3999999999996</v>
      </c>
      <c r="J30" s="112">
        <f t="shared" si="7"/>
        <v>39736.799999999996</v>
      </c>
      <c r="K30" s="117">
        <f>I30/$I$32</f>
        <v>0.11177988478156502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6</v>
      </c>
      <c r="E31" s="90">
        <f>E13+E19+E25</f>
        <v>472.65800000000002</v>
      </c>
      <c r="F31" s="78">
        <f t="shared" si="3"/>
        <v>5306.8052900000002</v>
      </c>
      <c r="G31" s="422">
        <f>E31/$E$32</f>
        <v>1.1827538317172349E-2</v>
      </c>
      <c r="H31" s="141">
        <f t="shared" si="4"/>
        <v>0.29188122492264956</v>
      </c>
      <c r="I31" s="402">
        <f>I13+I19+I25</f>
        <v>365.86800000000005</v>
      </c>
      <c r="J31" s="112">
        <f t="shared" ref="J31" si="8">J13+J19+J25</f>
        <v>3902.7672199999997</v>
      </c>
      <c r="K31" s="117">
        <f>I31/$I$32</f>
        <v>1.0977796447431588E-2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84829</v>
      </c>
      <c r="E32" s="634">
        <f>SUM(E27:E31)</f>
        <v>39962.5</v>
      </c>
      <c r="F32" s="635">
        <f>SUM(F27:F31)</f>
        <v>426201.87001000001</v>
      </c>
      <c r="G32" s="636">
        <f>SUM(G27:G31)</f>
        <v>1.0000000000000002</v>
      </c>
      <c r="H32" s="637">
        <f>(E32-I32)/I32</f>
        <v>0.1990668506961111</v>
      </c>
      <c r="I32" s="647">
        <f>SUM(I27:I31)</f>
        <v>33328.000000000007</v>
      </c>
      <c r="J32" s="648">
        <f>SUM(J27:J31)</f>
        <v>355503.91254999995</v>
      </c>
      <c r="K32" s="649">
        <f>SUM(K27:K30)</f>
        <v>0.9890222035525682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113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80</v>
      </c>
      <c r="E40" s="90">
        <v>10738.566000000001</v>
      </c>
      <c r="F40" s="78">
        <v>114670.61127000011</v>
      </c>
      <c r="G40" s="421">
        <f>E40/$E$45</f>
        <v>0.44896861399012478</v>
      </c>
      <c r="H40" s="141">
        <f>(E40-I40)/I40</f>
        <v>5.4711891627926452E-2</v>
      </c>
      <c r="I40" s="402">
        <v>10181.516000000001</v>
      </c>
      <c r="J40" s="112">
        <v>108624.38338000001</v>
      </c>
      <c r="K40" s="116">
        <f>I40/$I$45</f>
        <v>0.52419084295665519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239</v>
      </c>
      <c r="E41" s="90">
        <v>2180.027916</v>
      </c>
      <c r="F41" s="78">
        <v>23225.255959999999</v>
      </c>
      <c r="G41" s="422">
        <f t="shared" ref="G41" si="9">E41/$E$45</f>
        <v>9.1144768482709901E-2</v>
      </c>
      <c r="H41" s="141">
        <f>(E41-I41)/I41</f>
        <v>0.23379136741949616</v>
      </c>
      <c r="I41" s="402">
        <v>1766.934</v>
      </c>
      <c r="J41" s="112">
        <v>18850.61541000002</v>
      </c>
      <c r="K41" s="117">
        <f t="shared" ref="K41:K44" si="10">I41/$I$45</f>
        <v>9.0969814604109481E-2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9735</v>
      </c>
      <c r="E42" s="90">
        <v>3902.3530000000001</v>
      </c>
      <c r="F42" s="78">
        <v>41671.718050000003</v>
      </c>
      <c r="G42" s="422">
        <f>E42/$E$45</f>
        <v>0.16315344317949018</v>
      </c>
      <c r="H42" s="141">
        <f t="shared" ref="H42:H44" si="11">(E42-I42)/I42</f>
        <v>0.53152669823372323</v>
      </c>
      <c r="I42" s="402">
        <v>2548.0149999999999</v>
      </c>
      <c r="J42" s="112">
        <v>27183.799879999999</v>
      </c>
      <c r="K42" s="117">
        <f t="shared" si="10"/>
        <v>0.13118342403196159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108183</v>
      </c>
      <c r="E43" s="90">
        <v>6928.5</v>
      </c>
      <c r="F43" s="78">
        <v>73986.600000000006</v>
      </c>
      <c r="G43" s="422">
        <f>E43/$E$45</f>
        <v>0.28967359720381464</v>
      </c>
      <c r="H43" s="141">
        <f t="shared" si="11"/>
        <v>0.45584249122733278</v>
      </c>
      <c r="I43" s="402">
        <v>4759.1000000000004</v>
      </c>
      <c r="J43" s="112">
        <v>50773.4</v>
      </c>
      <c r="K43" s="117">
        <f t="shared" si="10"/>
        <v>0.24502015620414655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16</v>
      </c>
      <c r="E44" s="90">
        <v>168.853084</v>
      </c>
      <c r="F44" s="78">
        <v>1859.91282</v>
      </c>
      <c r="G44" s="422">
        <f>E44/$E$45</f>
        <v>7.0595771438605589E-3</v>
      </c>
      <c r="H44" s="141">
        <f t="shared" si="11"/>
        <v>6.6657763734461013E-3</v>
      </c>
      <c r="I44" s="405">
        <v>167.73500000000001</v>
      </c>
      <c r="J44" s="118">
        <v>1789.5321300000001</v>
      </c>
      <c r="K44" s="117">
        <f t="shared" si="10"/>
        <v>8.6357622031271713E-3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118253</v>
      </c>
      <c r="E45" s="601">
        <v>23918.3</v>
      </c>
      <c r="F45" s="602">
        <v>255414.09810000012</v>
      </c>
      <c r="G45" s="603">
        <f>SUM(G40:G44)</f>
        <v>1.0000000000000002</v>
      </c>
      <c r="H45" s="604">
        <f>(E45-I45)/I45</f>
        <v>0.23142308464576028</v>
      </c>
      <c r="I45" s="605">
        <v>19423.300000000003</v>
      </c>
      <c r="J45" s="606">
        <v>207221.73080000005</v>
      </c>
      <c r="K45" s="614">
        <f>SUM(K40:K43)</f>
        <v>0.99136423779687277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80</v>
      </c>
      <c r="E46" s="90">
        <v>10961.883</v>
      </c>
      <c r="F46" s="78">
        <v>116719.57226999999</v>
      </c>
      <c r="G46" s="422">
        <f>E46/$E$51</f>
        <v>0.49115019624710998</v>
      </c>
      <c r="H46" s="141">
        <f>(E46-I46)/I46</f>
        <v>0.25138136305447145</v>
      </c>
      <c r="I46" s="402">
        <v>8759.8260000000009</v>
      </c>
      <c r="J46" s="112">
        <v>93311.420100000018</v>
      </c>
      <c r="K46" s="117">
        <f>I46/$I$51</f>
        <v>0.65832169724115641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239</v>
      </c>
      <c r="E47" s="90">
        <v>1784.8330000000001</v>
      </c>
      <c r="F47" s="78">
        <v>19004.639340000009</v>
      </c>
      <c r="G47" s="422">
        <f t="shared" ref="G47:G50" si="12">E47/$E$51</f>
        <v>7.9969935659623265E-2</v>
      </c>
      <c r="H47" s="141">
        <f>(E47-I47)/I47</f>
        <v>0.55574625278491574</v>
      </c>
      <c r="I47" s="402">
        <v>1147.252</v>
      </c>
      <c r="J47" s="112">
        <v>12221.260319999996</v>
      </c>
      <c r="K47" s="117">
        <f t="shared" ref="K47:K50" si="13">I47/$I$51</f>
        <v>8.6218708431344535E-2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9740</v>
      </c>
      <c r="E48" s="90">
        <v>3417.29</v>
      </c>
      <c r="F48" s="78">
        <v>36386.329890000001</v>
      </c>
      <c r="G48" s="422">
        <f t="shared" si="12"/>
        <v>0.15311262254243058</v>
      </c>
      <c r="H48" s="141">
        <f t="shared" ref="H48:H50" si="14">(E48-I48)/I48</f>
        <v>2.2550889191583394</v>
      </c>
      <c r="I48" s="402">
        <v>1049.8300000000002</v>
      </c>
      <c r="J48" s="112">
        <v>11183.45364</v>
      </c>
      <c r="K48" s="117">
        <f t="shared" si="13"/>
        <v>7.8897214101590979E-2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108143</v>
      </c>
      <c r="E49" s="90">
        <v>5982</v>
      </c>
      <c r="F49" s="78">
        <v>63695.6</v>
      </c>
      <c r="G49" s="422">
        <f t="shared" si="12"/>
        <v>0.26802516264315285</v>
      </c>
      <c r="H49" s="141">
        <f t="shared" si="14"/>
        <v>1.7403912226854183</v>
      </c>
      <c r="I49" s="402">
        <v>2182.9</v>
      </c>
      <c r="J49" s="112">
        <v>23253</v>
      </c>
      <c r="K49" s="117">
        <f t="shared" si="13"/>
        <v>0.16405011160127156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16</v>
      </c>
      <c r="E50" s="90">
        <v>172.79400000000001</v>
      </c>
      <c r="F50" s="78">
        <v>1839.8684900000001</v>
      </c>
      <c r="G50" s="422">
        <f t="shared" si="12"/>
        <v>7.7420829076832081E-3</v>
      </c>
      <c r="H50" s="141">
        <f t="shared" si="14"/>
        <v>3.7851668548639104E-2</v>
      </c>
      <c r="I50" s="405">
        <v>166.49199999999999</v>
      </c>
      <c r="J50" s="118">
        <v>1773.5015600000002</v>
      </c>
      <c r="K50" s="117">
        <f t="shared" si="13"/>
        <v>1.2512268624636448E-2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118218</v>
      </c>
      <c r="E51" s="601">
        <v>22318.800000000003</v>
      </c>
      <c r="F51" s="602">
        <v>237646.00998999999</v>
      </c>
      <c r="G51" s="603">
        <f>SUM(G46:G50)</f>
        <v>0.99999999999999989</v>
      </c>
      <c r="H51" s="604">
        <f t="shared" ref="H51" si="15">(E51-I51)/I51</f>
        <v>0.67731074754063869</v>
      </c>
      <c r="I51" s="605">
        <v>13306.300000000001</v>
      </c>
      <c r="J51" s="606">
        <v>141742.63562000002</v>
      </c>
      <c r="K51" s="614">
        <f>SUM(K46:K49)</f>
        <v>0.9874877313753635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80</v>
      </c>
      <c r="E52" s="106">
        <v>7822.4380000000001</v>
      </c>
      <c r="F52" s="105">
        <v>83451.823850000001</v>
      </c>
      <c r="G52" s="421">
        <f>E52/$E$57</f>
        <v>0.70224414679689739</v>
      </c>
      <c r="H52" s="383">
        <f>(E52-I52)/I52</f>
        <v>-8.162135121367238E-2</v>
      </c>
      <c r="I52" s="401">
        <v>8517.6610000000001</v>
      </c>
      <c r="J52" s="113">
        <v>90968.727059999976</v>
      </c>
      <c r="K52" s="116">
        <f>I52/$I$57</f>
        <v>0.70066145139265901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239</v>
      </c>
      <c r="E53" s="90">
        <v>1049.6769999999999</v>
      </c>
      <c r="F53" s="78">
        <v>11198.659819999993</v>
      </c>
      <c r="G53" s="422">
        <f t="shared" ref="G53:G56" si="16">E53/$E$57</f>
        <v>9.4232709709853479E-2</v>
      </c>
      <c r="H53" s="141">
        <f t="shared" ref="H53:H56" si="17">(E53-I53)/I53</f>
        <v>-0.14341030867935251</v>
      </c>
      <c r="I53" s="402">
        <v>1225.414</v>
      </c>
      <c r="J53" s="112">
        <v>13086.917110000002</v>
      </c>
      <c r="K53" s="117">
        <f t="shared" ref="K53:K56" si="18">I53/$I$57</f>
        <v>0.10080236250267342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9733</v>
      </c>
      <c r="E54" s="90">
        <v>711.45600000000002</v>
      </c>
      <c r="F54" s="78">
        <v>7590.3573899999992</v>
      </c>
      <c r="G54" s="422">
        <f t="shared" si="16"/>
        <v>6.3869577707555303E-2</v>
      </c>
      <c r="H54" s="141">
        <f t="shared" si="17"/>
        <v>-8.2902255697250071E-2</v>
      </c>
      <c r="I54" s="402">
        <v>775.76900000000001</v>
      </c>
      <c r="J54" s="112">
        <v>8284.8954600000015</v>
      </c>
      <c r="K54" s="117">
        <f t="shared" si="18"/>
        <v>6.381463567115804E-2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108074</v>
      </c>
      <c r="E55" s="90">
        <v>1390.7</v>
      </c>
      <c r="F55" s="78">
        <v>14836.4</v>
      </c>
      <c r="G55" s="422">
        <f t="shared" si="16"/>
        <v>0.12484738580867566</v>
      </c>
      <c r="H55" s="141">
        <f t="shared" si="17"/>
        <v>-5.272120427763767E-2</v>
      </c>
      <c r="I55" s="402">
        <v>1468.1</v>
      </c>
      <c r="J55" s="112">
        <v>15679.7</v>
      </c>
      <c r="K55" s="117">
        <f t="shared" si="18"/>
        <v>0.12076567461296742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16</v>
      </c>
      <c r="E56" s="90">
        <v>164.929</v>
      </c>
      <c r="F56" s="78">
        <v>1759.5246200000001</v>
      </c>
      <c r="G56" s="422">
        <f t="shared" si="16"/>
        <v>1.4806179977018098E-2</v>
      </c>
      <c r="H56" s="141">
        <f t="shared" si="17"/>
        <v>-2.7862262460508345E-2</v>
      </c>
      <c r="I56" s="405">
        <v>169.65600000000001</v>
      </c>
      <c r="J56" s="118">
        <v>1811.9228900000001</v>
      </c>
      <c r="K56" s="117">
        <f t="shared" si="18"/>
        <v>1.3955875820541926E-2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118142</v>
      </c>
      <c r="E57" s="668">
        <v>11139.2</v>
      </c>
      <c r="F57" s="669">
        <v>118836.76567999998</v>
      </c>
      <c r="G57" s="670">
        <f>SUM(G52:G56)</f>
        <v>0.99999999999999978</v>
      </c>
      <c r="H57" s="671">
        <f t="shared" ref="H57" si="19">(E57-I57)/I57</f>
        <v>-8.3691163647730549E-2</v>
      </c>
      <c r="I57" s="672">
        <v>12156.600000000002</v>
      </c>
      <c r="J57" s="673">
        <v>129832.16251999998</v>
      </c>
      <c r="K57" s="674">
        <f>SUM(K52:K55)</f>
        <v>0.98604412417945786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80</v>
      </c>
      <c r="E58" s="90">
        <f>E40+E46+E52</f>
        <v>29522.887000000002</v>
      </c>
      <c r="F58" s="78">
        <f>F40+F46+F52</f>
        <v>314842.0073900001</v>
      </c>
      <c r="G58" s="422">
        <f>E58/$E$63</f>
        <v>0.51454846338993632</v>
      </c>
      <c r="H58" s="141">
        <f>(E58-I58)/I58</f>
        <v>7.5162379347858979E-2</v>
      </c>
      <c r="I58" s="402">
        <f>I40+I46+I52</f>
        <v>27459.003000000004</v>
      </c>
      <c r="J58" s="112">
        <f>J40+J46+J52</f>
        <v>292904.53054000001</v>
      </c>
      <c r="K58" s="117">
        <f>I58/$I$63</f>
        <v>0.6117471071286944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239</v>
      </c>
      <c r="E59" s="90">
        <f t="shared" ref="E59:F60" si="20">E41+E47+E53</f>
        <v>5014.5379160000002</v>
      </c>
      <c r="F59" s="78">
        <f t="shared" si="20"/>
        <v>53428.555119999997</v>
      </c>
      <c r="G59" s="422">
        <f t="shared" ref="G59:G62" si="21">E59/$E$63</f>
        <v>8.7397373410275675E-2</v>
      </c>
      <c r="H59" s="141">
        <f t="shared" ref="H59:H62" si="22">(E59-I59)/I59</f>
        <v>0.2113580819402843</v>
      </c>
      <c r="I59" s="402">
        <f t="shared" ref="I59:J59" si="23">I41+I47+I53</f>
        <v>4139.5999999999995</v>
      </c>
      <c r="J59" s="112">
        <f t="shared" si="23"/>
        <v>44158.792840000016</v>
      </c>
      <c r="K59" s="117">
        <f t="shared" ref="K59:K62" si="24">I59/$I$63</f>
        <v>9.2224336210238317E-2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9733</v>
      </c>
      <c r="E60" s="90">
        <f>E42+E48+E54</f>
        <v>8031.0990000000002</v>
      </c>
      <c r="F60" s="78">
        <f t="shared" si="20"/>
        <v>85648.405330000009</v>
      </c>
      <c r="G60" s="422">
        <f t="shared" si="21"/>
        <v>0.13997241021118476</v>
      </c>
      <c r="H60" s="141">
        <f t="shared" si="22"/>
        <v>0.83626149907147707</v>
      </c>
      <c r="I60" s="402">
        <f>I42+I48+I54</f>
        <v>4373.6140000000005</v>
      </c>
      <c r="J60" s="112">
        <f t="shared" ref="J60" si="25">J42+J48+J54</f>
        <v>46652.148979999998</v>
      </c>
      <c r="K60" s="117">
        <f t="shared" si="24"/>
        <v>9.7437831672095215E-2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108074</v>
      </c>
      <c r="E61" s="90">
        <f t="shared" ref="E61:F62" si="26">E43+E49+E55</f>
        <v>14301.2</v>
      </c>
      <c r="F61" s="78">
        <f t="shared" si="26"/>
        <v>152518.6</v>
      </c>
      <c r="G61" s="422">
        <f t="shared" si="21"/>
        <v>0.2492527402429226</v>
      </c>
      <c r="H61" s="141">
        <f t="shared" si="22"/>
        <v>0.70047918574095436</v>
      </c>
      <c r="I61" s="402">
        <f t="shared" ref="I61:J61" si="27">I43+I49+I55</f>
        <v>8410.1</v>
      </c>
      <c r="J61" s="112">
        <f t="shared" si="27"/>
        <v>89706.099999999991</v>
      </c>
      <c r="K61" s="117">
        <f t="shared" si="24"/>
        <v>0.18736493621647632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16</v>
      </c>
      <c r="E62" s="90">
        <f>E44+E50+E56</f>
        <v>506.57608400000004</v>
      </c>
      <c r="F62" s="78">
        <f t="shared" si="26"/>
        <v>5459.3059300000004</v>
      </c>
      <c r="G62" s="422">
        <f t="shared" si="21"/>
        <v>8.8290127456807088E-3</v>
      </c>
      <c r="H62" s="141">
        <f t="shared" si="22"/>
        <v>5.3446613598792892E-3</v>
      </c>
      <c r="I62" s="402">
        <f>I44+I50+I56</f>
        <v>503.88299999999998</v>
      </c>
      <c r="J62" s="112">
        <f t="shared" ref="J62" si="28">J44+J50+J56</f>
        <v>5374.95658</v>
      </c>
      <c r="K62" s="117">
        <f t="shared" si="24"/>
        <v>1.1225788772495776E-2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118142</v>
      </c>
      <c r="E63" s="634">
        <f>SUM(E58:E62)</f>
        <v>57376.3</v>
      </c>
      <c r="F63" s="635">
        <f>SUM(F58:F62)</f>
        <v>611896.87377000006</v>
      </c>
      <c r="G63" s="636">
        <f>SUM(G58:G62)</f>
        <v>1</v>
      </c>
      <c r="H63" s="637">
        <f>(E63-I63)/I63</f>
        <v>0.27826147011776442</v>
      </c>
      <c r="I63" s="647">
        <f>SUM(I58:I62)</f>
        <v>44886.200000000004</v>
      </c>
      <c r="J63" s="648">
        <f>SUM(J58:J62)</f>
        <v>478796.52893999999</v>
      </c>
      <c r="K63" s="649">
        <f>SUM(K58:K61)</f>
        <v>0.9887742112275042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236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114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95</v>
      </c>
      <c r="E9" s="90">
        <v>10870.226000000001</v>
      </c>
      <c r="F9" s="78">
        <v>116046.76338000005</v>
      </c>
      <c r="G9" s="421">
        <f>E9/$E$14</f>
        <v>0.45926004478431709</v>
      </c>
      <c r="H9" s="141">
        <f>(E9-I9)/I9</f>
        <v>0.12591939972653274</v>
      </c>
      <c r="I9" s="402">
        <v>9654.5329999999994</v>
      </c>
      <c r="J9" s="112">
        <v>103001.92818999995</v>
      </c>
      <c r="K9" s="116">
        <f>I9/$I$14</f>
        <v>0.51958329072777465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305</v>
      </c>
      <c r="E10" s="90">
        <v>3027.6370000000002</v>
      </c>
      <c r="F10" s="78">
        <v>32288.46286</v>
      </c>
      <c r="G10" s="422">
        <f>E10/$E$14</f>
        <v>0.12791571253538384</v>
      </c>
      <c r="H10" s="141">
        <f>(E10-I10)/I10</f>
        <v>0.30357022147420137</v>
      </c>
      <c r="I10" s="402">
        <v>2322.5729999999999</v>
      </c>
      <c r="J10" s="112">
        <v>24778.878410000012</v>
      </c>
      <c r="K10" s="117">
        <f>I10/$I$14</f>
        <v>0.1249951833294764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8883</v>
      </c>
      <c r="E11" s="90">
        <v>4155.4299999999994</v>
      </c>
      <c r="F11" s="78">
        <v>44373.976059999994</v>
      </c>
      <c r="G11" s="422">
        <f>E11/$E$14</f>
        <v>0.17556424014533775</v>
      </c>
      <c r="H11" s="141">
        <f t="shared" ref="H11:H13" si="0">(E11-I11)/I11</f>
        <v>0.5677631824676187</v>
      </c>
      <c r="I11" s="402">
        <v>2650.547</v>
      </c>
      <c r="J11" s="112">
        <v>28278.17467</v>
      </c>
      <c r="K11" s="117">
        <f>I11/$I$14</f>
        <v>0.14264593973511003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84068</v>
      </c>
      <c r="E12" s="90">
        <v>5262.3</v>
      </c>
      <c r="F12" s="78">
        <v>56193.9</v>
      </c>
      <c r="G12" s="422">
        <f>E12/$E$14</f>
        <v>0.2223287844860366</v>
      </c>
      <c r="H12" s="141">
        <f t="shared" si="0"/>
        <v>0.47114900754822481</v>
      </c>
      <c r="I12" s="402">
        <v>3577</v>
      </c>
      <c r="J12" s="112">
        <v>38162.300000000003</v>
      </c>
      <c r="K12" s="117">
        <f>I12/$I$14</f>
        <v>0.19250536830038803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8</v>
      </c>
      <c r="E13" s="90">
        <v>353.40699999999998</v>
      </c>
      <c r="F13" s="78">
        <v>3849.2046500000001</v>
      </c>
      <c r="G13" s="422">
        <f>E13/$E$14</f>
        <v>1.4931218048924753E-2</v>
      </c>
      <c r="H13" s="141">
        <f t="shared" si="0"/>
        <v>-6.1702336670675755E-2</v>
      </c>
      <c r="I13" s="405">
        <v>376.64699999999999</v>
      </c>
      <c r="J13" s="118">
        <v>4018.3637100000001</v>
      </c>
      <c r="K13" s="117">
        <f>I13/$I$14</f>
        <v>2.0270217907250837E-2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93359</v>
      </c>
      <c r="E14" s="601">
        <v>23669</v>
      </c>
      <c r="F14" s="602">
        <v>252752.30695000003</v>
      </c>
      <c r="G14" s="603">
        <f>SUM(G9:G13)</f>
        <v>1</v>
      </c>
      <c r="H14" s="604">
        <f>(E14-I14)/I14</f>
        <v>0.27380753768573785</v>
      </c>
      <c r="I14" s="605">
        <v>18581.3</v>
      </c>
      <c r="J14" s="606">
        <v>198239.64497999998</v>
      </c>
      <c r="K14" s="614">
        <f>SUM(K9:K12)</f>
        <v>0.97972978209274919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95</v>
      </c>
      <c r="E15" s="90">
        <v>11703.505999999999</v>
      </c>
      <c r="F15" s="78">
        <v>124616.05933</v>
      </c>
      <c r="G15" s="422">
        <f>E15/$E$20</f>
        <v>0.51138500124530828</v>
      </c>
      <c r="H15" s="141">
        <f>(E15-I15)/I15</f>
        <v>0.32611065038479109</v>
      </c>
      <c r="I15" s="402">
        <v>8825.4369999999999</v>
      </c>
      <c r="J15" s="112">
        <v>94010.516839999982</v>
      </c>
      <c r="K15" s="117">
        <f>I15/$I$20</f>
        <v>0.65669362759688077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304</v>
      </c>
      <c r="E16" s="90">
        <v>2631.797</v>
      </c>
      <c r="F16" s="78">
        <v>28022.436220000032</v>
      </c>
      <c r="G16" s="422">
        <f>E16/$E$20</f>
        <v>0.1149964388553651</v>
      </c>
      <c r="H16" s="141">
        <f>(E16-I16)/I16</f>
        <v>0.76180170168896966</v>
      </c>
      <c r="I16" s="402">
        <v>1493.8100000000002</v>
      </c>
      <c r="J16" s="112">
        <v>15911.818510000005</v>
      </c>
      <c r="K16" s="117">
        <f>I16/$I$20</f>
        <v>0.11115319364247873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8887</v>
      </c>
      <c r="E17" s="90">
        <v>3635.297</v>
      </c>
      <c r="F17" s="78">
        <v>38707.916660000003</v>
      </c>
      <c r="G17" s="422">
        <f>E17/$E$20</f>
        <v>0.15884439764221639</v>
      </c>
      <c r="H17" s="141">
        <f t="shared" ref="H17:H20" si="1">(E17-I17)/I17</f>
        <v>2.339055955617606</v>
      </c>
      <c r="I17" s="402">
        <v>1088.72</v>
      </c>
      <c r="J17" s="112">
        <v>11597.71535</v>
      </c>
      <c r="K17" s="117">
        <f>I17/$I$20</f>
        <v>8.1010774450860176E-2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84037</v>
      </c>
      <c r="E18" s="90">
        <v>4543.5</v>
      </c>
      <c r="F18" s="78">
        <v>48377.8</v>
      </c>
      <c r="G18" s="422">
        <f>E18/$E$20</f>
        <v>0.19852835151774675</v>
      </c>
      <c r="H18" s="141">
        <f t="shared" si="1"/>
        <v>1.7692448345218506</v>
      </c>
      <c r="I18" s="402">
        <v>1640.7</v>
      </c>
      <c r="J18" s="112">
        <v>17477.400000000001</v>
      </c>
      <c r="K18" s="117">
        <f>I18/$I$20</f>
        <v>0.12208315971188763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8</v>
      </c>
      <c r="E19" s="90">
        <v>371.8</v>
      </c>
      <c r="F19" s="78">
        <v>3958.8505199999995</v>
      </c>
      <c r="G19" s="422">
        <f>E19/$E$20</f>
        <v>1.6245810739363542E-2</v>
      </c>
      <c r="H19" s="141">
        <f t="shared" si="1"/>
        <v>-4.7967777370926411E-2</v>
      </c>
      <c r="I19" s="405">
        <v>390.53300000000002</v>
      </c>
      <c r="J19" s="118">
        <v>4160.0383400000001</v>
      </c>
      <c r="K19" s="117">
        <f>I19/$I$20</f>
        <v>2.9059244597892737E-2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93331</v>
      </c>
      <c r="E20" s="601">
        <v>22885.899999999998</v>
      </c>
      <c r="F20" s="602">
        <v>243683.06273000003</v>
      </c>
      <c r="G20" s="603">
        <f>SUM(G15:G19)</f>
        <v>1</v>
      </c>
      <c r="H20" s="604">
        <f t="shared" si="1"/>
        <v>0.70292130483957371</v>
      </c>
      <c r="I20" s="605">
        <v>13439.199999999999</v>
      </c>
      <c r="J20" s="606">
        <v>143157.48903999999</v>
      </c>
      <c r="K20" s="614">
        <f>SUM(K15:K18)</f>
        <v>0.97094075540210734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95</v>
      </c>
      <c r="E21" s="106">
        <v>7695.2209999999995</v>
      </c>
      <c r="F21" s="105">
        <v>82095.18842000002</v>
      </c>
      <c r="G21" s="421">
        <f>E21/$E$26</f>
        <v>0.68838861753707981</v>
      </c>
      <c r="H21" s="383">
        <f>(E21-I21)/I21</f>
        <v>-3.502126403442575E-2</v>
      </c>
      <c r="I21" s="401">
        <v>7974.4979999999996</v>
      </c>
      <c r="J21" s="113">
        <v>85167.072060000035</v>
      </c>
      <c r="K21" s="116">
        <f>I21/$I$26</f>
        <v>0.68768199927562468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303</v>
      </c>
      <c r="E22" s="90">
        <v>1325.5139999999999</v>
      </c>
      <c r="F22" s="78">
        <v>14140.763320000004</v>
      </c>
      <c r="G22" s="422">
        <f>E22/$E$26</f>
        <v>0.11857602919864742</v>
      </c>
      <c r="H22" s="141">
        <f t="shared" ref="H22:H26" si="2">(E22-I22)/I22</f>
        <v>-3.9166590267269265E-3</v>
      </c>
      <c r="I22" s="402">
        <v>1330.7260000000001</v>
      </c>
      <c r="J22" s="112">
        <v>14211.908239999999</v>
      </c>
      <c r="K22" s="117">
        <f>I22/$I$26</f>
        <v>0.11475535089080906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8880</v>
      </c>
      <c r="E23" s="90">
        <v>757.298</v>
      </c>
      <c r="F23" s="78">
        <v>8079.2787699999999</v>
      </c>
      <c r="G23" s="422">
        <f>E23/$E$26</f>
        <v>6.7745334836204901E-2</v>
      </c>
      <c r="H23" s="141">
        <f t="shared" si="2"/>
        <v>-5.9999801399142995E-2</v>
      </c>
      <c r="I23" s="402">
        <v>805.63599999999997</v>
      </c>
      <c r="J23" s="112">
        <v>8604.647930000001</v>
      </c>
      <c r="K23" s="117">
        <f>I23/$I$26</f>
        <v>6.9474138079715766E-2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83984</v>
      </c>
      <c r="E24" s="90">
        <v>1056.3</v>
      </c>
      <c r="F24" s="78">
        <v>11268.5</v>
      </c>
      <c r="G24" s="422">
        <f>E24/$E$26</f>
        <v>9.4493049219043543E-2</v>
      </c>
      <c r="H24" s="141">
        <f t="shared" si="2"/>
        <v>-4.277299501585867E-2</v>
      </c>
      <c r="I24" s="402">
        <v>1103.5</v>
      </c>
      <c r="J24" s="112">
        <v>11785.2</v>
      </c>
      <c r="K24" s="117">
        <f>I24/$I$26</f>
        <v>9.5160483606698737E-2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8</v>
      </c>
      <c r="E25" s="90">
        <v>344.267</v>
      </c>
      <c r="F25" s="78">
        <v>3672.7546799999996</v>
      </c>
      <c r="G25" s="422">
        <f>E25/$E$26</f>
        <v>3.0796969209024389E-2</v>
      </c>
      <c r="H25" s="141">
        <f t="shared" si="2"/>
        <v>-9.8399853341713764E-2</v>
      </c>
      <c r="I25" s="405">
        <v>381.84</v>
      </c>
      <c r="J25" s="118">
        <v>4078.03631</v>
      </c>
      <c r="K25" s="117">
        <f>I25/$I$26</f>
        <v>3.292802814715165E-2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93270</v>
      </c>
      <c r="E26" s="668">
        <v>11178.599999999999</v>
      </c>
      <c r="F26" s="669">
        <v>119256.48519000002</v>
      </c>
      <c r="G26" s="670">
        <f>SUM(G21:G25)</f>
        <v>1</v>
      </c>
      <c r="H26" s="671">
        <f t="shared" si="2"/>
        <v>-3.6011796967972451E-2</v>
      </c>
      <c r="I26" s="672">
        <v>11596.2</v>
      </c>
      <c r="J26" s="673">
        <v>123846.86454000004</v>
      </c>
      <c r="K26" s="674">
        <f>SUM(K21:K24)</f>
        <v>0.96707197185284821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95</v>
      </c>
      <c r="E27" s="90">
        <f>E9+E15+E21</f>
        <v>30268.953000000001</v>
      </c>
      <c r="F27" s="78">
        <f>F9+F15+F21</f>
        <v>322758.01113000006</v>
      </c>
      <c r="G27" s="422">
        <f>E27/$E$32</f>
        <v>0.5242875107173478</v>
      </c>
      <c r="H27" s="141">
        <f>(E27-I27)/I27</f>
        <v>0.14419057680540015</v>
      </c>
      <c r="I27" s="402">
        <f>I9+I15+I21</f>
        <v>26454.468000000001</v>
      </c>
      <c r="J27" s="112">
        <f>J9+J15+J21</f>
        <v>282179.51708999998</v>
      </c>
      <c r="K27" s="117">
        <f>I27/$I$32</f>
        <v>0.60652153876840753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303</v>
      </c>
      <c r="E28" s="90">
        <f t="shared" ref="E28:F31" si="3">E10+E16+E22</f>
        <v>6984.9480000000003</v>
      </c>
      <c r="F28" s="78">
        <f t="shared" si="3"/>
        <v>74451.66240000003</v>
      </c>
      <c r="G28" s="422">
        <f>E28/$E$32</f>
        <v>0.12098604796175531</v>
      </c>
      <c r="H28" s="141">
        <f t="shared" ref="H28:H31" si="4">(E28-I28)/I28</f>
        <v>0.35706238200900736</v>
      </c>
      <c r="I28" s="402">
        <f t="shared" ref="I28:J28" si="5">I10+I16+I22</f>
        <v>5147.1090000000004</v>
      </c>
      <c r="J28" s="112">
        <f t="shared" si="5"/>
        <v>54902.605160000014</v>
      </c>
      <c r="K28" s="117">
        <f>I28/$I$32</f>
        <v>0.11800775849617236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8880</v>
      </c>
      <c r="E29" s="90">
        <f t="shared" si="3"/>
        <v>8548.0249999999996</v>
      </c>
      <c r="F29" s="78">
        <f t="shared" si="3"/>
        <v>91161.171490000008</v>
      </c>
      <c r="G29" s="422">
        <f>E29/$E$32</f>
        <v>0.14806005178968881</v>
      </c>
      <c r="H29" s="141">
        <f t="shared" si="4"/>
        <v>0.88079371550943975</v>
      </c>
      <c r="I29" s="402">
        <f t="shared" ref="I29:J29" si="6">I11+I17+I23</f>
        <v>4544.9030000000002</v>
      </c>
      <c r="J29" s="112">
        <f t="shared" si="6"/>
        <v>48480.537949999998</v>
      </c>
      <c r="K29" s="117">
        <f>I29/$I$32</f>
        <v>0.10420098265114051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83984</v>
      </c>
      <c r="E30" s="90">
        <f t="shared" si="3"/>
        <v>10862.099999999999</v>
      </c>
      <c r="F30" s="78">
        <f t="shared" si="3"/>
        <v>115840.20000000001</v>
      </c>
      <c r="G30" s="422">
        <f>E30/$E$32</f>
        <v>0.18814206656447294</v>
      </c>
      <c r="H30" s="141">
        <f t="shared" si="4"/>
        <v>0.71836043789153936</v>
      </c>
      <c r="I30" s="402">
        <f t="shared" ref="I30:J30" si="7">I12+I18+I24</f>
        <v>6321.2</v>
      </c>
      <c r="J30" s="112">
        <f t="shared" si="7"/>
        <v>67424.900000000009</v>
      </c>
      <c r="K30" s="117">
        <f>I30/$I$32</f>
        <v>0.14492614067547521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8</v>
      </c>
      <c r="E31" s="90">
        <f>E13+E19+E25</f>
        <v>1069.4739999999999</v>
      </c>
      <c r="F31" s="78">
        <f t="shared" si="3"/>
        <v>11480.80985</v>
      </c>
      <c r="G31" s="422">
        <f>E31/$E$32</f>
        <v>1.8524322966735084E-2</v>
      </c>
      <c r="H31" s="141">
        <f t="shared" si="4"/>
        <v>-6.9229430297122807E-2</v>
      </c>
      <c r="I31" s="402">
        <f>I13+I19+I25</f>
        <v>1149.02</v>
      </c>
      <c r="J31" s="112">
        <f t="shared" ref="J31" si="8">J13+J19+J25</f>
        <v>12256.43836</v>
      </c>
      <c r="K31" s="117">
        <f>I31/$I$32</f>
        <v>2.6343579408804427E-2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93270</v>
      </c>
      <c r="E32" s="634">
        <f>SUM(E27:E31)</f>
        <v>57733.5</v>
      </c>
      <c r="F32" s="635">
        <f>SUM(F27:F31)</f>
        <v>615691.85487000004</v>
      </c>
      <c r="G32" s="636">
        <f>SUM(G27:G31)</f>
        <v>1</v>
      </c>
      <c r="H32" s="637">
        <f>(E32-I32)/I32</f>
        <v>0.32365584741624204</v>
      </c>
      <c r="I32" s="647">
        <f>SUM(I27:I31)</f>
        <v>43616.7</v>
      </c>
      <c r="J32" s="648">
        <f>SUM(J27:J31)</f>
        <v>465243.99856000009</v>
      </c>
      <c r="K32" s="649">
        <f>SUM(K27:K30)</f>
        <v>0.97365642059119573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115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170</v>
      </c>
      <c r="E40" s="90">
        <v>40065.168000000005</v>
      </c>
      <c r="F40" s="78">
        <v>426574.83955000003</v>
      </c>
      <c r="G40" s="421">
        <f>E40/$E$45</f>
        <v>0.59263043295165818</v>
      </c>
      <c r="H40" s="141">
        <f>(E40-I40)/I40</f>
        <v>0.14635713179644033</v>
      </c>
      <c r="I40" s="402">
        <v>34949.987999999998</v>
      </c>
      <c r="J40" s="112">
        <v>372727.64289000002</v>
      </c>
      <c r="K40" s="116">
        <f>I40/$I$45</f>
        <v>0.64778379649550888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475</v>
      </c>
      <c r="E41" s="90">
        <v>4235.7139999999999</v>
      </c>
      <c r="F41" s="78">
        <v>45342.928339999984</v>
      </c>
      <c r="G41" s="422">
        <f t="shared" ref="G41" si="9">E41/$E$45</f>
        <v>6.2653250865674623E-2</v>
      </c>
      <c r="H41" s="141">
        <f>(E41-I41)/I41</f>
        <v>0.45877611578422423</v>
      </c>
      <c r="I41" s="402">
        <v>2903.6080000000002</v>
      </c>
      <c r="J41" s="112">
        <v>30972.981100000026</v>
      </c>
      <c r="K41" s="117">
        <f t="shared" ref="K41:K44" si="10">I41/$I$45</f>
        <v>5.3817191976567542E-2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18332</v>
      </c>
      <c r="E42" s="90">
        <v>7066.2980000000007</v>
      </c>
      <c r="F42" s="78">
        <v>75459.783739999999</v>
      </c>
      <c r="G42" s="422">
        <f>E42/$E$45</f>
        <v>0.10452229335729819</v>
      </c>
      <c r="H42" s="141">
        <f t="shared" ref="H42:H44" si="11">(E42-I42)/I42</f>
        <v>0.52258583037868034</v>
      </c>
      <c r="I42" s="402">
        <v>4640.9850000000006</v>
      </c>
      <c r="J42" s="112">
        <v>49511.825019999997</v>
      </c>
      <c r="K42" s="117">
        <f t="shared" si="10"/>
        <v>8.601876723902481E-2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362628</v>
      </c>
      <c r="E43" s="90">
        <v>14878</v>
      </c>
      <c r="F43" s="78">
        <v>158876.9</v>
      </c>
      <c r="G43" s="422">
        <f>E43/$E$45</f>
        <v>0.2200703509206493</v>
      </c>
      <c r="H43" s="141">
        <f t="shared" si="11"/>
        <v>0.42669466739545286</v>
      </c>
      <c r="I43" s="402">
        <v>10428.299999999999</v>
      </c>
      <c r="J43" s="112">
        <v>111257</v>
      </c>
      <c r="K43" s="117">
        <f t="shared" si="10"/>
        <v>0.19328429426053353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28</v>
      </c>
      <c r="E44" s="90">
        <v>1360.4739999999999</v>
      </c>
      <c r="F44" s="78">
        <v>15481.61247</v>
      </c>
      <c r="G44" s="422">
        <f>E44/$E$45</f>
        <v>2.012367190471968E-2</v>
      </c>
      <c r="H44" s="141">
        <f t="shared" si="11"/>
        <v>0.32048060394822014</v>
      </c>
      <c r="I44" s="405">
        <v>1030.287</v>
      </c>
      <c r="J44" s="118">
        <v>10985.8649</v>
      </c>
      <c r="K44" s="117">
        <f t="shared" si="10"/>
        <v>1.9095950028365345E-2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381633</v>
      </c>
      <c r="E45" s="601">
        <v>67605.65400000001</v>
      </c>
      <c r="F45" s="602">
        <v>721736.06410000008</v>
      </c>
      <c r="G45" s="603">
        <f>SUM(G40:G44)</f>
        <v>1</v>
      </c>
      <c r="H45" s="604">
        <f>(E45-I45)/I45</f>
        <v>0.25304326893279039</v>
      </c>
      <c r="I45" s="605">
        <v>53953.167999999991</v>
      </c>
      <c r="J45" s="606">
        <v>575455.31391000014</v>
      </c>
      <c r="K45" s="614">
        <f>SUM(K40:K43)</f>
        <v>0.98090404997163472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172</v>
      </c>
      <c r="E46" s="90">
        <v>40985.694000000003</v>
      </c>
      <c r="F46" s="78">
        <v>436267.83575999993</v>
      </c>
      <c r="G46" s="422">
        <f>E46/$E$51</f>
        <v>0.62761481711244871</v>
      </c>
      <c r="H46" s="141">
        <f>(E46-I46)/I46</f>
        <v>0.15708877723068548</v>
      </c>
      <c r="I46" s="402">
        <v>35421.390999999996</v>
      </c>
      <c r="J46" s="112">
        <v>377174.94942000014</v>
      </c>
      <c r="K46" s="117">
        <f>I46/$I$51</f>
        <v>0.7842480944704201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475</v>
      </c>
      <c r="E47" s="90">
        <v>3776.828</v>
      </c>
      <c r="F47" s="78">
        <v>40211.260320000016</v>
      </c>
      <c r="G47" s="422">
        <f t="shared" ref="G47:G50" si="12">E47/$E$51</f>
        <v>5.7834648706574912E-2</v>
      </c>
      <c r="H47" s="141">
        <f>(E47-I47)/I47</f>
        <v>0.95195804210260826</v>
      </c>
      <c r="I47" s="402">
        <v>1934.8920000000001</v>
      </c>
      <c r="J47" s="112">
        <v>20607.89684999999</v>
      </c>
      <c r="K47" s="117">
        <f t="shared" ref="K47:K50" si="13">I47/$I$51</f>
        <v>4.2839519317749555E-2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18342</v>
      </c>
      <c r="E48" s="90">
        <v>6181.7809999999999</v>
      </c>
      <c r="F48" s="78">
        <v>65823.513359999997</v>
      </c>
      <c r="G48" s="422">
        <f t="shared" si="12"/>
        <v>9.4661745919056781E-2</v>
      </c>
      <c r="H48" s="141">
        <f t="shared" ref="H48:H50" si="14">(E48-I48)/I48</f>
        <v>2.2419610206193301</v>
      </c>
      <c r="I48" s="402">
        <v>1906.8029999999999</v>
      </c>
      <c r="J48" s="112">
        <v>20311.475830000003</v>
      </c>
      <c r="K48" s="117">
        <f t="shared" si="13"/>
        <v>4.2217614189134486E-2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362497</v>
      </c>
      <c r="E49" s="90">
        <v>12846.702000000001</v>
      </c>
      <c r="F49" s="78">
        <v>136789.07500000001</v>
      </c>
      <c r="G49" s="422">
        <f t="shared" si="12"/>
        <v>0.19672182508921598</v>
      </c>
      <c r="H49" s="141">
        <f t="shared" si="14"/>
        <v>1.685449571869164</v>
      </c>
      <c r="I49" s="402">
        <v>4783.8180000000002</v>
      </c>
      <c r="J49" s="112">
        <v>50953.1</v>
      </c>
      <c r="K49" s="117">
        <f t="shared" si="13"/>
        <v>0.10591622872160206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28</v>
      </c>
      <c r="E50" s="90">
        <v>1512.893</v>
      </c>
      <c r="F50" s="78">
        <v>16101.250860000002</v>
      </c>
      <c r="G50" s="422">
        <f t="shared" si="12"/>
        <v>2.3166963172703718E-2</v>
      </c>
      <c r="H50" s="141">
        <f t="shared" si="14"/>
        <v>0.35182446662598088</v>
      </c>
      <c r="I50" s="405">
        <v>1119.1490000000001</v>
      </c>
      <c r="J50" s="118">
        <v>11915.022630000001</v>
      </c>
      <c r="K50" s="117">
        <f t="shared" si="13"/>
        <v>2.4778543301093862E-2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381514</v>
      </c>
      <c r="E51" s="601">
        <v>65303.898000000001</v>
      </c>
      <c r="F51" s="602">
        <v>695192.93530000001</v>
      </c>
      <c r="G51" s="603">
        <f>SUM(G46:G50)</f>
        <v>1</v>
      </c>
      <c r="H51" s="604">
        <f t="shared" ref="H51" si="15">(E51-I51)/I51</f>
        <v>0.44586240466927696</v>
      </c>
      <c r="I51" s="605">
        <v>45166.052999999993</v>
      </c>
      <c r="J51" s="606">
        <v>480962.4447300001</v>
      </c>
      <c r="K51" s="614">
        <f>SUM(K46:K49)</f>
        <v>0.97522145669890614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172</v>
      </c>
      <c r="E52" s="106">
        <v>35303.224999999999</v>
      </c>
      <c r="F52" s="105">
        <v>376485.92813000007</v>
      </c>
      <c r="G52" s="421">
        <f>E52/$E$57</f>
        <v>0.8159956455238393</v>
      </c>
      <c r="H52" s="383">
        <f>(E52-I52)/I52</f>
        <v>4.6799008013339409E-3</v>
      </c>
      <c r="I52" s="401">
        <v>35138.779000000002</v>
      </c>
      <c r="J52" s="113">
        <v>375062.89902999991</v>
      </c>
      <c r="K52" s="116">
        <f>I52/$I$57</f>
        <v>0.81767164307192464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475</v>
      </c>
      <c r="E53" s="90">
        <v>2005.347</v>
      </c>
      <c r="F53" s="78">
        <v>21391.433359999985</v>
      </c>
      <c r="G53" s="422">
        <f t="shared" ref="G53:G56" si="16">E53/$E$57</f>
        <v>4.6351414630371436E-2</v>
      </c>
      <c r="H53" s="141">
        <f t="shared" ref="H53:H56" si="17">(E53-I53)/I53</f>
        <v>-2.8814636638967151E-4</v>
      </c>
      <c r="I53" s="402">
        <v>2005.9250000000002</v>
      </c>
      <c r="J53" s="112">
        <v>21417.692919999994</v>
      </c>
      <c r="K53" s="117">
        <f t="shared" ref="K53:K56" si="18">I53/$I$57</f>
        <v>4.6677432662900739E-2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18327</v>
      </c>
      <c r="E54" s="90">
        <v>1288.5330000000001</v>
      </c>
      <c r="F54" s="78">
        <v>13742.43936</v>
      </c>
      <c r="G54" s="422">
        <f t="shared" si="16"/>
        <v>2.9783038719940442E-2</v>
      </c>
      <c r="H54" s="141">
        <f t="shared" si="17"/>
        <v>-8.9691202339825693E-2</v>
      </c>
      <c r="I54" s="402">
        <v>1415.49</v>
      </c>
      <c r="J54" s="112">
        <v>15118.24847</v>
      </c>
      <c r="K54" s="117">
        <f t="shared" si="18"/>
        <v>3.2938140339249654E-2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362266</v>
      </c>
      <c r="E55" s="90">
        <v>2986.3</v>
      </c>
      <c r="F55" s="78">
        <v>31859.3</v>
      </c>
      <c r="G55" s="422">
        <f t="shared" si="16"/>
        <v>6.9025076214080772E-2</v>
      </c>
      <c r="H55" s="141">
        <f t="shared" si="17"/>
        <v>-7.1741630661154368E-2</v>
      </c>
      <c r="I55" s="402">
        <v>3217.1</v>
      </c>
      <c r="J55" s="112">
        <v>34358.1</v>
      </c>
      <c r="K55" s="117">
        <f t="shared" si="18"/>
        <v>7.4861207981264472E-2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28</v>
      </c>
      <c r="E56" s="90">
        <v>1680.5820000000001</v>
      </c>
      <c r="F56" s="78">
        <v>17920.577420000001</v>
      </c>
      <c r="G56" s="422">
        <f t="shared" si="16"/>
        <v>3.8844824911767835E-2</v>
      </c>
      <c r="H56" s="141">
        <f t="shared" si="17"/>
        <v>0.40411346320783981</v>
      </c>
      <c r="I56" s="405">
        <v>1196.8989999999999</v>
      </c>
      <c r="J56" s="118">
        <v>12774.861359999999</v>
      </c>
      <c r="K56" s="117">
        <f t="shared" si="18"/>
        <v>2.7851575944660551E-2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381268</v>
      </c>
      <c r="E57" s="668">
        <v>43263.987000000008</v>
      </c>
      <c r="F57" s="669">
        <v>461399.67827000003</v>
      </c>
      <c r="G57" s="670">
        <f>SUM(G52:G56)</f>
        <v>0.99999999999999978</v>
      </c>
      <c r="H57" s="671">
        <f t="shared" ref="H57" si="19">(E57-I57)/I57</f>
        <v>6.7434425121143974E-3</v>
      </c>
      <c r="I57" s="672">
        <v>42974.192999999999</v>
      </c>
      <c r="J57" s="673">
        <v>458731.80177999986</v>
      </c>
      <c r="K57" s="674">
        <f>SUM(K52:K55)</f>
        <v>0.97214842405533952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172</v>
      </c>
      <c r="E58" s="90">
        <f>E40+E46+E52</f>
        <v>116354.087</v>
      </c>
      <c r="F58" s="78">
        <f>F40+F46+F52</f>
        <v>1239328.60344</v>
      </c>
      <c r="G58" s="422">
        <f>E58/$E$63</f>
        <v>0.66045155055890659</v>
      </c>
      <c r="H58" s="141">
        <f>(E58-I58)/I58</f>
        <v>0.10277616113512032</v>
      </c>
      <c r="I58" s="402">
        <f>I40+I46+I52</f>
        <v>105510.158</v>
      </c>
      <c r="J58" s="112">
        <f>J40+J46+J52</f>
        <v>1124965.4913400002</v>
      </c>
      <c r="K58" s="117">
        <f>I58/$I$63</f>
        <v>0.74254080488206164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475</v>
      </c>
      <c r="E59" s="90">
        <f t="shared" ref="E59:F60" si="20">E41+E47+E53</f>
        <v>10017.888999999999</v>
      </c>
      <c r="F59" s="78">
        <f t="shared" si="20"/>
        <v>106945.62201999998</v>
      </c>
      <c r="G59" s="422">
        <f t="shared" ref="G59:G62" si="21">E59/$E$63</f>
        <v>5.6863755231709341E-2</v>
      </c>
      <c r="H59" s="141">
        <f t="shared" ref="H59:H62" si="22">(E59-I59)/I59</f>
        <v>0.46365677175219233</v>
      </c>
      <c r="I59" s="402">
        <f t="shared" ref="I59:J59" si="23">I41+I47+I53</f>
        <v>6844.4250000000002</v>
      </c>
      <c r="J59" s="112">
        <f t="shared" si="23"/>
        <v>72998.57087000001</v>
      </c>
      <c r="K59" s="117">
        <f t="shared" ref="K59:K62" si="24">I59/$I$63</f>
        <v>4.8168488653527609E-2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18327</v>
      </c>
      <c r="E60" s="90">
        <f>E42+E48+E54</f>
        <v>14536.612000000001</v>
      </c>
      <c r="F60" s="78">
        <f t="shared" si="20"/>
        <v>155025.73645999999</v>
      </c>
      <c r="G60" s="422">
        <f t="shared" si="21"/>
        <v>8.251302711243147E-2</v>
      </c>
      <c r="H60" s="141">
        <f t="shared" si="22"/>
        <v>0.82545579847896811</v>
      </c>
      <c r="I60" s="402">
        <f>I42+I48+I54</f>
        <v>7963.2780000000002</v>
      </c>
      <c r="J60" s="112">
        <f t="shared" ref="J60" si="25">J42+J48+J54</f>
        <v>84941.549320000006</v>
      </c>
      <c r="K60" s="117">
        <f t="shared" si="24"/>
        <v>5.6042555216528199E-2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362266</v>
      </c>
      <c r="E61" s="90">
        <f t="shared" ref="E61:F62" si="26">E43+E49+E55</f>
        <v>30711.002</v>
      </c>
      <c r="F61" s="78">
        <f t="shared" si="26"/>
        <v>327525.27499999997</v>
      </c>
      <c r="G61" s="422">
        <f t="shared" si="21"/>
        <v>0.17432244464363064</v>
      </c>
      <c r="H61" s="141">
        <f t="shared" si="22"/>
        <v>0.6664300134710005</v>
      </c>
      <c r="I61" s="402">
        <f t="shared" ref="I61:J61" si="27">I43+I49+I55</f>
        <v>18429.217999999997</v>
      </c>
      <c r="J61" s="112">
        <f t="shared" si="27"/>
        <v>196568.2</v>
      </c>
      <c r="K61" s="117">
        <f t="shared" si="24"/>
        <v>0.12969790422517399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28</v>
      </c>
      <c r="E62" s="90">
        <f>E44+E50+E56</f>
        <v>4553.9490000000005</v>
      </c>
      <c r="F62" s="78">
        <f t="shared" si="26"/>
        <v>49503.440750000002</v>
      </c>
      <c r="G62" s="422">
        <f t="shared" si="21"/>
        <v>2.584922245332201E-2</v>
      </c>
      <c r="H62" s="141">
        <f t="shared" si="22"/>
        <v>0.36087660081850753</v>
      </c>
      <c r="I62" s="402">
        <f>I44+I50+I56</f>
        <v>3346.335</v>
      </c>
      <c r="J62" s="112">
        <f t="shared" ref="J62" si="28">J44+J50+J56</f>
        <v>35675.748890000003</v>
      </c>
      <c r="K62" s="117">
        <f t="shared" si="24"/>
        <v>2.3550247022708599E-2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381268</v>
      </c>
      <c r="E63" s="634">
        <f>SUM(E58:E62)</f>
        <v>176173.53899999999</v>
      </c>
      <c r="F63" s="635">
        <f>SUM(F58:F62)</f>
        <v>1878328.6776699999</v>
      </c>
      <c r="G63" s="636">
        <f>SUM(G58:G62)</f>
        <v>1.0000000000000002</v>
      </c>
      <c r="H63" s="637">
        <f>(E63-I63)/I63</f>
        <v>0.23984310068023282</v>
      </c>
      <c r="I63" s="647">
        <f>SUM(I58:I62)</f>
        <v>142093.41399999999</v>
      </c>
      <c r="J63" s="648">
        <f>SUM(J58:J62)</f>
        <v>1515149.56042</v>
      </c>
      <c r="K63" s="649">
        <f>SUM(K58:K61)</f>
        <v>0.97644975297729153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237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116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113</v>
      </c>
      <c r="E9" s="90">
        <v>13865.097</v>
      </c>
      <c r="F9" s="78">
        <v>148024.03654999999</v>
      </c>
      <c r="G9" s="421">
        <f>E9/$E$14</f>
        <v>0.42642549369977273</v>
      </c>
      <c r="H9" s="141">
        <f>(E9-I9)/I9</f>
        <v>9.0944305027309935E-2</v>
      </c>
      <c r="I9" s="402">
        <v>12709.262000000001</v>
      </c>
      <c r="J9" s="112">
        <v>135592.36579999997</v>
      </c>
      <c r="K9" s="116">
        <f>I9/$I$14</f>
        <v>0.49533716842441677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384</v>
      </c>
      <c r="E10" s="90">
        <v>3411.9430000000002</v>
      </c>
      <c r="F10" s="78">
        <v>36307.489829999984</v>
      </c>
      <c r="G10" s="422">
        <f>E10/$E$14</f>
        <v>0.10493539845054699</v>
      </c>
      <c r="H10" s="141">
        <f>(E10-I10)/I10</f>
        <v>0.3867849219981418</v>
      </c>
      <c r="I10" s="402">
        <v>2460.326</v>
      </c>
      <c r="J10" s="112">
        <v>26248.582099999992</v>
      </c>
      <c r="K10" s="117">
        <f>I10/$I$14</f>
        <v>9.5889982773269725E-2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13257</v>
      </c>
      <c r="E11" s="90">
        <v>5075.5990000000002</v>
      </c>
      <c r="F11" s="78">
        <v>54200.65552</v>
      </c>
      <c r="G11" s="422">
        <f>E11/$E$14</f>
        <v>0.15610167093653024</v>
      </c>
      <c r="H11" s="141">
        <f t="shared" ref="H11:H13" si="0">(E11-I11)/I11</f>
        <v>0.54801120048359364</v>
      </c>
      <c r="I11" s="402">
        <v>3278.7869999999998</v>
      </c>
      <c r="J11" s="112">
        <v>34980.283869999999</v>
      </c>
      <c r="K11" s="117">
        <f>I11/$I$14</f>
        <v>0.12778909337511399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174360</v>
      </c>
      <c r="E12" s="90">
        <v>9798.6</v>
      </c>
      <c r="F12" s="78">
        <v>104636.1</v>
      </c>
      <c r="G12" s="422">
        <f>E12/$E$14</f>
        <v>0.30135907758644553</v>
      </c>
      <c r="H12" s="141">
        <f t="shared" si="0"/>
        <v>0.43733497623657813</v>
      </c>
      <c r="I12" s="402">
        <v>6817.2</v>
      </c>
      <c r="J12" s="112">
        <v>72731.8</v>
      </c>
      <c r="K12" s="117">
        <f>I12/$I$14</f>
        <v>0.26569698103500689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12</v>
      </c>
      <c r="E13" s="90">
        <v>363.46100000000001</v>
      </c>
      <c r="F13" s="78">
        <v>4044.7968900000001</v>
      </c>
      <c r="G13" s="422">
        <f>E13/$E$14</f>
        <v>1.1178359326704537E-2</v>
      </c>
      <c r="H13" s="141">
        <f t="shared" si="0"/>
        <v>-7.3335457964178744E-2</v>
      </c>
      <c r="I13" s="405">
        <v>392.22500000000002</v>
      </c>
      <c r="J13" s="118">
        <v>4184.5709999999999</v>
      </c>
      <c r="K13" s="117">
        <f>I13/$I$14</f>
        <v>1.5286774392192629E-2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188126</v>
      </c>
      <c r="E14" s="601">
        <v>32514.7</v>
      </c>
      <c r="F14" s="602">
        <v>347213.07878999994</v>
      </c>
      <c r="G14" s="603">
        <f>SUM(G9:G13)</f>
        <v>1</v>
      </c>
      <c r="H14" s="604">
        <f>(E14-I14)/I14</f>
        <v>0.26724426879935154</v>
      </c>
      <c r="I14" s="605">
        <v>25657.8</v>
      </c>
      <c r="J14" s="606">
        <v>273737.60276999994</v>
      </c>
      <c r="K14" s="614">
        <f>SUM(K9:K12)</f>
        <v>0.9847132256078075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113</v>
      </c>
      <c r="E15" s="90">
        <v>14146.929</v>
      </c>
      <c r="F15" s="78">
        <v>150634.06693</v>
      </c>
      <c r="G15" s="422">
        <f>E15/$E$20</f>
        <v>0.468405684335299</v>
      </c>
      <c r="H15" s="141">
        <f>(E15-I15)/I15</f>
        <v>0.14531985486335516</v>
      </c>
      <c r="I15" s="402">
        <v>12351.946</v>
      </c>
      <c r="J15" s="112">
        <v>131575.03058000002</v>
      </c>
      <c r="K15" s="117">
        <f>I15/$I$20</f>
        <v>0.66493394773958081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383</v>
      </c>
      <c r="E16" s="90">
        <v>2759.2650000000003</v>
      </c>
      <c r="F16" s="78">
        <v>29379.810839999987</v>
      </c>
      <c r="G16" s="422">
        <f>E16/$E$20</f>
        <v>9.1359432890872561E-2</v>
      </c>
      <c r="H16" s="141">
        <f>(E16-I16)/I16</f>
        <v>1.0580625191130075</v>
      </c>
      <c r="I16" s="402">
        <v>1340.71</v>
      </c>
      <c r="J16" s="112">
        <v>14281.866390000014</v>
      </c>
      <c r="K16" s="117">
        <f>I16/$I$20</f>
        <v>7.2173533876680934E-2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13262</v>
      </c>
      <c r="E17" s="90">
        <v>4444.5339999999997</v>
      </c>
      <c r="F17" s="78">
        <v>47324.79954</v>
      </c>
      <c r="G17" s="422">
        <f>E17/$E$20</f>
        <v>0.14715879254228981</v>
      </c>
      <c r="H17" s="141">
        <f t="shared" ref="H17:H20" si="1">(E17-I17)/I17</f>
        <v>2.2944974271317151</v>
      </c>
      <c r="I17" s="402">
        <v>1349.078</v>
      </c>
      <c r="J17" s="112">
        <v>14371.17095</v>
      </c>
      <c r="K17" s="117">
        <f>I17/$I$20</f>
        <v>7.2624002756214945E-2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174297</v>
      </c>
      <c r="E18" s="90">
        <v>8460.2000000000007</v>
      </c>
      <c r="F18" s="78">
        <v>90082.1</v>
      </c>
      <c r="G18" s="422">
        <f>E18/$E$20</f>
        <v>0.28011773937746465</v>
      </c>
      <c r="H18" s="141">
        <f t="shared" si="1"/>
        <v>1.7055324592260954</v>
      </c>
      <c r="I18" s="402">
        <v>3127</v>
      </c>
      <c r="J18" s="112">
        <v>33309.4</v>
      </c>
      <c r="K18" s="117">
        <f>I18/$I$20</f>
        <v>0.16833367427137955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12</v>
      </c>
      <c r="E19" s="90">
        <v>391.37200000000001</v>
      </c>
      <c r="F19" s="78">
        <v>4167.2515699999994</v>
      </c>
      <c r="G19" s="422">
        <f>E19/$E$20</f>
        <v>1.2958350854074029E-2</v>
      </c>
      <c r="H19" s="141">
        <f t="shared" si="1"/>
        <v>-3.9497774047405169E-2</v>
      </c>
      <c r="I19" s="405">
        <v>407.46600000000001</v>
      </c>
      <c r="J19" s="118">
        <v>4340.4006600000002</v>
      </c>
      <c r="K19" s="117">
        <f>I19/$I$20</f>
        <v>2.1934841356143885E-2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188067</v>
      </c>
      <c r="E20" s="601">
        <v>30202.3</v>
      </c>
      <c r="F20" s="602">
        <v>321588.02888000006</v>
      </c>
      <c r="G20" s="603">
        <f>SUM(G15:G19)</f>
        <v>1</v>
      </c>
      <c r="H20" s="604">
        <f t="shared" si="1"/>
        <v>0.6258599713612043</v>
      </c>
      <c r="I20" s="605">
        <v>18576.199999999997</v>
      </c>
      <c r="J20" s="606">
        <v>197877.86858000004</v>
      </c>
      <c r="K20" s="614">
        <f>SUM(K15:K18)</f>
        <v>0.97806515864385624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115</v>
      </c>
      <c r="E21" s="106">
        <v>12088.847</v>
      </c>
      <c r="F21" s="105">
        <v>128968.03498999999</v>
      </c>
      <c r="G21" s="421">
        <f>E21/$E$26</f>
        <v>0.71480460735213258</v>
      </c>
      <c r="H21" s="383">
        <f>(E21-I21)/I21</f>
        <v>-9.7088102380153297E-3</v>
      </c>
      <c r="I21" s="401">
        <v>12207.366</v>
      </c>
      <c r="J21" s="113">
        <v>130373.99682999997</v>
      </c>
      <c r="K21" s="116">
        <f>I21/$I$26</f>
        <v>0.70996998988030846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399</v>
      </c>
      <c r="E22" s="90">
        <v>1540.4370000000001</v>
      </c>
      <c r="F22" s="78">
        <v>16434.054130000004</v>
      </c>
      <c r="G22" s="422">
        <f>E22/$E$26</f>
        <v>9.1084903707996059E-2</v>
      </c>
      <c r="H22" s="141">
        <f t="shared" ref="H22:H26" si="2">(E22-I22)/I22</f>
        <v>3.5745959215288642E-2</v>
      </c>
      <c r="I22" s="402">
        <v>1487.2730000000001</v>
      </c>
      <c r="J22" s="112">
        <v>15884.172889999991</v>
      </c>
      <c r="K22" s="117">
        <f>I22/$I$26</f>
        <v>8.6498528573588779E-2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13233</v>
      </c>
      <c r="E23" s="90">
        <v>926.10800000000006</v>
      </c>
      <c r="F23" s="78">
        <v>9879.715470000001</v>
      </c>
      <c r="G23" s="422">
        <f>E23/$E$26</f>
        <v>5.4760083017484529E-2</v>
      </c>
      <c r="H23" s="141">
        <f t="shared" si="2"/>
        <v>-7.2673492969762235E-2</v>
      </c>
      <c r="I23" s="402">
        <v>998.68600000000004</v>
      </c>
      <c r="J23" s="112">
        <v>10665.74828</v>
      </c>
      <c r="K23" s="117">
        <f>I23/$I$26</f>
        <v>5.8082725570250432E-2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174187</v>
      </c>
      <c r="E24" s="90">
        <v>1966.8</v>
      </c>
      <c r="F24" s="78">
        <v>20982.5</v>
      </c>
      <c r="G24" s="422">
        <f>E24/$E$26</f>
        <v>0.11629543344705862</v>
      </c>
      <c r="H24" s="141">
        <f t="shared" si="2"/>
        <v>-6.4809091341353223E-2</v>
      </c>
      <c r="I24" s="402">
        <v>2103.1</v>
      </c>
      <c r="J24" s="112">
        <v>22460.9</v>
      </c>
      <c r="K24" s="117">
        <f>I24/$I$26</f>
        <v>0.12231450140163543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13</v>
      </c>
      <c r="E25" s="90">
        <v>389.90800000000002</v>
      </c>
      <c r="F25" s="78">
        <v>4159.6671999999999</v>
      </c>
      <c r="G25" s="422">
        <f>E25/$E$26</f>
        <v>2.3054972475328318E-2</v>
      </c>
      <c r="H25" s="141">
        <f t="shared" si="2"/>
        <v>-1.9777512412796083E-2</v>
      </c>
      <c r="I25" s="405">
        <v>397.77499999999998</v>
      </c>
      <c r="J25" s="118">
        <v>4248.2193899999993</v>
      </c>
      <c r="K25" s="117">
        <f>I25/$I$26</f>
        <v>2.3134254574216886E-2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187947</v>
      </c>
      <c r="E26" s="668">
        <v>16912.099999999999</v>
      </c>
      <c r="F26" s="669">
        <v>180423.97178999998</v>
      </c>
      <c r="G26" s="670">
        <f>SUM(G21:G25)</f>
        <v>1</v>
      </c>
      <c r="H26" s="671">
        <f t="shared" si="2"/>
        <v>-1.6406695280966964E-2</v>
      </c>
      <c r="I26" s="672">
        <v>17194.2</v>
      </c>
      <c r="J26" s="673">
        <v>183633.03738999998</v>
      </c>
      <c r="K26" s="674">
        <f>SUM(K21:K24)</f>
        <v>0.97686574542578308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115</v>
      </c>
      <c r="E27" s="90">
        <f>E9+E15+E21</f>
        <v>40100.873</v>
      </c>
      <c r="F27" s="78">
        <f>F9+F15+F21</f>
        <v>427626.13847000001</v>
      </c>
      <c r="G27" s="422">
        <f>E27/$E$32</f>
        <v>0.50359570810168652</v>
      </c>
      <c r="H27" s="141">
        <f>(E27-I27)/I27</f>
        <v>7.599697804375341E-2</v>
      </c>
      <c r="I27" s="402">
        <f>I9+I15+I21</f>
        <v>37268.574000000001</v>
      </c>
      <c r="J27" s="112">
        <f>J9+J15+J21</f>
        <v>397541.39320999995</v>
      </c>
      <c r="K27" s="117">
        <f>I27/$I$32</f>
        <v>0.60670138470604706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399</v>
      </c>
      <c r="E28" s="90">
        <f t="shared" ref="E28:F31" si="3">E10+E16+E22</f>
        <v>7711.6450000000004</v>
      </c>
      <c r="F28" s="78">
        <f t="shared" si="3"/>
        <v>82121.354799999972</v>
      </c>
      <c r="G28" s="422">
        <f>E28/$E$32</f>
        <v>9.684455808240959E-2</v>
      </c>
      <c r="H28" s="141">
        <f t="shared" ref="H28:H31" si="4">(E28-I28)/I28</f>
        <v>0.45824402469674147</v>
      </c>
      <c r="I28" s="402">
        <f t="shared" ref="I28:J28" si="5">I10+I16+I22</f>
        <v>5288.3090000000002</v>
      </c>
      <c r="J28" s="112">
        <f t="shared" si="5"/>
        <v>56414.621379999997</v>
      </c>
      <c r="K28" s="117">
        <f>I28/$I$32</f>
        <v>8.6089271702573078E-2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13233</v>
      </c>
      <c r="E29" s="90">
        <f t="shared" si="3"/>
        <v>10446.241</v>
      </c>
      <c r="F29" s="78">
        <f t="shared" si="3"/>
        <v>111405.17053</v>
      </c>
      <c r="G29" s="422">
        <f>E29/$E$32</f>
        <v>0.13118622463395921</v>
      </c>
      <c r="H29" s="141">
        <f t="shared" si="4"/>
        <v>0.85659758527026608</v>
      </c>
      <c r="I29" s="402">
        <f t="shared" ref="I29:J29" si="6">I11+I17+I23</f>
        <v>5626.5509999999995</v>
      </c>
      <c r="J29" s="112">
        <f t="shared" si="6"/>
        <v>60017.203099999999</v>
      </c>
      <c r="K29" s="117">
        <f>I29/$I$32</f>
        <v>9.1595570112749505E-2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174187</v>
      </c>
      <c r="E30" s="90">
        <f t="shared" si="3"/>
        <v>20225.600000000002</v>
      </c>
      <c r="F30" s="78">
        <f t="shared" si="3"/>
        <v>215700.7</v>
      </c>
      <c r="G30" s="422">
        <f>E30/$E$32</f>
        <v>0.25399759635610603</v>
      </c>
      <c r="H30" s="141">
        <f t="shared" si="4"/>
        <v>0.67884920272592197</v>
      </c>
      <c r="I30" s="402">
        <f t="shared" ref="I30:J30" si="7">I12+I18+I24</f>
        <v>12047.300000000001</v>
      </c>
      <c r="J30" s="112">
        <f t="shared" si="7"/>
        <v>128502.1</v>
      </c>
      <c r="K30" s="117">
        <f>I30/$I$32</f>
        <v>0.19612002305130216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13</v>
      </c>
      <c r="E31" s="90">
        <f>E13+E19+E25</f>
        <v>1144.741</v>
      </c>
      <c r="F31" s="78">
        <f t="shared" si="3"/>
        <v>12371.71566</v>
      </c>
      <c r="G31" s="422">
        <f>E31/$E$32</f>
        <v>1.4375912825838796E-2</v>
      </c>
      <c r="H31" s="141">
        <f t="shared" si="4"/>
        <v>-4.4030477692059658E-2</v>
      </c>
      <c r="I31" s="402">
        <f>I13+I19+I25</f>
        <v>1197.4659999999999</v>
      </c>
      <c r="J31" s="112">
        <f t="shared" ref="J31" si="8">J13+J19+J25</f>
        <v>12773.191049999998</v>
      </c>
      <c r="K31" s="117">
        <f>I31/$I$32</f>
        <v>1.9493750427328163E-2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187947</v>
      </c>
      <c r="E32" s="634">
        <f>SUM(E27:E31)</f>
        <v>79629.099999999991</v>
      </c>
      <c r="F32" s="635">
        <f>SUM(F27:F31)</f>
        <v>849225.07945999992</v>
      </c>
      <c r="G32" s="636">
        <f>SUM(G27:G31)</f>
        <v>1</v>
      </c>
      <c r="H32" s="637">
        <f>(E32-I32)/I32</f>
        <v>0.29629551248449387</v>
      </c>
      <c r="I32" s="647">
        <f>SUM(I27:I31)</f>
        <v>61428.200000000004</v>
      </c>
      <c r="J32" s="648">
        <f>SUM(J27:J31)</f>
        <v>655248.50873999996</v>
      </c>
      <c r="K32" s="649">
        <f>SUM(K27:K30)</f>
        <v>0.98050624957267185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117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74</v>
      </c>
      <c r="E40" s="90">
        <v>13056.951999999999</v>
      </c>
      <c r="F40" s="78">
        <v>139396.65082000004</v>
      </c>
      <c r="G40" s="421">
        <f>E40/$E$45</f>
        <v>0.46103428551251718</v>
      </c>
      <c r="H40" s="141">
        <f>(E40-I40)/I40</f>
        <v>0.10240136439239782</v>
      </c>
      <c r="I40" s="402">
        <v>11844.1</v>
      </c>
      <c r="J40" s="112">
        <v>126362.54511999995</v>
      </c>
      <c r="K40" s="116">
        <f>I40/$I$45</f>
        <v>0.52417031408352843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287</v>
      </c>
      <c r="E41" s="90">
        <v>3037.2038750000002</v>
      </c>
      <c r="F41" s="78">
        <v>32341.548870000006</v>
      </c>
      <c r="G41" s="422">
        <f t="shared" ref="G41" si="9">E41/$E$45</f>
        <v>0.1072421127431941</v>
      </c>
      <c r="H41" s="141">
        <f>(E41-I41)/I41</f>
        <v>0.27964974204380516</v>
      </c>
      <c r="I41" s="402">
        <v>2373.4650000000001</v>
      </c>
      <c r="J41" s="112">
        <v>25322.20681</v>
      </c>
      <c r="K41" s="117">
        <f t="shared" ref="K41:K44" si="10">I41/$I$45</f>
        <v>0.10503963108351515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11201</v>
      </c>
      <c r="E42" s="90">
        <v>4214.6770000000006</v>
      </c>
      <c r="F42" s="78">
        <v>45007.531179999998</v>
      </c>
      <c r="G42" s="422">
        <f>E42/$E$45</f>
        <v>0.14881808551957912</v>
      </c>
      <c r="H42" s="141">
        <f t="shared" ref="H42:H44" si="11">(E42-I42)/I42</f>
        <v>0.53999057300078235</v>
      </c>
      <c r="I42" s="402">
        <v>2736.8199999999997</v>
      </c>
      <c r="J42" s="112">
        <v>29198.411360000002</v>
      </c>
      <c r="K42" s="117">
        <f t="shared" si="10"/>
        <v>0.12112020322270853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125339</v>
      </c>
      <c r="E43" s="90">
        <v>7830.3</v>
      </c>
      <c r="F43" s="78">
        <v>83617</v>
      </c>
      <c r="G43" s="422">
        <f>E43/$E$45</f>
        <v>0.27648388121888351</v>
      </c>
      <c r="H43" s="141">
        <f t="shared" si="11"/>
        <v>0.43228461679165908</v>
      </c>
      <c r="I43" s="402">
        <v>5467</v>
      </c>
      <c r="J43" s="112">
        <v>58326.3</v>
      </c>
      <c r="K43" s="117">
        <f t="shared" si="10"/>
        <v>0.2419465478250479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12</v>
      </c>
      <c r="E44" s="90">
        <v>181.86712499999999</v>
      </c>
      <c r="F44" s="78">
        <v>2067.5458700000004</v>
      </c>
      <c r="G44" s="422">
        <f>E44/$E$45</f>
        <v>6.4216350058260646E-3</v>
      </c>
      <c r="H44" s="141">
        <f t="shared" si="11"/>
        <v>4.2128900094547755E-2</v>
      </c>
      <c r="I44" s="405">
        <v>174.51499999999999</v>
      </c>
      <c r="J44" s="118">
        <v>1861.8719799999997</v>
      </c>
      <c r="K44" s="117">
        <f t="shared" si="10"/>
        <v>7.7233037851999692E-3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136913</v>
      </c>
      <c r="E45" s="601">
        <v>28321</v>
      </c>
      <c r="F45" s="602">
        <v>302430.27674</v>
      </c>
      <c r="G45" s="603">
        <f>SUM(G40:G44)</f>
        <v>0.99999999999999989</v>
      </c>
      <c r="H45" s="604">
        <f>(E45-I45)/I45</f>
        <v>0.25336897401741015</v>
      </c>
      <c r="I45" s="605">
        <v>22595.9</v>
      </c>
      <c r="J45" s="606">
        <v>241071.33526999992</v>
      </c>
      <c r="K45" s="614">
        <f>SUM(K40:K43)</f>
        <v>0.99227669621479997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74</v>
      </c>
      <c r="E46" s="90">
        <v>12392.816999999999</v>
      </c>
      <c r="F46" s="78">
        <v>131955.75088999997</v>
      </c>
      <c r="G46" s="422">
        <f>E46/$E$51</f>
        <v>0.48180209005590585</v>
      </c>
      <c r="H46" s="141">
        <f>(E46-I46)/I46</f>
        <v>7.1783669643253153E-2</v>
      </c>
      <c r="I46" s="402">
        <v>11562.797</v>
      </c>
      <c r="J46" s="112">
        <v>123169.14384</v>
      </c>
      <c r="K46" s="117">
        <f>I46/$I$51</f>
        <v>0.67570882591850223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287</v>
      </c>
      <c r="E47" s="90">
        <v>2680.489</v>
      </c>
      <c r="F47" s="78">
        <v>28540.858140000011</v>
      </c>
      <c r="G47" s="422">
        <f t="shared" ref="G47:G50" si="12">E47/$E$51</f>
        <v>0.10421078618137145</v>
      </c>
      <c r="H47" s="141">
        <f>(E47-I47)/I47</f>
        <v>0.54653975814915268</v>
      </c>
      <c r="I47" s="402">
        <v>1733.2170000000001</v>
      </c>
      <c r="J47" s="112">
        <v>18462.378789999992</v>
      </c>
      <c r="K47" s="117">
        <f t="shared" ref="K47:K50" si="13">I47/$I$51</f>
        <v>0.10128604905300929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11206</v>
      </c>
      <c r="E48" s="90">
        <v>3672.6709999999998</v>
      </c>
      <c r="F48" s="78">
        <v>39105.770129999997</v>
      </c>
      <c r="G48" s="422">
        <f t="shared" si="12"/>
        <v>0.14278436967863836</v>
      </c>
      <c r="H48" s="141">
        <f t="shared" ref="H48:H50" si="14">(E48-I48)/I48</f>
        <v>2.2641409154455783</v>
      </c>
      <c r="I48" s="402">
        <v>1125.1569999999999</v>
      </c>
      <c r="J48" s="112">
        <v>11985.372789999999</v>
      </c>
      <c r="K48" s="117">
        <f t="shared" si="13"/>
        <v>6.5752128610749125E-2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125294</v>
      </c>
      <c r="E49" s="90">
        <v>6760.7</v>
      </c>
      <c r="F49" s="78">
        <v>71986.600000000006</v>
      </c>
      <c r="G49" s="422">
        <f t="shared" si="12"/>
        <v>0.26283930362571828</v>
      </c>
      <c r="H49" s="141">
        <f t="shared" si="14"/>
        <v>1.6959763927104519</v>
      </c>
      <c r="I49" s="402">
        <v>2507.6999999999998</v>
      </c>
      <c r="J49" s="112">
        <v>26712.1</v>
      </c>
      <c r="K49" s="117">
        <f t="shared" si="13"/>
        <v>0.14654542692013253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12</v>
      </c>
      <c r="E50" s="90">
        <v>215.12299999999999</v>
      </c>
      <c r="F50" s="78">
        <v>2290.57701</v>
      </c>
      <c r="G50" s="422">
        <f t="shared" si="12"/>
        <v>8.3634504583660549E-3</v>
      </c>
      <c r="H50" s="141">
        <f t="shared" si="14"/>
        <v>0.17406633229456023</v>
      </c>
      <c r="I50" s="405">
        <v>183.22900000000001</v>
      </c>
      <c r="J50" s="118">
        <v>1951.78846</v>
      </c>
      <c r="K50" s="117">
        <f t="shared" si="13"/>
        <v>1.0707569497606957E-2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136873</v>
      </c>
      <c r="E51" s="601">
        <v>25721.8</v>
      </c>
      <c r="F51" s="602">
        <v>273879.55617</v>
      </c>
      <c r="G51" s="603">
        <f>SUM(G46:G50)</f>
        <v>1</v>
      </c>
      <c r="H51" s="604">
        <f t="shared" ref="H51" si="15">(E51-I51)/I51</f>
        <v>0.50313520841977322</v>
      </c>
      <c r="I51" s="605">
        <v>17112.099999999999</v>
      </c>
      <c r="J51" s="606">
        <v>182280.78388</v>
      </c>
      <c r="K51" s="614">
        <f>SUM(K46:K49)</f>
        <v>0.98929243050239313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74</v>
      </c>
      <c r="E52" s="106">
        <v>10413.072</v>
      </c>
      <c r="F52" s="105">
        <v>111090.26213000005</v>
      </c>
      <c r="G52" s="421">
        <f>E52/$E$57</f>
        <v>0.71437395808321602</v>
      </c>
      <c r="H52" s="383">
        <f>(E52-I52)/I52</f>
        <v>-5.2344132937734725E-2</v>
      </c>
      <c r="I52" s="401">
        <v>10988.242</v>
      </c>
      <c r="J52" s="113">
        <v>117354.09468000002</v>
      </c>
      <c r="K52" s="116">
        <f>I52/$I$57</f>
        <v>0.71437110332407994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287</v>
      </c>
      <c r="E53" s="90">
        <v>1624.866</v>
      </c>
      <c r="F53" s="78">
        <v>17334.693999999989</v>
      </c>
      <c r="G53" s="422">
        <f t="shared" ref="G53:G56" si="16">E53/$E$57</f>
        <v>0.11147161527115561</v>
      </c>
      <c r="H53" s="141">
        <f t="shared" ref="H53:H56" si="17">(E53-I53)/I53</f>
        <v>-3.7397666933452894E-2</v>
      </c>
      <c r="I53" s="402">
        <v>1687.9929999999999</v>
      </c>
      <c r="J53" s="112">
        <v>18027.385249999985</v>
      </c>
      <c r="K53" s="117">
        <f t="shared" ref="K53:K56" si="18">I53/$I$57</f>
        <v>0.10974034079458056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11197</v>
      </c>
      <c r="E54" s="90">
        <v>767.77800000000002</v>
      </c>
      <c r="F54" s="78">
        <v>8190.6644900000001</v>
      </c>
      <c r="G54" s="422">
        <f t="shared" si="16"/>
        <v>5.267231502761293E-2</v>
      </c>
      <c r="H54" s="141">
        <f t="shared" si="17"/>
        <v>-7.8002192779678403E-2</v>
      </c>
      <c r="I54" s="402">
        <v>832.73299999999995</v>
      </c>
      <c r="J54" s="112">
        <v>8893.3537800000013</v>
      </c>
      <c r="K54" s="117">
        <f t="shared" si="18"/>
        <v>5.4137904132833169E-2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125214</v>
      </c>
      <c r="E55" s="90">
        <v>1571.7</v>
      </c>
      <c r="F55" s="78">
        <v>16767.599999999999</v>
      </c>
      <c r="G55" s="422">
        <f t="shared" si="16"/>
        <v>0.10782423764278118</v>
      </c>
      <c r="H55" s="141">
        <f t="shared" si="17"/>
        <v>-6.8069967388081798E-2</v>
      </c>
      <c r="I55" s="402">
        <v>1686.5</v>
      </c>
      <c r="J55" s="112">
        <v>18012.2</v>
      </c>
      <c r="K55" s="117">
        <f t="shared" si="18"/>
        <v>0.1096432774010675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12</v>
      </c>
      <c r="E56" s="90">
        <v>199.084</v>
      </c>
      <c r="F56" s="78">
        <v>2123.8957799999998</v>
      </c>
      <c r="G56" s="422">
        <f t="shared" si="16"/>
        <v>1.3657873975234108E-2</v>
      </c>
      <c r="H56" s="141">
        <f t="shared" si="17"/>
        <v>6.9010696335753269E-2</v>
      </c>
      <c r="I56" s="405">
        <v>186.232</v>
      </c>
      <c r="J56" s="118">
        <v>1988.9449000000002</v>
      </c>
      <c r="K56" s="117">
        <f t="shared" si="18"/>
        <v>1.2107374347438839E-2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136784</v>
      </c>
      <c r="E57" s="668">
        <v>14576.500000000002</v>
      </c>
      <c r="F57" s="669">
        <v>155507.11640000003</v>
      </c>
      <c r="G57" s="670">
        <f>SUM(G52:G56)</f>
        <v>0.99999999999999978</v>
      </c>
      <c r="H57" s="671">
        <f t="shared" ref="H57" si="19">(E57-I57)/I57</f>
        <v>-5.2347919930826818E-2</v>
      </c>
      <c r="I57" s="672">
        <v>15381.7</v>
      </c>
      <c r="J57" s="673">
        <v>164275.97861000002</v>
      </c>
      <c r="K57" s="674">
        <f>SUM(K52:K55)</f>
        <v>0.9878926256525612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74</v>
      </c>
      <c r="E58" s="90">
        <f>E40+E46+E52</f>
        <v>35862.841</v>
      </c>
      <c r="F58" s="78">
        <f>F40+F46+F52</f>
        <v>382442.66384000005</v>
      </c>
      <c r="G58" s="422">
        <f>E58/$E$63</f>
        <v>0.52263490009370539</v>
      </c>
      <c r="H58" s="141">
        <f>(E58-I58)/I58</f>
        <v>4.2671785684599131E-2</v>
      </c>
      <c r="I58" s="402">
        <f>I40+I46+I52</f>
        <v>34395.139000000003</v>
      </c>
      <c r="J58" s="112">
        <f>J40+J46+J52</f>
        <v>366885.78363999998</v>
      </c>
      <c r="K58" s="117">
        <f>I58/$I$63</f>
        <v>0.62434790895575765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287</v>
      </c>
      <c r="E59" s="90">
        <f t="shared" ref="E59:F60" si="20">E41+E47+E53</f>
        <v>7342.5588750000006</v>
      </c>
      <c r="F59" s="78">
        <f t="shared" si="20"/>
        <v>78217.101010000013</v>
      </c>
      <c r="G59" s="422">
        <f t="shared" ref="G59:G62" si="21">E59/$E$63</f>
        <v>0.10700428122991637</v>
      </c>
      <c r="H59" s="141">
        <f t="shared" ref="H59:H62" si="22">(E59-I59)/I59</f>
        <v>0.26712177559569766</v>
      </c>
      <c r="I59" s="402">
        <f t="shared" ref="I59:J59" si="23">I41+I47+I53</f>
        <v>5794.6750000000011</v>
      </c>
      <c r="J59" s="112">
        <f t="shared" si="23"/>
        <v>61811.970849999976</v>
      </c>
      <c r="K59" s="117">
        <f t="shared" ref="K59:K62" si="24">I59/$I$63</f>
        <v>0.10518617817849799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11197</v>
      </c>
      <c r="E60" s="90">
        <f>E42+E48+E54</f>
        <v>8655.1260000000002</v>
      </c>
      <c r="F60" s="78">
        <f t="shared" si="20"/>
        <v>92303.965799999991</v>
      </c>
      <c r="G60" s="422">
        <f t="shared" si="21"/>
        <v>0.1261325312266374</v>
      </c>
      <c r="H60" s="141">
        <f t="shared" si="22"/>
        <v>0.8435911909361814</v>
      </c>
      <c r="I60" s="402">
        <f>I42+I48+I54</f>
        <v>4694.71</v>
      </c>
      <c r="J60" s="112">
        <f t="shared" ref="J60" si="25">J42+J48+J54</f>
        <v>50077.137929999997</v>
      </c>
      <c r="K60" s="117">
        <f t="shared" si="24"/>
        <v>8.5219378577120586E-2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125214</v>
      </c>
      <c r="E61" s="90">
        <f t="shared" ref="E61:F62" si="26">E43+E49+E55</f>
        <v>16162.7</v>
      </c>
      <c r="F61" s="78">
        <f t="shared" si="26"/>
        <v>172371.20000000001</v>
      </c>
      <c r="G61" s="422">
        <f t="shared" si="21"/>
        <v>0.23554160418424555</v>
      </c>
      <c r="H61" s="141">
        <f t="shared" si="22"/>
        <v>0.67294953007907921</v>
      </c>
      <c r="I61" s="402">
        <f t="shared" ref="I61:J61" si="27">I43+I49+I55</f>
        <v>9661.2000000000007</v>
      </c>
      <c r="J61" s="112">
        <f t="shared" si="27"/>
        <v>103050.59999999999</v>
      </c>
      <c r="K61" s="117">
        <f t="shared" si="24"/>
        <v>0.17537216575875345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12</v>
      </c>
      <c r="E62" s="90">
        <f>E44+E50+E56</f>
        <v>596.07412499999998</v>
      </c>
      <c r="F62" s="78">
        <f t="shared" si="26"/>
        <v>6482.0186600000006</v>
      </c>
      <c r="G62" s="422">
        <f t="shared" si="21"/>
        <v>8.6866832654952757E-3</v>
      </c>
      <c r="H62" s="141">
        <f t="shared" si="22"/>
        <v>9.5772837404591346E-2</v>
      </c>
      <c r="I62" s="402">
        <f>I44+I50+I56</f>
        <v>543.976</v>
      </c>
      <c r="J62" s="112">
        <f t="shared" ref="J62" si="28">J44+J50+J56</f>
        <v>5802.6053400000001</v>
      </c>
      <c r="K62" s="117">
        <f t="shared" si="24"/>
        <v>9.8743685298703747E-3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136784</v>
      </c>
      <c r="E63" s="634">
        <f>SUM(E58:E62)</f>
        <v>68619.3</v>
      </c>
      <c r="F63" s="635">
        <f>SUM(F58:F62)</f>
        <v>731816.94930999994</v>
      </c>
      <c r="G63" s="636">
        <f>SUM(G58:G62)</f>
        <v>0.99999999999999989</v>
      </c>
      <c r="H63" s="637">
        <f>(E63-I63)/I63</f>
        <v>0.24559218873945579</v>
      </c>
      <c r="I63" s="647">
        <f>SUM(I58:I62)</f>
        <v>55089.700000000004</v>
      </c>
      <c r="J63" s="648">
        <f>SUM(J58:J62)</f>
        <v>587628.09775999992</v>
      </c>
      <c r="K63" s="649">
        <f>SUM(K58:K61)</f>
        <v>0.99012563147012966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238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118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76</v>
      </c>
      <c r="E9" s="90">
        <v>12312</v>
      </c>
      <c r="F9" s="78">
        <v>131476.00127000001</v>
      </c>
      <c r="G9" s="421">
        <f>E9/$E$14</f>
        <v>0.45193758327919037</v>
      </c>
      <c r="H9" s="141">
        <f>(E9-I9)/I9</f>
        <v>4.5709977365882767E-2</v>
      </c>
      <c r="I9" s="402">
        <v>11773.819</v>
      </c>
      <c r="J9" s="112">
        <v>125611.92307000005</v>
      </c>
      <c r="K9" s="116">
        <f>I9/$I$14</f>
        <v>0.5322702983725135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332</v>
      </c>
      <c r="E10" s="90">
        <v>3168.3032329999996</v>
      </c>
      <c r="F10" s="78">
        <v>33634.975570000002</v>
      </c>
      <c r="G10" s="422">
        <f>E10/$E$14</f>
        <v>0.11629916392281234</v>
      </c>
      <c r="H10" s="141">
        <f>(E10-I10)/I10</f>
        <v>0.27585420613060146</v>
      </c>
      <c r="I10" s="402">
        <v>2483.2799999999997</v>
      </c>
      <c r="J10" s="112">
        <v>26493.754939999995</v>
      </c>
      <c r="K10" s="117">
        <f>I10/$I$14</f>
        <v>0.1122640144665461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11899</v>
      </c>
      <c r="E11" s="90">
        <v>4503.3030000000008</v>
      </c>
      <c r="F11" s="78">
        <v>48088.812639999996</v>
      </c>
      <c r="G11" s="422">
        <f>E11/$E$14</f>
        <v>0.16530310872270373</v>
      </c>
      <c r="H11" s="141">
        <f t="shared" ref="H11:H13" si="0">(E11-I11)/I11</f>
        <v>0.59118037287578673</v>
      </c>
      <c r="I11" s="402">
        <v>2830.165</v>
      </c>
      <c r="J11" s="112">
        <v>30194.289250000002</v>
      </c>
      <c r="K11" s="117">
        <f>I11/$I$14</f>
        <v>0.12794597649186257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147657</v>
      </c>
      <c r="E12" s="90">
        <v>7112.4</v>
      </c>
      <c r="F12" s="78">
        <v>75950.7</v>
      </c>
      <c r="G12" s="422">
        <f>E12/$E$14</f>
        <v>0.26107544406391436</v>
      </c>
      <c r="H12" s="141">
        <f t="shared" si="0"/>
        <v>0.4559672466734902</v>
      </c>
      <c r="I12" s="402">
        <v>4885</v>
      </c>
      <c r="J12" s="112">
        <v>52117.2</v>
      </c>
      <c r="K12" s="117">
        <f>I12/$I$14</f>
        <v>0.22084086799276673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12</v>
      </c>
      <c r="E13" s="90">
        <v>146.69376699999998</v>
      </c>
      <c r="F13" s="78">
        <v>1764.3160499999999</v>
      </c>
      <c r="G13" s="422">
        <f>E13/$E$14</f>
        <v>5.3847000113791945E-3</v>
      </c>
      <c r="H13" s="141">
        <f t="shared" si="0"/>
        <v>-7.0546989224021918E-3</v>
      </c>
      <c r="I13" s="405">
        <v>147.73599999999999</v>
      </c>
      <c r="J13" s="118">
        <v>1576.1717900000001</v>
      </c>
      <c r="K13" s="117">
        <f>I13/$I$14</f>
        <v>6.6788426763110306E-3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159976</v>
      </c>
      <c r="E14" s="601">
        <v>27242.7</v>
      </c>
      <c r="F14" s="602">
        <v>290914.80553000001</v>
      </c>
      <c r="G14" s="603">
        <f>SUM(G9:G13)</f>
        <v>0.99999999999999989</v>
      </c>
      <c r="H14" s="604">
        <f>(E14-I14)/I14</f>
        <v>0.23158679927667272</v>
      </c>
      <c r="I14" s="605">
        <v>22120</v>
      </c>
      <c r="J14" s="606">
        <v>235993.33905000001</v>
      </c>
      <c r="K14" s="614">
        <f>SUM(K9:K12)</f>
        <v>0.99332115732368886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76</v>
      </c>
      <c r="E15" s="90">
        <v>12030.1</v>
      </c>
      <c r="F15" s="78">
        <v>128093.58246999996</v>
      </c>
      <c r="G15" s="422">
        <f>E15/$E$20</f>
        <v>0.48461764670337859</v>
      </c>
      <c r="H15" s="141">
        <f>(E15-I15)/I15</f>
        <v>0.12176002405003655</v>
      </c>
      <c r="I15" s="402">
        <v>10724.308000000001</v>
      </c>
      <c r="J15" s="112">
        <v>114237.27181000002</v>
      </c>
      <c r="K15" s="117">
        <f>I15/$I$20</f>
        <v>0.6826247581220084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332</v>
      </c>
      <c r="E16" s="90">
        <v>2547.4610000000002</v>
      </c>
      <c r="F16" s="78">
        <v>27125.194419999993</v>
      </c>
      <c r="G16" s="422">
        <f>E16/$E$20</f>
        <v>0.10262130446867737</v>
      </c>
      <c r="H16" s="141">
        <f>(E16-I16)/I16</f>
        <v>0.78335306310891362</v>
      </c>
      <c r="I16" s="402">
        <v>1428.4669999999999</v>
      </c>
      <c r="J16" s="112">
        <v>15216.328360000001</v>
      </c>
      <c r="K16" s="117">
        <f>I16/$I$20</f>
        <v>9.0924928709644567E-2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11904</v>
      </c>
      <c r="E17" s="90">
        <v>3939.5770000000002</v>
      </c>
      <c r="F17" s="78">
        <v>41948.091100000005</v>
      </c>
      <c r="G17" s="422">
        <f>E17/$E$20</f>
        <v>0.15870096963007424</v>
      </c>
      <c r="H17" s="141">
        <f t="shared" ref="H17:H20" si="1">(E17-I17)/I17</f>
        <v>2.3866722716093323</v>
      </c>
      <c r="I17" s="402">
        <v>1163.259</v>
      </c>
      <c r="J17" s="112">
        <v>12391.15</v>
      </c>
      <c r="K17" s="117">
        <f>I17/$I$20</f>
        <v>7.4043881759853353E-2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147603</v>
      </c>
      <c r="E18" s="90">
        <v>6140.9</v>
      </c>
      <c r="F18" s="78">
        <v>65386.6</v>
      </c>
      <c r="G18" s="422">
        <f>E18/$E$20</f>
        <v>0.24737853439628743</v>
      </c>
      <c r="H18" s="141">
        <f t="shared" si="1"/>
        <v>1.7406167715446066</v>
      </c>
      <c r="I18" s="402">
        <v>2240.6999999999998</v>
      </c>
      <c r="J18" s="112">
        <v>23868.400000000001</v>
      </c>
      <c r="K18" s="117">
        <f>I18/$I$20</f>
        <v>0.14262526733883288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12</v>
      </c>
      <c r="E19" s="90">
        <v>165.86199999999999</v>
      </c>
      <c r="F19" s="78">
        <v>1766.06638</v>
      </c>
      <c r="G19" s="422">
        <f>E19/$E$20</f>
        <v>6.6815448015823458E-3</v>
      </c>
      <c r="H19" s="141">
        <f t="shared" si="1"/>
        <v>7.9366938685200353E-2</v>
      </c>
      <c r="I19" s="405">
        <v>153.666</v>
      </c>
      <c r="J19" s="118">
        <v>1636.8778799999998</v>
      </c>
      <c r="K19" s="117">
        <f>I19/$I$20</f>
        <v>9.7811640696608623E-3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159927</v>
      </c>
      <c r="E20" s="601">
        <v>24823.9</v>
      </c>
      <c r="F20" s="602">
        <v>264319.53436999989</v>
      </c>
      <c r="G20" s="603">
        <f>SUM(G15:G19)</f>
        <v>1</v>
      </c>
      <c r="H20" s="604">
        <f t="shared" si="1"/>
        <v>0.58009344128730023</v>
      </c>
      <c r="I20" s="605">
        <v>15710.4</v>
      </c>
      <c r="J20" s="606">
        <v>167350.02804999999</v>
      </c>
      <c r="K20" s="614">
        <f>SUM(K15:K18)</f>
        <v>0.9902188359303391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76</v>
      </c>
      <c r="E21" s="106">
        <v>9846.6</v>
      </c>
      <c r="F21" s="105">
        <v>105046.49105000001</v>
      </c>
      <c r="G21" s="421">
        <f>E21/$E$26</f>
        <v>0.72588813776732597</v>
      </c>
      <c r="H21" s="383">
        <f>(E21-I21)/I21</f>
        <v>-4.1903978668240055E-2</v>
      </c>
      <c r="I21" s="401">
        <v>10277.258</v>
      </c>
      <c r="J21" s="113">
        <v>109760.49968999997</v>
      </c>
      <c r="K21" s="116">
        <f>I21/$I$26</f>
        <v>0.72785113314447603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333</v>
      </c>
      <c r="E22" s="90">
        <v>1311.67</v>
      </c>
      <c r="F22" s="78">
        <v>13993.499930000011</v>
      </c>
      <c r="G22" s="422">
        <f>E22/$E$26</f>
        <v>9.669588423062464E-2</v>
      </c>
      <c r="H22" s="141">
        <f t="shared" ref="H22:H26" si="2">(E22-I22)/I22</f>
        <v>-8.0315210732894386E-3</v>
      </c>
      <c r="I22" s="402">
        <v>1322.29</v>
      </c>
      <c r="J22" s="112">
        <v>14122.49332</v>
      </c>
      <c r="K22" s="117">
        <f>I22/$I$26</f>
        <v>9.3646600566572244E-2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11898</v>
      </c>
      <c r="E23" s="90">
        <v>820.40800000000002</v>
      </c>
      <c r="F23" s="78">
        <v>8752.1213800000005</v>
      </c>
      <c r="G23" s="422">
        <f>E23/$E$26</f>
        <v>6.0480209953630328E-2</v>
      </c>
      <c r="H23" s="141">
        <f t="shared" si="2"/>
        <v>-4.8099291882816558E-2</v>
      </c>
      <c r="I23" s="402">
        <v>861.86299999999994</v>
      </c>
      <c r="J23" s="112">
        <v>9204.9085500000001</v>
      </c>
      <c r="K23" s="117">
        <f>I23/$I$26</f>
        <v>6.1038456090651561E-2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147509</v>
      </c>
      <c r="E24" s="90">
        <v>1427.6</v>
      </c>
      <c r="F24" s="78">
        <v>15230.3</v>
      </c>
      <c r="G24" s="422">
        <f>E24/$E$26</f>
        <v>0.10524220598751188</v>
      </c>
      <c r="H24" s="141">
        <f t="shared" si="2"/>
        <v>-5.2687458526874648E-2</v>
      </c>
      <c r="I24" s="402">
        <v>1507</v>
      </c>
      <c r="J24" s="112">
        <v>16094.7</v>
      </c>
      <c r="K24" s="117">
        <f>I24/$I$26</f>
        <v>0.10672804532577905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12</v>
      </c>
      <c r="E25" s="90">
        <v>158.62200000000001</v>
      </c>
      <c r="F25" s="78">
        <v>1692.2226699999999</v>
      </c>
      <c r="G25" s="422">
        <f>E25/$E$26</f>
        <v>1.1693562060907195E-2</v>
      </c>
      <c r="H25" s="141">
        <f t="shared" si="2"/>
        <v>4.6395186985863195E-2</v>
      </c>
      <c r="I25" s="405">
        <v>151.589</v>
      </c>
      <c r="J25" s="118">
        <v>1618.9673199999997</v>
      </c>
      <c r="K25" s="117">
        <f>I25/$I$26</f>
        <v>1.0735764872521248E-2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159828</v>
      </c>
      <c r="E26" s="668">
        <v>13564.9</v>
      </c>
      <c r="F26" s="669">
        <v>144714.63503</v>
      </c>
      <c r="G26" s="670">
        <f>SUM(G21:G25)</f>
        <v>1</v>
      </c>
      <c r="H26" s="671">
        <f t="shared" si="2"/>
        <v>-3.9313031161472993E-2</v>
      </c>
      <c r="I26" s="672">
        <v>14119.999999999998</v>
      </c>
      <c r="J26" s="673">
        <v>150801.56887999998</v>
      </c>
      <c r="K26" s="674">
        <f>SUM(K21:K24)</f>
        <v>0.98926423512747896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76</v>
      </c>
      <c r="E27" s="90">
        <f>E9+E15+E21</f>
        <v>34188.699999999997</v>
      </c>
      <c r="F27" s="78">
        <f>F9+F15+F21</f>
        <v>364616.07478999998</v>
      </c>
      <c r="G27" s="422">
        <f>E27/$E$32</f>
        <v>0.52091907087298017</v>
      </c>
      <c r="H27" s="141">
        <f>(E27-I27)/I27</f>
        <v>4.3121232595742048E-2</v>
      </c>
      <c r="I27" s="402">
        <f>I9+I15+I21</f>
        <v>32775.385000000002</v>
      </c>
      <c r="J27" s="112">
        <f>J9+J15+J21</f>
        <v>349609.69457000005</v>
      </c>
      <c r="K27" s="117">
        <f>I27/$I$32</f>
        <v>0.6308976446764607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333</v>
      </c>
      <c r="E28" s="90">
        <f t="shared" ref="E28:F31" si="3">E10+E16+E22</f>
        <v>7027.4342329999999</v>
      </c>
      <c r="F28" s="78">
        <f t="shared" si="3"/>
        <v>74753.66992</v>
      </c>
      <c r="G28" s="422">
        <f>E28/$E$32</f>
        <v>0.1070741066865758</v>
      </c>
      <c r="H28" s="141">
        <f t="shared" ref="H28:H31" si="4">(E28-I28)/I28</f>
        <v>0.34264129829422313</v>
      </c>
      <c r="I28" s="402">
        <f t="shared" ref="I28:J28" si="5">I10+I16+I22</f>
        <v>5234.0369999999994</v>
      </c>
      <c r="J28" s="112">
        <f t="shared" si="5"/>
        <v>55832.57662</v>
      </c>
      <c r="K28" s="117">
        <f>I28/$I$32</f>
        <v>0.10075065832024391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11898</v>
      </c>
      <c r="E29" s="90">
        <f t="shared" si="3"/>
        <v>9263.2880000000005</v>
      </c>
      <c r="F29" s="78">
        <f t="shared" si="3"/>
        <v>98789.025120000006</v>
      </c>
      <c r="G29" s="422">
        <f>E29/$E$32</f>
        <v>0.14114088509328601</v>
      </c>
      <c r="H29" s="141">
        <f t="shared" si="4"/>
        <v>0.90787650657932273</v>
      </c>
      <c r="I29" s="402">
        <f t="shared" ref="I29:J29" si="6">I11+I17+I23</f>
        <v>4855.2870000000003</v>
      </c>
      <c r="J29" s="112">
        <f t="shared" si="6"/>
        <v>51790.347800000003</v>
      </c>
      <c r="K29" s="117">
        <f>I29/$I$32</f>
        <v>9.3460050355723925E-2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147509</v>
      </c>
      <c r="E30" s="90">
        <f t="shared" si="3"/>
        <v>14680.9</v>
      </c>
      <c r="F30" s="78">
        <f t="shared" si="3"/>
        <v>156567.59999999998</v>
      </c>
      <c r="G30" s="422">
        <f>E30/$E$32</f>
        <v>0.22368679673632325</v>
      </c>
      <c r="H30" s="141">
        <f t="shared" si="4"/>
        <v>0.70061510303844665</v>
      </c>
      <c r="I30" s="402">
        <f t="shared" ref="I30:J30" si="7">I12+I18+I24</f>
        <v>8632.7000000000007</v>
      </c>
      <c r="J30" s="112">
        <f t="shared" si="7"/>
        <v>92080.3</v>
      </c>
      <c r="K30" s="117">
        <f>I30/$I$32</f>
        <v>0.16617196402722598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12</v>
      </c>
      <c r="E31" s="90">
        <f>E13+E19+E25</f>
        <v>471.17776699999996</v>
      </c>
      <c r="F31" s="78">
        <f t="shared" si="3"/>
        <v>5222.6050999999998</v>
      </c>
      <c r="G31" s="422">
        <f>E31/$E$32</f>
        <v>7.1791406108347357E-3</v>
      </c>
      <c r="H31" s="141">
        <f t="shared" si="4"/>
        <v>4.014818616705404E-2</v>
      </c>
      <c r="I31" s="402">
        <f>I13+I19+I25</f>
        <v>452.99099999999999</v>
      </c>
      <c r="J31" s="112">
        <f t="shared" ref="J31" si="8">J13+J19+J25</f>
        <v>4832.0169900000001</v>
      </c>
      <c r="K31" s="117">
        <f>I31/$I$32</f>
        <v>8.7196826203455591E-3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159828</v>
      </c>
      <c r="E32" s="634">
        <f>SUM(E27:E31)</f>
        <v>65631.5</v>
      </c>
      <c r="F32" s="635">
        <f>SUM(F27:F31)</f>
        <v>699948.97493000003</v>
      </c>
      <c r="G32" s="636">
        <f>SUM(G27:G31)</f>
        <v>0.99999999999999989</v>
      </c>
      <c r="H32" s="637">
        <f>(E32-I32)/I32</f>
        <v>0.26334927161292304</v>
      </c>
      <c r="I32" s="647">
        <f>SUM(I27:I31)</f>
        <v>51950.400000000001</v>
      </c>
      <c r="J32" s="648">
        <f>SUM(J27:J31)</f>
        <v>554144.93598000007</v>
      </c>
      <c r="K32" s="649">
        <f>SUM(K27:K30)</f>
        <v>0.9912803173796545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299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176</v>
      </c>
      <c r="E40" s="90">
        <v>15074.54255211013</v>
      </c>
      <c r="F40" s="78">
        <v>160627.95246999999</v>
      </c>
      <c r="G40" s="421">
        <f>E40/$E$45</f>
        <v>0.25340766180331192</v>
      </c>
      <c r="H40" s="141">
        <f>(E40-I40)/I40</f>
        <v>0.17273321298610403</v>
      </c>
      <c r="I40" s="402">
        <v>12854.195980112274</v>
      </c>
      <c r="J40" s="112">
        <v>136700.52828000003</v>
      </c>
      <c r="K40" s="116">
        <f>I40/$I$45</f>
        <v>0.28105995837290443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1587</v>
      </c>
      <c r="E41" s="90">
        <v>11555.530370837087</v>
      </c>
      <c r="F41" s="78">
        <v>123130.87805</v>
      </c>
      <c r="G41" s="422">
        <f t="shared" ref="G41" si="9">E41/$E$45</f>
        <v>0.19425199285805772</v>
      </c>
      <c r="H41" s="141">
        <f>(E41-I41)/I41</f>
        <v>0.32519399931060788</v>
      </c>
      <c r="I41" s="402">
        <v>8719.8782795941588</v>
      </c>
      <c r="J41" s="112">
        <v>92733.289539999998</v>
      </c>
      <c r="K41" s="117">
        <f t="shared" ref="K41:K44" si="10">I41/$I$45</f>
        <v>0.19066214877004867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39310</v>
      </c>
      <c r="E42" s="90">
        <v>13582.90711178862</v>
      </c>
      <c r="F42" s="78">
        <v>144733.753057928</v>
      </c>
      <c r="G42" s="422">
        <f>E42/$E$45</f>
        <v>0.22833281472996467</v>
      </c>
      <c r="H42" s="141">
        <f t="shared" ref="H42:H44" si="11">(E42-I42)/I42</f>
        <v>0.42771553685262031</v>
      </c>
      <c r="I42" s="402">
        <v>9513.7348870853893</v>
      </c>
      <c r="J42" s="112">
        <v>101175.71640368699</v>
      </c>
      <c r="K42" s="117">
        <f t="shared" si="10"/>
        <v>0.2080200064999875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380910</v>
      </c>
      <c r="E43" s="90">
        <v>18383.126767188416</v>
      </c>
      <c r="F43" s="78">
        <v>195882.87750607127</v>
      </c>
      <c r="G43" s="422">
        <f>E43/$E$45</f>
        <v>0.30902597240372032</v>
      </c>
      <c r="H43" s="141">
        <f t="shared" si="11"/>
        <v>0.31909513257598149</v>
      </c>
      <c r="I43" s="402">
        <v>13936.164506413661</v>
      </c>
      <c r="J43" s="112">
        <v>148206.92867635738</v>
      </c>
      <c r="K43" s="117">
        <f t="shared" si="10"/>
        <v>0.30471744962584274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29</v>
      </c>
      <c r="E44" s="90">
        <v>891.2127401761594</v>
      </c>
      <c r="F44" s="78">
        <v>9496.3886300000013</v>
      </c>
      <c r="G44" s="422">
        <f>E44/$E$45</f>
        <v>1.4981558204945334E-2</v>
      </c>
      <c r="H44" s="141">
        <f t="shared" si="11"/>
        <v>0.25392692313366755</v>
      </c>
      <c r="I44" s="405">
        <v>710.73738328302636</v>
      </c>
      <c r="J44" s="118">
        <v>7558.4788500000004</v>
      </c>
      <c r="K44" s="117">
        <f t="shared" si="10"/>
        <v>1.5540436731216668E-2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422012</v>
      </c>
      <c r="E45" s="601">
        <v>59487.319542100413</v>
      </c>
      <c r="F45" s="602">
        <v>633871.84971399931</v>
      </c>
      <c r="G45" s="603">
        <f>SUM(G40:G44)</f>
        <v>0.99999999999999989</v>
      </c>
      <c r="H45" s="604">
        <f>(E45-I45)/I45</f>
        <v>0.30070395535329097</v>
      </c>
      <c r="I45" s="605">
        <v>45734.711036488508</v>
      </c>
      <c r="J45" s="606">
        <v>486374.94175004441</v>
      </c>
      <c r="K45" s="614">
        <f>SUM(K40:K43)</f>
        <v>0.98445956326878337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178</v>
      </c>
      <c r="E46" s="90">
        <v>13498.031908706707</v>
      </c>
      <c r="F46" s="78">
        <v>143695.95554999998</v>
      </c>
      <c r="G46" s="422">
        <f>E46/$E$51</f>
        <v>0.25786893879233147</v>
      </c>
      <c r="H46" s="141">
        <f>(E46-I46)/I46</f>
        <v>0.48744169527247133</v>
      </c>
      <c r="I46" s="402">
        <v>9074.6628601359207</v>
      </c>
      <c r="J46" s="112">
        <v>96674.196789999987</v>
      </c>
      <c r="K46" s="117">
        <f>I46/$I$51</f>
        <v>0.35962651866232959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1574</v>
      </c>
      <c r="E47" s="90">
        <v>9801.5980779153178</v>
      </c>
      <c r="F47" s="78">
        <v>104344.78773</v>
      </c>
      <c r="G47" s="422">
        <f t="shared" ref="G47:G50" si="12">E47/$E$51</f>
        <v>0.18725157207478774</v>
      </c>
      <c r="H47" s="141">
        <f>(E47-I47)/I47</f>
        <v>1.1283397197706644</v>
      </c>
      <c r="I47" s="402">
        <v>4605.2789349678969</v>
      </c>
      <c r="J47" s="112">
        <v>49060.957549999999</v>
      </c>
      <c r="K47" s="117">
        <f t="shared" ref="K47:K50" si="13">I47/$I$51</f>
        <v>0.18250600120109139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39303</v>
      </c>
      <c r="E48" s="90">
        <v>11966.58406514994</v>
      </c>
      <c r="F48" s="78">
        <v>127392.56029531501</v>
      </c>
      <c r="G48" s="422">
        <f t="shared" si="12"/>
        <v>0.22861187132466196</v>
      </c>
      <c r="H48" s="141">
        <f t="shared" ref="H48:H50" si="14">(E48-I48)/I48</f>
        <v>2.0276946210787341</v>
      </c>
      <c r="I48" s="402">
        <v>3952.3748471324952</v>
      </c>
      <c r="J48" s="112">
        <v>42105.439721471899</v>
      </c>
      <c r="K48" s="117">
        <f t="shared" si="13"/>
        <v>0.15663158275188274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380501</v>
      </c>
      <c r="E49" s="90">
        <v>16158.824845081062</v>
      </c>
      <c r="F49" s="78">
        <v>172021.86164165224</v>
      </c>
      <c r="G49" s="422">
        <f t="shared" si="12"/>
        <v>0.30870122719479143</v>
      </c>
      <c r="H49" s="141">
        <f t="shared" si="14"/>
        <v>1.3616426814312044</v>
      </c>
      <c r="I49" s="402">
        <v>6842.1971588388133</v>
      </c>
      <c r="J49" s="112">
        <v>72891.294772541645</v>
      </c>
      <c r="K49" s="117">
        <f t="shared" si="13"/>
        <v>0.27115448608496617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29</v>
      </c>
      <c r="E50" s="90">
        <v>919.50469929145345</v>
      </c>
      <c r="F50" s="78">
        <v>9788.763210000001</v>
      </c>
      <c r="G50" s="422">
        <f t="shared" si="12"/>
        <v>1.7566390613427393E-2</v>
      </c>
      <c r="H50" s="141">
        <f t="shared" si="14"/>
        <v>0.21137039338594441</v>
      </c>
      <c r="I50" s="405">
        <v>759.06155896819735</v>
      </c>
      <c r="J50" s="118">
        <v>8086.4345999999996</v>
      </c>
      <c r="K50" s="117">
        <f t="shared" si="13"/>
        <v>3.0081411299730063E-2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421585</v>
      </c>
      <c r="E51" s="601">
        <v>52344.543596144482</v>
      </c>
      <c r="F51" s="602">
        <v>557243.92842696724</v>
      </c>
      <c r="G51" s="603">
        <f>SUM(G46:G50)</f>
        <v>1</v>
      </c>
      <c r="H51" s="604">
        <f t="shared" ref="H51" si="15">(E51-I51)/I51</f>
        <v>1.0744005892653101</v>
      </c>
      <c r="I51" s="605">
        <v>25233.575360043324</v>
      </c>
      <c r="J51" s="606">
        <v>268818.32343401352</v>
      </c>
      <c r="K51" s="614">
        <f>SUM(K46:K49)</f>
        <v>0.96991858870026992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176</v>
      </c>
      <c r="E52" s="106">
        <v>6801.9278608345203</v>
      </c>
      <c r="F52" s="105">
        <v>72439.392690000008</v>
      </c>
      <c r="G52" s="421">
        <f>E52/$E$57</f>
        <v>0.35540789350106261</v>
      </c>
      <c r="H52" s="383">
        <f>(E52-I52)/I52</f>
        <v>-0.12491643696091703</v>
      </c>
      <c r="I52" s="401">
        <v>7772.8895252152424</v>
      </c>
      <c r="J52" s="113">
        <v>82968.601770000008</v>
      </c>
      <c r="K52" s="116">
        <f>I52/$I$57</f>
        <v>0.37730616164662423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1565</v>
      </c>
      <c r="E53" s="90">
        <v>3482.2157092090279</v>
      </c>
      <c r="F53" s="78">
        <v>37085.015140000003</v>
      </c>
      <c r="G53" s="422">
        <f t="shared" ref="G53:G56" si="16">E53/$E$57</f>
        <v>0.18194943775461461</v>
      </c>
      <c r="H53" s="141">
        <f t="shared" ref="H53:H56" si="17">(E53-I53)/I53</f>
        <v>-5.1101316216203306E-2</v>
      </c>
      <c r="I53" s="402">
        <v>3669.7444824388003</v>
      </c>
      <c r="J53" s="112">
        <v>39171.219579999997</v>
      </c>
      <c r="K53" s="117">
        <f t="shared" ref="K53:K56" si="18">I53/$I$57</f>
        <v>0.1781341675320568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39198</v>
      </c>
      <c r="E54" s="90">
        <v>2978.4775770173628</v>
      </c>
      <c r="F54" s="78">
        <v>31720.288248004399</v>
      </c>
      <c r="G54" s="422">
        <f t="shared" si="16"/>
        <v>0.15562858988598782</v>
      </c>
      <c r="H54" s="141">
        <f t="shared" si="17"/>
        <v>3.1527184203317203E-2</v>
      </c>
      <c r="I54" s="402">
        <v>2887.444579870903</v>
      </c>
      <c r="J54" s="112">
        <v>30820.872190000002</v>
      </c>
      <c r="K54" s="117">
        <f t="shared" si="18"/>
        <v>0.14016031333833623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380333</v>
      </c>
      <c r="E55" s="90">
        <v>4955.0569070706188</v>
      </c>
      <c r="F55" s="78">
        <v>52770.527664989342</v>
      </c>
      <c r="G55" s="422">
        <f t="shared" si="16"/>
        <v>0.25890694131880959</v>
      </c>
      <c r="H55" s="141">
        <f t="shared" si="17"/>
        <v>-9.9935237946868635E-2</v>
      </c>
      <c r="I55" s="402">
        <v>5505.2226417215506</v>
      </c>
      <c r="J55" s="112">
        <v>58763.296999999999</v>
      </c>
      <c r="K55" s="117">
        <f t="shared" si="18"/>
        <v>0.26723066334852191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29</v>
      </c>
      <c r="E56" s="90">
        <v>920.69221060819586</v>
      </c>
      <c r="F56" s="78">
        <v>9805.2181200000014</v>
      </c>
      <c r="G56" s="422">
        <f t="shared" si="16"/>
        <v>4.8107137539525335E-2</v>
      </c>
      <c r="H56" s="141">
        <f t="shared" si="17"/>
        <v>0.20239889414744119</v>
      </c>
      <c r="I56" s="405">
        <v>765.71278890023518</v>
      </c>
      <c r="J56" s="118">
        <v>8173.2948799999995</v>
      </c>
      <c r="K56" s="117">
        <f t="shared" si="18"/>
        <v>3.7168694134460799E-2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421301</v>
      </c>
      <c r="E57" s="668">
        <v>19138.370264739726</v>
      </c>
      <c r="F57" s="669">
        <v>203820.44186299376</v>
      </c>
      <c r="G57" s="670">
        <f>SUM(G52:G56)</f>
        <v>0.99999999999999989</v>
      </c>
      <c r="H57" s="671">
        <f t="shared" ref="H57" si="19">(E57-I57)/I57</f>
        <v>-7.099862910236425E-2</v>
      </c>
      <c r="I57" s="672">
        <v>20601.014018146732</v>
      </c>
      <c r="J57" s="673">
        <v>219897.28542</v>
      </c>
      <c r="K57" s="674">
        <f>SUM(K52:K55)</f>
        <v>0.96283130586553911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176</v>
      </c>
      <c r="E58" s="90">
        <f>E40+E46+E52</f>
        <v>35374.502321651358</v>
      </c>
      <c r="F58" s="78">
        <f>F40+F46+F52</f>
        <v>376763.30070999998</v>
      </c>
      <c r="G58" s="422">
        <f>E58/$E$63</f>
        <v>0.27009574162402944</v>
      </c>
      <c r="H58" s="141">
        <f>(E58-I58)/I58</f>
        <v>0.19099057356448679</v>
      </c>
      <c r="I58" s="402">
        <f>I40+I46+I52</f>
        <v>29701.748365463438</v>
      </c>
      <c r="J58" s="112">
        <f>J40+J46+J52</f>
        <v>316343.32683999999</v>
      </c>
      <c r="K58" s="117">
        <f>I58/$I$63</f>
        <v>0.32436360473386605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1565</v>
      </c>
      <c r="E59" s="90">
        <f t="shared" ref="E59:F60" si="20">E41+E47+E53</f>
        <v>24839.34415796143</v>
      </c>
      <c r="F59" s="78">
        <f t="shared" si="20"/>
        <v>264560.68091999996</v>
      </c>
      <c r="G59" s="422">
        <f t="shared" ref="G59:G62" si="21">E59/$E$63</f>
        <v>0.18965640903710401</v>
      </c>
      <c r="H59" s="141">
        <f t="shared" ref="H59:H62" si="22">(E59-I59)/I59</f>
        <v>0.46157621861060294</v>
      </c>
      <c r="I59" s="402">
        <f t="shared" ref="I59:J59" si="23">I41+I47+I53</f>
        <v>16994.901697000856</v>
      </c>
      <c r="J59" s="112">
        <f t="shared" si="23"/>
        <v>180965.46666999999</v>
      </c>
      <c r="K59" s="117">
        <f t="shared" ref="K59:K62" si="24">I59/$I$63</f>
        <v>0.18559606352825833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39198</v>
      </c>
      <c r="E60" s="90">
        <f>E42+E48+E54</f>
        <v>28527.96875395592</v>
      </c>
      <c r="F60" s="78">
        <f t="shared" si="20"/>
        <v>303846.60160124738</v>
      </c>
      <c r="G60" s="422">
        <f t="shared" si="21"/>
        <v>0.21782024825578278</v>
      </c>
      <c r="H60" s="141">
        <f t="shared" si="22"/>
        <v>0.74445066840171426</v>
      </c>
      <c r="I60" s="402">
        <f>I42+I48+I54</f>
        <v>16353.554314088786</v>
      </c>
      <c r="J60" s="112">
        <f t="shared" ref="J60" si="25">J42+J48+J54</f>
        <v>174102.02831515888</v>
      </c>
      <c r="K60" s="117">
        <f t="shared" si="24"/>
        <v>0.1785921071803592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380333</v>
      </c>
      <c r="E61" s="90">
        <f t="shared" ref="E61:F62" si="26">E43+E49+E55</f>
        <v>39497.008519340096</v>
      </c>
      <c r="F61" s="78">
        <f t="shared" si="26"/>
        <v>420675.26681271289</v>
      </c>
      <c r="G61" s="422">
        <f t="shared" si="21"/>
        <v>0.30157240689807019</v>
      </c>
      <c r="H61" s="141">
        <f t="shared" si="22"/>
        <v>0.50272535351504766</v>
      </c>
      <c r="I61" s="402">
        <f t="shared" ref="I61:J61" si="27">I43+I49+I55</f>
        <v>26283.584306974022</v>
      </c>
      <c r="J61" s="112">
        <f t="shared" si="27"/>
        <v>279861.52044889901</v>
      </c>
      <c r="K61" s="117">
        <f t="shared" si="24"/>
        <v>0.28703489256712461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29</v>
      </c>
      <c r="E62" s="90">
        <f>E44+E50+E56</f>
        <v>2731.4096500758087</v>
      </c>
      <c r="F62" s="78">
        <f t="shared" si="26"/>
        <v>29090.369960000004</v>
      </c>
      <c r="G62" s="422">
        <f t="shared" si="21"/>
        <v>2.0855194185013678E-2</v>
      </c>
      <c r="H62" s="141">
        <f t="shared" si="22"/>
        <v>0.22182747333154226</v>
      </c>
      <c r="I62" s="402">
        <f>I44+I50+I56</f>
        <v>2235.5117311514587</v>
      </c>
      <c r="J62" s="112">
        <f t="shared" ref="J62" si="28">J44+J50+J56</f>
        <v>23818.208330000001</v>
      </c>
      <c r="K62" s="117">
        <f t="shared" si="24"/>
        <v>2.4413331990391682E-2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421301</v>
      </c>
      <c r="E63" s="634">
        <f>SUM(E58:E62)</f>
        <v>130970.2334029846</v>
      </c>
      <c r="F63" s="635">
        <f>SUM(F58:F62)</f>
        <v>1394936.2200039602</v>
      </c>
      <c r="G63" s="636">
        <f>SUM(G58:G62)</f>
        <v>1</v>
      </c>
      <c r="H63" s="637">
        <f>(E63-I63)/I63</f>
        <v>0.43028539925363518</v>
      </c>
      <c r="I63" s="647">
        <f>SUM(I58:I62)</f>
        <v>91569.300414678568</v>
      </c>
      <c r="J63" s="648">
        <f>SUM(J58:J62)</f>
        <v>975090.55060405796</v>
      </c>
      <c r="K63" s="649">
        <f>SUM(K58:K61)</f>
        <v>0.97558666800960814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239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119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189</v>
      </c>
      <c r="E9" s="90">
        <v>40436.667000000001</v>
      </c>
      <c r="F9" s="78">
        <v>431386.30505800003</v>
      </c>
      <c r="G9" s="421">
        <f>E9/$E$14</f>
        <v>0.55066248972989051</v>
      </c>
      <c r="H9" s="141">
        <f>(E9-I9)/I9</f>
        <v>-6.4313696779004587E-2</v>
      </c>
      <c r="I9" s="402">
        <v>43216.050999999999</v>
      </c>
      <c r="J9" s="112">
        <v>461036.83953</v>
      </c>
      <c r="K9" s="116">
        <f>I9/$I$14</f>
        <v>0.66471728176604172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633</v>
      </c>
      <c r="E10" s="90">
        <v>7489.8677270000007</v>
      </c>
      <c r="F10" s="78">
        <v>79655.630240000013</v>
      </c>
      <c r="G10" s="422">
        <f>E10/$E$14</f>
        <v>0.10199627012526467</v>
      </c>
      <c r="H10" s="141">
        <f>(E10-I10)/I10</f>
        <v>0.73863062360605325</v>
      </c>
      <c r="I10" s="402">
        <v>4307.9120000000003</v>
      </c>
      <c r="J10" s="112">
        <v>45960.720280000052</v>
      </c>
      <c r="K10" s="117">
        <f>I10/$I$14</f>
        <v>6.6261111056336738E-2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18774</v>
      </c>
      <c r="E11" s="90">
        <v>7582.8389999999999</v>
      </c>
      <c r="F11" s="78">
        <v>80974.729479999995</v>
      </c>
      <c r="G11" s="422">
        <f>E11/$E$14</f>
        <v>0.10326234362888793</v>
      </c>
      <c r="H11" s="141">
        <f t="shared" ref="H11:H13" si="0">(E11-I11)/I11</f>
        <v>0.56705680314037998</v>
      </c>
      <c r="I11" s="402">
        <v>4838.9049999999997</v>
      </c>
      <c r="J11" s="112">
        <v>51625.615040000004</v>
      </c>
      <c r="K11" s="117">
        <f>I11/$I$14</f>
        <v>7.4428452019461647E-2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238974</v>
      </c>
      <c r="E12" s="90">
        <v>17240</v>
      </c>
      <c r="F12" s="78">
        <v>184100.1</v>
      </c>
      <c r="G12" s="422">
        <f>E12/$E$14</f>
        <v>0.23477259693394886</v>
      </c>
      <c r="H12" s="141">
        <f t="shared" si="0"/>
        <v>0.43715769554597828</v>
      </c>
      <c r="I12" s="402">
        <v>11995.9</v>
      </c>
      <c r="J12" s="112">
        <v>127982.1</v>
      </c>
      <c r="K12" s="117">
        <f>I12/$I$14</f>
        <v>0.18451204716361658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28</v>
      </c>
      <c r="E13" s="90">
        <v>683.38727300000005</v>
      </c>
      <c r="F13" s="78">
        <v>8031.1804700000002</v>
      </c>
      <c r="G13" s="422">
        <f>E13/$E$14</f>
        <v>9.3062995820080915E-3</v>
      </c>
      <c r="H13" s="141">
        <f t="shared" si="0"/>
        <v>4.2678719589878303E-2</v>
      </c>
      <c r="I13" s="405">
        <v>655.41499999999996</v>
      </c>
      <c r="J13" s="118">
        <v>6992.4882300000008</v>
      </c>
      <c r="K13" s="117">
        <f>I13/$I$14</f>
        <v>1.0081107994543282E-2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258598</v>
      </c>
      <c r="E14" s="601">
        <v>73432.760999999999</v>
      </c>
      <c r="F14" s="602">
        <v>784147.94524800009</v>
      </c>
      <c r="G14" s="603">
        <f>SUM(G9:G13)</f>
        <v>1.0000000000000002</v>
      </c>
      <c r="H14" s="604">
        <f>(E14-I14)/I14</f>
        <v>0.12948833026172141</v>
      </c>
      <c r="I14" s="605">
        <v>65014.183000000005</v>
      </c>
      <c r="J14" s="606">
        <v>693597.76308000006</v>
      </c>
      <c r="K14" s="614">
        <f>SUM(K9:K12)</f>
        <v>0.98991889200545669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189</v>
      </c>
      <c r="E15" s="90">
        <v>45887.047999999995</v>
      </c>
      <c r="F15" s="78">
        <v>488598.82231400051</v>
      </c>
      <c r="G15" s="422">
        <f>E15/$E$20</f>
        <v>0.61212154124911411</v>
      </c>
      <c r="H15" s="141">
        <f>(E15-I15)/I15</f>
        <v>3.0841926069973231E-2</v>
      </c>
      <c r="I15" s="402">
        <v>44514.146000000001</v>
      </c>
      <c r="J15" s="112">
        <v>474170.91681000014</v>
      </c>
      <c r="K15" s="117">
        <f>I15/$I$20</f>
        <v>0.80092602246964906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636</v>
      </c>
      <c r="E16" s="90">
        <v>6772.4250000000002</v>
      </c>
      <c r="F16" s="78">
        <v>72111.416460000051</v>
      </c>
      <c r="G16" s="422">
        <f>E16/$E$20</f>
        <v>9.0342425797232201E-2</v>
      </c>
      <c r="H16" s="141">
        <f>(E16-I16)/I16</f>
        <v>1.355288563864935</v>
      </c>
      <c r="I16" s="402">
        <v>2875.4119999999998</v>
      </c>
      <c r="J16" s="112">
        <v>30629.456259999995</v>
      </c>
      <c r="K16" s="117">
        <f>I16/$I$20</f>
        <v>5.173618957266974E-2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18782</v>
      </c>
      <c r="E17" s="90">
        <v>6633.7839999999997</v>
      </c>
      <c r="F17" s="78">
        <v>70635.616290000005</v>
      </c>
      <c r="G17" s="422">
        <f>E17/$E$20</f>
        <v>8.8492990143835659E-2</v>
      </c>
      <c r="H17" s="141">
        <f t="shared" ref="H17:H20" si="1">(E17-I17)/I17</f>
        <v>2.3347646712555941</v>
      </c>
      <c r="I17" s="402">
        <v>1989.2810000000002</v>
      </c>
      <c r="J17" s="112">
        <v>21190.010279999999</v>
      </c>
      <c r="K17" s="117">
        <f>I17/$I$20</f>
        <v>3.5792373033607029E-2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238887</v>
      </c>
      <c r="E18" s="90">
        <v>14885.1</v>
      </c>
      <c r="F18" s="78">
        <v>158493.29999999999</v>
      </c>
      <c r="G18" s="422">
        <f>E18/$E$20</f>
        <v>0.19856344547697186</v>
      </c>
      <c r="H18" s="141">
        <f t="shared" si="1"/>
        <v>1.7052013666763597</v>
      </c>
      <c r="I18" s="402">
        <v>5502.4</v>
      </c>
      <c r="J18" s="112">
        <v>58612.7</v>
      </c>
      <c r="K18" s="117">
        <f>I18/$I$20</f>
        <v>9.9002581023052691E-2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29</v>
      </c>
      <c r="E19" s="90">
        <v>785.59199999999998</v>
      </c>
      <c r="F19" s="78">
        <v>8364.8201399999998</v>
      </c>
      <c r="G19" s="422">
        <f>E19/$E$20</f>
        <v>1.0479597332845951E-2</v>
      </c>
      <c r="H19" s="141">
        <f t="shared" si="1"/>
        <v>0.12692688384903383</v>
      </c>
      <c r="I19" s="405">
        <v>697.11</v>
      </c>
      <c r="J19" s="118">
        <v>7425.7399499999992</v>
      </c>
      <c r="K19" s="117">
        <f>I19/$I$20</f>
        <v>1.254283390102142E-2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258523</v>
      </c>
      <c r="E20" s="601">
        <v>74963.949000000008</v>
      </c>
      <c r="F20" s="602">
        <v>798203.97520400048</v>
      </c>
      <c r="G20" s="603">
        <f>SUM(G15:G19)</f>
        <v>0.99999999999999978</v>
      </c>
      <c r="H20" s="604">
        <f t="shared" si="1"/>
        <v>0.34879769458427068</v>
      </c>
      <c r="I20" s="605">
        <v>55578.349000000002</v>
      </c>
      <c r="J20" s="606">
        <v>592028.82330000005</v>
      </c>
      <c r="K20" s="614">
        <f>SUM(K15:K18)</f>
        <v>0.9874571660989786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188</v>
      </c>
      <c r="E21" s="106">
        <v>40114.204999999987</v>
      </c>
      <c r="F21" s="105">
        <v>427925.43302900001</v>
      </c>
      <c r="G21" s="421">
        <f>E21/$E$26</f>
        <v>0.78761621299904871</v>
      </c>
      <c r="H21" s="383">
        <f>(E21-I21)/I21</f>
        <v>-9.6797076945975445E-4</v>
      </c>
      <c r="I21" s="401">
        <v>40153.072</v>
      </c>
      <c r="J21" s="113">
        <v>428810.85249999992</v>
      </c>
      <c r="K21" s="116">
        <f>I21/$I$26</f>
        <v>0.81329722475403088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638</v>
      </c>
      <c r="E22" s="90">
        <v>5207.5250000000005</v>
      </c>
      <c r="F22" s="78">
        <v>55555.149770000011</v>
      </c>
      <c r="G22" s="422">
        <f>E22/$E$26</f>
        <v>0.102246351874551</v>
      </c>
      <c r="H22" s="141">
        <f t="shared" ref="H22:H26" si="2">(E22-I22)/I22</f>
        <v>0.56357575071542854</v>
      </c>
      <c r="I22" s="402">
        <v>3330.5229999999997</v>
      </c>
      <c r="J22" s="112">
        <v>35570.245080000059</v>
      </c>
      <c r="K22" s="117">
        <f>I22/$I$26</f>
        <v>6.7459473907238499E-2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18767</v>
      </c>
      <c r="E23" s="90">
        <v>1365.6410000000001</v>
      </c>
      <c r="F23" s="78">
        <v>14569.037539999999</v>
      </c>
      <c r="G23" s="422">
        <f>E23/$E$26</f>
        <v>2.6813469012691001E-2</v>
      </c>
      <c r="H23" s="141">
        <f t="shared" si="2"/>
        <v>-7.2729729472810686E-2</v>
      </c>
      <c r="I23" s="402">
        <v>1472.7539999999999</v>
      </c>
      <c r="J23" s="112">
        <v>15728.672339999999</v>
      </c>
      <c r="K23" s="117">
        <f>I23/$I$26</f>
        <v>2.9830513116042477E-2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238735</v>
      </c>
      <c r="E24" s="90">
        <v>3460.5</v>
      </c>
      <c r="F24" s="78">
        <v>36917.199999999997</v>
      </c>
      <c r="G24" s="422">
        <f>E24/$E$26</f>
        <v>6.7944657137869471E-2</v>
      </c>
      <c r="H24" s="141">
        <f t="shared" si="2"/>
        <v>-6.4906639284459652E-2</v>
      </c>
      <c r="I24" s="402">
        <v>3700.7</v>
      </c>
      <c r="J24" s="112">
        <v>39523.1</v>
      </c>
      <c r="K24" s="117">
        <f>I24/$I$26</f>
        <v>7.4957379092868454E-2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29</v>
      </c>
      <c r="E25" s="90">
        <v>783.28599999999994</v>
      </c>
      <c r="F25" s="78">
        <v>8356.3515700000007</v>
      </c>
      <c r="G25" s="422">
        <f>E25/$E$26</f>
        <v>1.5379308975839683E-2</v>
      </c>
      <c r="H25" s="141">
        <f t="shared" si="2"/>
        <v>9.7540333541645027E-2</v>
      </c>
      <c r="I25" s="405">
        <v>713.67399999999998</v>
      </c>
      <c r="J25" s="118">
        <v>7622.01757</v>
      </c>
      <c r="K25" s="117">
        <f>I25/$I$26</f>
        <v>1.4455409129819711E-2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258357</v>
      </c>
      <c r="E26" s="668">
        <v>50931.156999999992</v>
      </c>
      <c r="F26" s="669">
        <v>543323.17190900003</v>
      </c>
      <c r="G26" s="670">
        <f>SUM(G21:G25)</f>
        <v>0.99999999999999989</v>
      </c>
      <c r="H26" s="671">
        <f t="shared" si="2"/>
        <v>3.1606464422244615E-2</v>
      </c>
      <c r="I26" s="672">
        <v>49370.722999999998</v>
      </c>
      <c r="J26" s="673">
        <v>527254.88748999999</v>
      </c>
      <c r="K26" s="674">
        <f>SUM(K21:K24)</f>
        <v>0.98554459087018031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188</v>
      </c>
      <c r="E27" s="90">
        <f>E9+E15+E21</f>
        <v>126437.91999999998</v>
      </c>
      <c r="F27" s="78">
        <f>F9+F15+F21</f>
        <v>1347910.5604010005</v>
      </c>
      <c r="G27" s="422">
        <f>E27/$E$32</f>
        <v>0.63432134153123709</v>
      </c>
      <c r="H27" s="141">
        <f>(E27-I27)/I27</f>
        <v>-1.1302096132685008E-2</v>
      </c>
      <c r="I27" s="402">
        <f>I9+I15+I21</f>
        <v>127883.269</v>
      </c>
      <c r="J27" s="112">
        <f>J9+J15+J21</f>
        <v>1364018.6088399999</v>
      </c>
      <c r="K27" s="117">
        <f>I27/$I$32</f>
        <v>0.75241715628475103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638</v>
      </c>
      <c r="E28" s="90">
        <f t="shared" ref="E28:F31" si="3">E10+E16+E22</f>
        <v>19469.817727000001</v>
      </c>
      <c r="F28" s="78">
        <f t="shared" si="3"/>
        <v>207322.19647000008</v>
      </c>
      <c r="G28" s="422">
        <f>E28/$E$32</f>
        <v>9.7677349484706036E-2</v>
      </c>
      <c r="H28" s="141">
        <f t="shared" ref="H28:H31" si="4">(E28-I28)/I28</f>
        <v>0.85182623705671212</v>
      </c>
      <c r="I28" s="402">
        <f t="shared" ref="I28:J28" si="5">I10+I16+I22</f>
        <v>10513.847</v>
      </c>
      <c r="J28" s="112">
        <f t="shared" si="5"/>
        <v>112160.4216200001</v>
      </c>
      <c r="K28" s="117">
        <f>I28/$I$32</f>
        <v>6.1859529578908098E-2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18767</v>
      </c>
      <c r="E29" s="90">
        <f t="shared" si="3"/>
        <v>15582.263999999999</v>
      </c>
      <c r="F29" s="78">
        <f t="shared" si="3"/>
        <v>166179.38331</v>
      </c>
      <c r="G29" s="422">
        <f>E29/$E$32</f>
        <v>7.8174036749211792E-2</v>
      </c>
      <c r="H29" s="141">
        <f t="shared" si="4"/>
        <v>0.87716860982009281</v>
      </c>
      <c r="I29" s="402">
        <f t="shared" ref="I29:J29" si="6">I11+I17+I23</f>
        <v>8300.9399999999987</v>
      </c>
      <c r="J29" s="112">
        <f t="shared" si="6"/>
        <v>88544.297660000011</v>
      </c>
      <c r="K29" s="117">
        <f>I29/$I$32</f>
        <v>4.8839615362744129E-2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238735</v>
      </c>
      <c r="E30" s="90">
        <f t="shared" si="3"/>
        <v>35585.599999999999</v>
      </c>
      <c r="F30" s="78">
        <f t="shared" si="3"/>
        <v>379510.60000000003</v>
      </c>
      <c r="G30" s="422">
        <f>E30/$E$32</f>
        <v>0.17852797270940549</v>
      </c>
      <c r="H30" s="141">
        <f t="shared" si="4"/>
        <v>0.67864521911410913</v>
      </c>
      <c r="I30" s="402">
        <f t="shared" ref="I30:J30" si="7">I12+I18+I24</f>
        <v>21199</v>
      </c>
      <c r="J30" s="112">
        <f t="shared" si="7"/>
        <v>226117.9</v>
      </c>
      <c r="K30" s="117">
        <f>I30/$I$32</f>
        <v>0.12472695936542283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29</v>
      </c>
      <c r="E31" s="90">
        <f>E13+E19+E25</f>
        <v>2252.265273</v>
      </c>
      <c r="F31" s="78">
        <f t="shared" si="3"/>
        <v>24752.352180000002</v>
      </c>
      <c r="G31" s="422">
        <f>E31/$E$32</f>
        <v>1.1299299525439663E-2</v>
      </c>
      <c r="H31" s="141">
        <f t="shared" si="4"/>
        <v>9.0052445577604043E-2</v>
      </c>
      <c r="I31" s="402">
        <f>I13+I19+I25</f>
        <v>2066.1990000000001</v>
      </c>
      <c r="J31" s="112">
        <f t="shared" ref="J31" si="8">J13+J19+J25</f>
        <v>22040.245750000002</v>
      </c>
      <c r="K31" s="117">
        <f>I31/$I$32</f>
        <v>1.2156739408173843E-2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258357</v>
      </c>
      <c r="E32" s="634">
        <f>SUM(E27:E31)</f>
        <v>199327.86699999997</v>
      </c>
      <c r="F32" s="635">
        <f>SUM(F27:F31)</f>
        <v>2125675.0923610004</v>
      </c>
      <c r="G32" s="636">
        <f>SUM(G27:G31)</f>
        <v>1</v>
      </c>
      <c r="H32" s="637">
        <f>(E32-I32)/I32</f>
        <v>0.17277035556891379</v>
      </c>
      <c r="I32" s="647">
        <f>SUM(I27:I31)</f>
        <v>169963.255</v>
      </c>
      <c r="J32" s="648">
        <f>SUM(J27:J31)</f>
        <v>1812881.4738699999</v>
      </c>
      <c r="K32" s="649">
        <f>SUM(K27:K30)</f>
        <v>0.98784326059182614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120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135</v>
      </c>
      <c r="E40" s="90">
        <v>73522.217999999993</v>
      </c>
      <c r="F40" s="78">
        <v>784636.99628999969</v>
      </c>
      <c r="G40" s="421">
        <f>E40/$E$45</f>
        <v>0.81564043642680084</v>
      </c>
      <c r="H40" s="141">
        <f>(E40-I40)/I40</f>
        <v>0.7034470221715754</v>
      </c>
      <c r="I40" s="402">
        <v>43160.847999999998</v>
      </c>
      <c r="J40" s="112">
        <v>460473.59452999994</v>
      </c>
      <c r="K40" s="116">
        <f>I40/$I$45</f>
        <v>0.78781353075645011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322</v>
      </c>
      <c r="E41" s="90">
        <v>2930.9459999999999</v>
      </c>
      <c r="F41" s="78">
        <v>31122.575330000003</v>
      </c>
      <c r="G41" s="422">
        <f t="shared" ref="G41" si="9">E41/$E$45</f>
        <v>3.2515314956675902E-2</v>
      </c>
      <c r="H41" s="141">
        <f>(E41-I41)/I41</f>
        <v>0.17587875588050506</v>
      </c>
      <c r="I41" s="402">
        <v>2492.558</v>
      </c>
      <c r="J41" s="112">
        <v>26592.075689999998</v>
      </c>
      <c r="K41" s="117">
        <f t="shared" ref="K41:K44" si="10">I41/$I$45</f>
        <v>4.549657871863954E-2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12677</v>
      </c>
      <c r="E42" s="90">
        <v>4484.2029999999995</v>
      </c>
      <c r="F42" s="78">
        <v>47876.197400000005</v>
      </c>
      <c r="G42" s="422">
        <f>E42/$E$45</f>
        <v>4.974683016154885E-2</v>
      </c>
      <c r="H42" s="141">
        <f t="shared" ref="H42:H44" si="11">(E42-I42)/I42</f>
        <v>0.64735096722382846</v>
      </c>
      <c r="I42" s="402">
        <v>2722.069</v>
      </c>
      <c r="J42" s="112">
        <v>29041.10181</v>
      </c>
      <c r="K42" s="117">
        <f t="shared" si="10"/>
        <v>4.9685835409273689E-2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210654</v>
      </c>
      <c r="E43" s="90">
        <v>8868.7000000000007</v>
      </c>
      <c r="F43" s="78">
        <v>94705.4</v>
      </c>
      <c r="G43" s="422">
        <f>E43/$E$45</f>
        <v>9.8387542369007014E-2</v>
      </c>
      <c r="H43" s="141">
        <f t="shared" si="11"/>
        <v>0.46261296919321859</v>
      </c>
      <c r="I43" s="402">
        <v>6063.6</v>
      </c>
      <c r="J43" s="112">
        <v>64691.199999999997</v>
      </c>
      <c r="K43" s="117">
        <f t="shared" si="10"/>
        <v>0.11067869021236124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15</v>
      </c>
      <c r="E44" s="90">
        <v>334.41</v>
      </c>
      <c r="F44" s="78">
        <v>3770.0454400000003</v>
      </c>
      <c r="G44" s="422">
        <f>E44/$E$45</f>
        <v>3.7098760859674627E-3</v>
      </c>
      <c r="H44" s="141">
        <f t="shared" si="11"/>
        <v>-3.5000389566542188E-2</v>
      </c>
      <c r="I44" s="405">
        <v>346.53899999999999</v>
      </c>
      <c r="J44" s="118">
        <v>3697.15013</v>
      </c>
      <c r="K44" s="117">
        <f t="shared" si="10"/>
        <v>6.3253649032755212E-3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223803</v>
      </c>
      <c r="E45" s="601">
        <v>90140.476999999984</v>
      </c>
      <c r="F45" s="602">
        <v>962111.21445999981</v>
      </c>
      <c r="G45" s="603">
        <f>SUM(G40:G44)</f>
        <v>1.0000000000000002</v>
      </c>
      <c r="H45" s="604">
        <f>(E45-I45)/I45</f>
        <v>0.64533114477826226</v>
      </c>
      <c r="I45" s="605">
        <v>54785.613999999994</v>
      </c>
      <c r="J45" s="606">
        <v>584495.12215999991</v>
      </c>
      <c r="K45" s="614">
        <f>SUM(K40:K43)</f>
        <v>0.9936746350967246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135</v>
      </c>
      <c r="E46" s="90">
        <v>66450.975000000006</v>
      </c>
      <c r="F46" s="78">
        <v>707232.04023000004</v>
      </c>
      <c r="G46" s="422">
        <f>E46/$E$51</f>
        <v>0.82144431179422572</v>
      </c>
      <c r="H46" s="141">
        <f>(E46-I46)/I46</f>
        <v>0.52632945134532794</v>
      </c>
      <c r="I46" s="402">
        <v>43536.455999999998</v>
      </c>
      <c r="J46" s="112">
        <v>463758.98511999985</v>
      </c>
      <c r="K46" s="117">
        <f>I46/$I$51</f>
        <v>0.88124449949061168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321</v>
      </c>
      <c r="E47" s="90">
        <v>2467.3300000000004</v>
      </c>
      <c r="F47" s="78">
        <v>26271.751450000011</v>
      </c>
      <c r="G47" s="422">
        <f t="shared" ref="G47:G50" si="12">E47/$E$51</f>
        <v>3.0500292792080885E-2</v>
      </c>
      <c r="H47" s="141">
        <f>(E47-I47)/I47</f>
        <v>0.5364176305095345</v>
      </c>
      <c r="I47" s="402">
        <v>1605.8979999999999</v>
      </c>
      <c r="J47" s="112">
        <v>17106.834640000001</v>
      </c>
      <c r="K47" s="117">
        <f t="shared" ref="K47:K50" si="13">I47/$I$51</f>
        <v>3.2505833254846794E-2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12683</v>
      </c>
      <c r="E48" s="90">
        <v>3944.6820000000002</v>
      </c>
      <c r="F48" s="78">
        <v>42000.51599</v>
      </c>
      <c r="G48" s="422">
        <f t="shared" si="12"/>
        <v>4.8762814853161598E-2</v>
      </c>
      <c r="H48" s="141">
        <f t="shared" ref="H48:H50" si="14">(E48-I48)/I48</f>
        <v>2.5247062061274965</v>
      </c>
      <c r="I48" s="402">
        <v>1119.152</v>
      </c>
      <c r="J48" s="112">
        <v>11921.18556</v>
      </c>
      <c r="K48" s="117">
        <f t="shared" si="13"/>
        <v>2.2653349277991695E-2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210578</v>
      </c>
      <c r="E49" s="90">
        <v>7657.2</v>
      </c>
      <c r="F49" s="78">
        <v>81532.7</v>
      </c>
      <c r="G49" s="422">
        <f t="shared" si="12"/>
        <v>9.4655697441169903E-2</v>
      </c>
      <c r="H49" s="141">
        <f t="shared" si="14"/>
        <v>1.7531010678459711</v>
      </c>
      <c r="I49" s="402">
        <v>2781.3</v>
      </c>
      <c r="J49" s="112">
        <v>29627</v>
      </c>
      <c r="K49" s="117">
        <f t="shared" si="13"/>
        <v>5.6297768620239524E-2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15</v>
      </c>
      <c r="E50" s="90">
        <v>375.10199999999998</v>
      </c>
      <c r="F50" s="78">
        <v>3994.0058399999998</v>
      </c>
      <c r="G50" s="422">
        <f t="shared" si="12"/>
        <v>4.6368831193618698E-3</v>
      </c>
      <c r="H50" s="141">
        <f t="shared" si="14"/>
        <v>4.0294198400878591E-2</v>
      </c>
      <c r="I50" s="405">
        <v>360.57299999999998</v>
      </c>
      <c r="J50" s="118">
        <v>3840.8912899999996</v>
      </c>
      <c r="K50" s="117">
        <f t="shared" si="13"/>
        <v>7.2985493563102223E-3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223732</v>
      </c>
      <c r="E51" s="601">
        <v>80895.289000000004</v>
      </c>
      <c r="F51" s="602">
        <v>861031.01350999996</v>
      </c>
      <c r="G51" s="603">
        <f>SUM(G46:G50)</f>
        <v>0.99999999999999989</v>
      </c>
      <c r="H51" s="604">
        <f t="shared" ref="H51" si="15">(E51-I51)/I51</f>
        <v>0.63744445496329316</v>
      </c>
      <c r="I51" s="605">
        <v>49403.379000000001</v>
      </c>
      <c r="J51" s="606">
        <v>526254.89660999994</v>
      </c>
      <c r="K51" s="614">
        <f>SUM(K46:K49)</f>
        <v>0.99270145064368964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135</v>
      </c>
      <c r="E52" s="106">
        <v>107871.174</v>
      </c>
      <c r="F52" s="105">
        <v>1150095.77559</v>
      </c>
      <c r="G52" s="421">
        <f>E52/$E$57</f>
        <v>0.96041775714489352</v>
      </c>
      <c r="H52" s="383">
        <f>(E52-I52)/I52</f>
        <v>1.0448005677686107</v>
      </c>
      <c r="I52" s="401">
        <v>52753.885000000002</v>
      </c>
      <c r="J52" s="113">
        <v>563246.41760000004</v>
      </c>
      <c r="K52" s="116">
        <f>I52/$I$57</f>
        <v>0.91736060827849752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320</v>
      </c>
      <c r="E53" s="90">
        <v>1460.7640000000001</v>
      </c>
      <c r="F53" s="78">
        <v>15584.355780000007</v>
      </c>
      <c r="G53" s="422">
        <f t="shared" ref="G53:G56" si="16">E53/$E$57</f>
        <v>1.3005732973648765E-2</v>
      </c>
      <c r="H53" s="141">
        <f t="shared" ref="H53:H56" si="17">(E53-I53)/I53</f>
        <v>-0.13651681640658475</v>
      </c>
      <c r="I53" s="402">
        <v>1691.711</v>
      </c>
      <c r="J53" s="112">
        <v>18066.996739999995</v>
      </c>
      <c r="K53" s="117">
        <f t="shared" ref="K53:K56" si="18">I53/$I$57</f>
        <v>2.9417909827710798E-2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12673</v>
      </c>
      <c r="E54" s="90">
        <v>827.84400000000005</v>
      </c>
      <c r="F54" s="78">
        <v>8828.6057299999993</v>
      </c>
      <c r="G54" s="422">
        <f t="shared" si="16"/>
        <v>7.3706074409263158E-3</v>
      </c>
      <c r="H54" s="141">
        <f t="shared" si="17"/>
        <v>1.9331049047714087E-4</v>
      </c>
      <c r="I54" s="402">
        <v>827.68399999999997</v>
      </c>
      <c r="J54" s="112">
        <v>8840.1567699999996</v>
      </c>
      <c r="K54" s="117">
        <f t="shared" si="18"/>
        <v>1.4392962673789426E-2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210444</v>
      </c>
      <c r="E55" s="90">
        <v>1780.1</v>
      </c>
      <c r="F55" s="78">
        <v>18991.099999999999</v>
      </c>
      <c r="G55" s="422">
        <f t="shared" si="16"/>
        <v>1.5848901852997584E-2</v>
      </c>
      <c r="H55" s="141">
        <f t="shared" si="17"/>
        <v>-4.8380198866673794E-2</v>
      </c>
      <c r="I55" s="402">
        <v>1870.6</v>
      </c>
      <c r="J55" s="112">
        <v>19977.8</v>
      </c>
      <c r="K55" s="117">
        <f t="shared" si="18"/>
        <v>3.2528689666092979E-2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15</v>
      </c>
      <c r="E56" s="90">
        <v>377.048</v>
      </c>
      <c r="F56" s="78">
        <v>4022.4687200000008</v>
      </c>
      <c r="G56" s="422">
        <f t="shared" si="16"/>
        <v>3.3570005875338655E-3</v>
      </c>
      <c r="H56" s="141">
        <f t="shared" si="17"/>
        <v>4.0766922730823496E-2</v>
      </c>
      <c r="I56" s="405">
        <v>362.279</v>
      </c>
      <c r="J56" s="118">
        <v>3869.1207399999998</v>
      </c>
      <c r="K56" s="117">
        <f t="shared" si="18"/>
        <v>6.2998295539091727E-3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223587</v>
      </c>
      <c r="E57" s="668">
        <v>112316.93</v>
      </c>
      <c r="F57" s="669">
        <v>1197522.3058200001</v>
      </c>
      <c r="G57" s="670">
        <f>SUM(G52:G56)</f>
        <v>1.0000000000000002</v>
      </c>
      <c r="H57" s="671">
        <f t="shared" ref="H57" si="19">(E57-I57)/I57</f>
        <v>0.95312870748331457</v>
      </c>
      <c r="I57" s="672">
        <v>57506.159000000007</v>
      </c>
      <c r="J57" s="673">
        <v>614000.49185000011</v>
      </c>
      <c r="K57" s="674">
        <f>SUM(K52:K55)</f>
        <v>0.99370017044609071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135</v>
      </c>
      <c r="E58" s="90">
        <f>E40+E46+E52</f>
        <v>247844.367</v>
      </c>
      <c r="F58" s="78">
        <f>F40+F46+F52</f>
        <v>2641964.8121099994</v>
      </c>
      <c r="G58" s="422">
        <f>E58/$E$63</f>
        <v>0.87468504975862305</v>
      </c>
      <c r="H58" s="141">
        <f>(E58-I58)/I58</f>
        <v>0.77728400006686194</v>
      </c>
      <c r="I58" s="402">
        <f>I40+I46+I52</f>
        <v>139451.18900000001</v>
      </c>
      <c r="J58" s="112">
        <f>J40+J46+J52</f>
        <v>1487478.9972499998</v>
      </c>
      <c r="K58" s="117">
        <f>I58/$I$63</f>
        <v>0.86243271536056942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320</v>
      </c>
      <c r="E59" s="90">
        <f t="shared" ref="E59:F60" si="20">E41+E47+E53</f>
        <v>6859.04</v>
      </c>
      <c r="F59" s="78">
        <f t="shared" si="20"/>
        <v>72978.68256000003</v>
      </c>
      <c r="G59" s="422">
        <f t="shared" ref="G59:G62" si="21">E59/$E$63</f>
        <v>2.4206722211670785E-2</v>
      </c>
      <c r="H59" s="141">
        <f t="shared" ref="H59:H62" si="22">(E59-I59)/I59</f>
        <v>0.18460141132371477</v>
      </c>
      <c r="I59" s="402">
        <f t="shared" ref="I59:J59" si="23">I41+I47+I53</f>
        <v>5790.1670000000004</v>
      </c>
      <c r="J59" s="112">
        <f t="shared" si="23"/>
        <v>61765.907069999994</v>
      </c>
      <c r="K59" s="117">
        <f t="shared" ref="K59:K62" si="24">I59/$I$63</f>
        <v>3.5809156479843007E-2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12673</v>
      </c>
      <c r="E60" s="90">
        <f>E42+E48+E54</f>
        <v>9256.7289999999994</v>
      </c>
      <c r="F60" s="78">
        <f t="shared" si="20"/>
        <v>98705.31912</v>
      </c>
      <c r="G60" s="422">
        <f t="shared" si="21"/>
        <v>3.2668575703264174E-2</v>
      </c>
      <c r="H60" s="141">
        <f t="shared" si="22"/>
        <v>0.98263382955960765</v>
      </c>
      <c r="I60" s="402">
        <f>I42+I48+I54</f>
        <v>4668.9049999999997</v>
      </c>
      <c r="J60" s="112">
        <f t="shared" ref="J60" si="25">J42+J48+J54</f>
        <v>49802.44414</v>
      </c>
      <c r="K60" s="117">
        <f t="shared" si="24"/>
        <v>2.8874737073131294E-2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210444</v>
      </c>
      <c r="E61" s="90">
        <f t="shared" ref="E61:F62" si="26">E43+E49+E55</f>
        <v>18306</v>
      </c>
      <c r="F61" s="78">
        <f t="shared" si="26"/>
        <v>195229.19999999998</v>
      </c>
      <c r="G61" s="422">
        <f t="shared" si="21"/>
        <v>6.4604996735234871E-2</v>
      </c>
      <c r="H61" s="141">
        <f t="shared" si="22"/>
        <v>0.70836638514301686</v>
      </c>
      <c r="I61" s="402">
        <f t="shared" ref="I61:J61" si="27">I43+I49+I55</f>
        <v>10715.500000000002</v>
      </c>
      <c r="J61" s="112">
        <f t="shared" si="27"/>
        <v>114296</v>
      </c>
      <c r="K61" s="117">
        <f t="shared" si="24"/>
        <v>6.6269766702714755E-2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15</v>
      </c>
      <c r="E62" s="90">
        <f>E44+E50+E56</f>
        <v>1086.56</v>
      </c>
      <c r="F62" s="78">
        <f t="shared" si="26"/>
        <v>11786.52</v>
      </c>
      <c r="G62" s="422">
        <f t="shared" si="21"/>
        <v>3.83465559120708E-3</v>
      </c>
      <c r="H62" s="141">
        <f t="shared" si="22"/>
        <v>1.6054932199728505E-2</v>
      </c>
      <c r="I62" s="402">
        <f>I44+I50+I56</f>
        <v>1069.3910000000001</v>
      </c>
      <c r="J62" s="112">
        <f t="shared" ref="J62" si="28">J44+J50+J56</f>
        <v>11407.16216</v>
      </c>
      <c r="K62" s="117">
        <f t="shared" si="24"/>
        <v>6.6136243837415735E-3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223587</v>
      </c>
      <c r="E63" s="634">
        <f>SUM(E58:E62)</f>
        <v>283352.696</v>
      </c>
      <c r="F63" s="635">
        <f>SUM(F58:F62)</f>
        <v>3020664.5337899998</v>
      </c>
      <c r="G63" s="636">
        <f>SUM(G58:G62)</f>
        <v>1</v>
      </c>
      <c r="H63" s="637">
        <f>(E63-I63)/I63</f>
        <v>0.75238832145072598</v>
      </c>
      <c r="I63" s="647">
        <f>SUM(I58:I62)</f>
        <v>161695.152</v>
      </c>
      <c r="J63" s="648">
        <f>SUM(J58:J62)</f>
        <v>1724750.5106199998</v>
      </c>
      <c r="K63" s="649">
        <f>SUM(K58:K61)</f>
        <v>0.99338637561625842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6" t="s">
        <v>240</v>
      </c>
      <c r="L1" s="1006"/>
    </row>
    <row r="2" spans="1:17" s="675" customFormat="1" ht="30" customHeight="1" x14ac:dyDescent="0.25">
      <c r="A2" s="927" t="s">
        <v>200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</row>
    <row r="3" spans="1:17" ht="17.100000000000001" customHeight="1" x14ac:dyDescent="0.2">
      <c r="A3" s="1021" t="str">
        <f>T!E17&amp;" "&amp;T!G17</f>
        <v>II. čtvrtletí 2019</v>
      </c>
      <c r="B3" s="1021"/>
      <c r="C3" s="1021"/>
      <c r="D3" s="101"/>
      <c r="E3" s="101"/>
      <c r="F3" s="69"/>
      <c r="G3" s="67"/>
      <c r="H3" s="67"/>
      <c r="I3" s="67"/>
    </row>
    <row r="4" spans="1:17" ht="12.95" customHeight="1" x14ac:dyDescent="0.2">
      <c r="A4" s="1007" t="s">
        <v>121</v>
      </c>
      <c r="B4" s="1007"/>
      <c r="C4" s="1007"/>
      <c r="D4" s="100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09">
        <f>T!G17</f>
        <v>2019</v>
      </c>
      <c r="F5" s="998"/>
      <c r="G5" s="998"/>
      <c r="H5" s="398"/>
      <c r="I5" s="1010">
        <f>E5-1</f>
        <v>2018</v>
      </c>
      <c r="J5" s="1011"/>
      <c r="K5" s="1012"/>
      <c r="L5" s="71"/>
    </row>
    <row r="6" spans="1:17" ht="24.95" customHeight="1" x14ac:dyDescent="0.25">
      <c r="A6" s="74"/>
      <c r="B6" s="75"/>
      <c r="C6" s="76"/>
      <c r="D6" s="76"/>
      <c r="E6" s="1003" t="s">
        <v>39</v>
      </c>
      <c r="F6" s="1004"/>
      <c r="G6" s="420"/>
      <c r="H6" s="1004" t="s">
        <v>108</v>
      </c>
      <c r="I6" s="1070" t="s">
        <v>39</v>
      </c>
      <c r="J6" s="1071"/>
      <c r="K6" s="399"/>
      <c r="L6" s="87"/>
    </row>
    <row r="7" spans="1:17" ht="24.95" customHeight="1" x14ac:dyDescent="0.25">
      <c r="A7" s="74"/>
      <c r="B7" s="94"/>
      <c r="C7" s="94"/>
      <c r="D7" s="1014" t="s">
        <v>0</v>
      </c>
      <c r="E7" s="1003"/>
      <c r="F7" s="1004"/>
      <c r="G7" s="567" t="s">
        <v>107</v>
      </c>
      <c r="H7" s="1004"/>
      <c r="I7" s="1070"/>
      <c r="J7" s="1071"/>
      <c r="K7" s="114" t="s">
        <v>107</v>
      </c>
      <c r="L7" s="87"/>
    </row>
    <row r="8" spans="1:17" ht="15" customHeight="1" x14ac:dyDescent="0.25">
      <c r="A8" s="1013" t="s">
        <v>140</v>
      </c>
      <c r="B8" s="1013"/>
      <c r="C8" s="126" t="s">
        <v>45</v>
      </c>
      <c r="D8" s="1015"/>
      <c r="E8" s="794" t="s">
        <v>336</v>
      </c>
      <c r="F8" s="789" t="s">
        <v>1</v>
      </c>
      <c r="G8" s="568" t="s">
        <v>66</v>
      </c>
      <c r="H8" s="101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1026" t="str">
        <f>T!J20</f>
        <v>Duben</v>
      </c>
      <c r="B9" s="1027"/>
      <c r="C9" s="92" t="s">
        <v>6</v>
      </c>
      <c r="D9" s="77">
        <v>95</v>
      </c>
      <c r="E9" s="90">
        <v>9760.8022600000004</v>
      </c>
      <c r="F9" s="78">
        <v>104184.98932000002</v>
      </c>
      <c r="G9" s="421">
        <f>E9/$E$14</f>
        <v>0.40918434147182986</v>
      </c>
      <c r="H9" s="141">
        <f>(E9-I9)/I9</f>
        <v>6.7328019584733972E-2</v>
      </c>
      <c r="I9" s="402">
        <v>9145.0820000000022</v>
      </c>
      <c r="J9" s="112">
        <v>97571.473242000007</v>
      </c>
      <c r="K9" s="116">
        <f>I9/$I$14</f>
        <v>0.4576490969355651</v>
      </c>
      <c r="L9" s="87"/>
    </row>
    <row r="10" spans="1:17" ht="11.1" customHeight="1" x14ac:dyDescent="0.2">
      <c r="A10" s="1028"/>
      <c r="B10" s="1029"/>
      <c r="C10" s="93" t="s">
        <v>7</v>
      </c>
      <c r="D10" s="77">
        <v>322</v>
      </c>
      <c r="E10" s="90">
        <v>2955.4935</v>
      </c>
      <c r="F10" s="78">
        <v>31548.085469999998</v>
      </c>
      <c r="G10" s="422">
        <f>E10/$E$14</f>
        <v>0.12389777287853525</v>
      </c>
      <c r="H10" s="141">
        <f>(E10-I10)/I10</f>
        <v>0.34838166470640297</v>
      </c>
      <c r="I10" s="402">
        <v>2191.8820000000001</v>
      </c>
      <c r="J10" s="112">
        <v>23386.249780000013</v>
      </c>
      <c r="K10" s="117">
        <f>I10/$I$14</f>
        <v>0.10968877237944068</v>
      </c>
      <c r="L10" s="88"/>
      <c r="M10" s="79"/>
      <c r="O10" s="79"/>
      <c r="P10" s="79"/>
      <c r="Q10" s="79"/>
    </row>
    <row r="11" spans="1:17" ht="11.1" customHeight="1" x14ac:dyDescent="0.2">
      <c r="A11" s="1028"/>
      <c r="B11" s="1029"/>
      <c r="C11" s="93" t="s">
        <v>8</v>
      </c>
      <c r="D11" s="77">
        <v>10748</v>
      </c>
      <c r="E11" s="90">
        <v>4151.6819400000004</v>
      </c>
      <c r="F11" s="78">
        <v>44357.464209999998</v>
      </c>
      <c r="G11" s="422">
        <f>E11/$E$14</f>
        <v>0.17404340292612269</v>
      </c>
      <c r="H11" s="141">
        <f t="shared" ref="H11:H13" si="0">(E11-I11)/I11</f>
        <v>0.38952526271469518</v>
      </c>
      <c r="I11" s="402">
        <v>2987.8420000000001</v>
      </c>
      <c r="J11" s="112">
        <v>31879.104790000001</v>
      </c>
      <c r="K11" s="117">
        <f>I11/$I$14</f>
        <v>0.14952115170603744</v>
      </c>
      <c r="L11" s="88"/>
      <c r="M11" s="79"/>
      <c r="O11" s="79"/>
      <c r="P11" s="79"/>
      <c r="Q11" s="79"/>
    </row>
    <row r="12" spans="1:17" ht="11.1" customHeight="1" x14ac:dyDescent="0.2">
      <c r="A12" s="1028"/>
      <c r="B12" s="1029"/>
      <c r="C12" s="93" t="s">
        <v>9</v>
      </c>
      <c r="D12" s="77">
        <v>108557</v>
      </c>
      <c r="E12" s="90">
        <v>6809.0270700000001</v>
      </c>
      <c r="F12" s="78">
        <v>72736.681030000007</v>
      </c>
      <c r="G12" s="422">
        <f>E12/$E$14</f>
        <v>0.28544244453342843</v>
      </c>
      <c r="H12" s="141">
        <f t="shared" si="0"/>
        <v>0.23961980835033297</v>
      </c>
      <c r="I12" s="402">
        <v>5492.8349999999991</v>
      </c>
      <c r="J12" s="112">
        <v>58607.281999999999</v>
      </c>
      <c r="K12" s="117">
        <f>I12/$I$14</f>
        <v>0.27487899806322824</v>
      </c>
      <c r="L12" s="88"/>
      <c r="M12" s="79"/>
      <c r="O12" s="79"/>
      <c r="P12" s="79"/>
      <c r="Q12" s="79"/>
    </row>
    <row r="13" spans="1:17" ht="11.1" customHeight="1" x14ac:dyDescent="0.2">
      <c r="A13" s="1028"/>
      <c r="B13" s="1029"/>
      <c r="C13" s="93" t="s">
        <v>302</v>
      </c>
      <c r="D13" s="77">
        <v>12</v>
      </c>
      <c r="E13" s="90">
        <v>177.286</v>
      </c>
      <c r="F13" s="78">
        <v>2019.5593599999997</v>
      </c>
      <c r="G13" s="422">
        <f>E13/$E$14</f>
        <v>7.4320381900836521E-3</v>
      </c>
      <c r="H13" s="141">
        <f t="shared" si="0"/>
        <v>7.3829324578883887E-2</v>
      </c>
      <c r="I13" s="405">
        <v>165.09700000000001</v>
      </c>
      <c r="J13" s="118">
        <v>1761.5482299999999</v>
      </c>
      <c r="K13" s="117">
        <f>I13/$I$14</f>
        <v>8.2619809157283633E-3</v>
      </c>
      <c r="L13" s="88"/>
      <c r="M13" s="79"/>
      <c r="O13" s="79"/>
      <c r="P13" s="79"/>
      <c r="Q13" s="79"/>
    </row>
    <row r="14" spans="1:17" ht="11.1" customHeight="1" x14ac:dyDescent="0.2">
      <c r="A14" s="1030"/>
      <c r="B14" s="1031"/>
      <c r="C14" s="599" t="s">
        <v>2</v>
      </c>
      <c r="D14" s="600">
        <v>119734</v>
      </c>
      <c r="E14" s="601">
        <v>23854.290770000003</v>
      </c>
      <c r="F14" s="602">
        <v>254846.77939000004</v>
      </c>
      <c r="G14" s="603">
        <f>SUM(G9:G13)</f>
        <v>1</v>
      </c>
      <c r="H14" s="604">
        <f>(E14-I14)/I14</f>
        <v>0.19374485968839694</v>
      </c>
      <c r="I14" s="605">
        <v>19982.738000000005</v>
      </c>
      <c r="J14" s="606">
        <v>213205.65804200002</v>
      </c>
      <c r="K14" s="614">
        <f>SUM(K9:K12)</f>
        <v>0.99173801908427139</v>
      </c>
      <c r="L14" s="99"/>
      <c r="M14" s="79"/>
    </row>
    <row r="15" spans="1:17" ht="11.1" customHeight="1" x14ac:dyDescent="0.2">
      <c r="A15" s="1032" t="str">
        <f>T!J21</f>
        <v>Květen</v>
      </c>
      <c r="B15" s="1033"/>
      <c r="C15" s="93" t="s">
        <v>6</v>
      </c>
      <c r="D15" s="77">
        <v>95</v>
      </c>
      <c r="E15" s="90">
        <v>9247.0290300000015</v>
      </c>
      <c r="F15" s="78">
        <v>98498.097730000023</v>
      </c>
      <c r="G15" s="422">
        <f>E15/$E$20</f>
        <v>0.42783161030781186</v>
      </c>
      <c r="H15" s="141">
        <f>(E15-I15)/I15</f>
        <v>0.1639961926983543</v>
      </c>
      <c r="I15" s="402">
        <v>7944.2090000000007</v>
      </c>
      <c r="J15" s="112">
        <v>84636.322689999986</v>
      </c>
      <c r="K15" s="117">
        <f>I15/$I$20</f>
        <v>0.56578643277834217</v>
      </c>
      <c r="L15" s="88"/>
      <c r="M15" s="79"/>
      <c r="N15" s="79"/>
    </row>
    <row r="16" spans="1:17" ht="11.1" customHeight="1" x14ac:dyDescent="0.2">
      <c r="A16" s="1032"/>
      <c r="B16" s="1033"/>
      <c r="C16" s="93" t="s">
        <v>7</v>
      </c>
      <c r="D16" s="77">
        <v>323</v>
      </c>
      <c r="E16" s="90">
        <v>2635.5222899999999</v>
      </c>
      <c r="F16" s="78">
        <v>28076.798590000013</v>
      </c>
      <c r="G16" s="422">
        <f>E16/$E$20</f>
        <v>0.12193751546304291</v>
      </c>
      <c r="H16" s="141">
        <f>(E16-I16)/I16</f>
        <v>0.71575774916361179</v>
      </c>
      <c r="I16" s="402">
        <v>1536.069</v>
      </c>
      <c r="J16" s="112">
        <v>16366.155319999993</v>
      </c>
      <c r="K16" s="117">
        <f>I16/$I$20</f>
        <v>0.10939880861787438</v>
      </c>
      <c r="L16" s="89"/>
      <c r="M16" s="82"/>
      <c r="N16" s="79"/>
    </row>
    <row r="17" spans="1:21" ht="11.1" customHeight="1" x14ac:dyDescent="0.2">
      <c r="A17" s="1032"/>
      <c r="B17" s="1033"/>
      <c r="C17" s="93" t="s">
        <v>8</v>
      </c>
      <c r="D17" s="77">
        <v>10751</v>
      </c>
      <c r="E17" s="90">
        <v>3639.7780400000001</v>
      </c>
      <c r="F17" s="78">
        <v>38773.57804</v>
      </c>
      <c r="G17" s="422">
        <f>E17/$E$20</f>
        <v>0.16840134220019973</v>
      </c>
      <c r="H17" s="141">
        <f t="shared" ref="H17:H20" si="1">(E17-I17)/I17</f>
        <v>1.504472917359051</v>
      </c>
      <c r="I17" s="402">
        <v>1453.3110000000001</v>
      </c>
      <c r="J17" s="112">
        <v>15487.990310000001</v>
      </c>
      <c r="K17" s="117">
        <f>I17/$I$20</f>
        <v>0.10350478523507189</v>
      </c>
      <c r="L17" s="88"/>
      <c r="M17" s="79"/>
      <c r="N17" s="79"/>
      <c r="O17" s="79"/>
      <c r="P17" s="79"/>
    </row>
    <row r="18" spans="1:21" ht="11.1" customHeight="1" x14ac:dyDescent="0.2">
      <c r="A18" s="1032"/>
      <c r="B18" s="1033"/>
      <c r="C18" s="93" t="s">
        <v>9</v>
      </c>
      <c r="D18" s="77">
        <v>108522</v>
      </c>
      <c r="E18" s="90">
        <v>5894.6772199999996</v>
      </c>
      <c r="F18" s="78">
        <v>62785.05042</v>
      </c>
      <c r="G18" s="422">
        <f>E18/$E$20</f>
        <v>0.27272859629785062</v>
      </c>
      <c r="H18" s="141">
        <f t="shared" si="1"/>
        <v>1.0074667617498574</v>
      </c>
      <c r="I18" s="402">
        <v>2936.3760000000002</v>
      </c>
      <c r="J18" s="112">
        <v>31292.957999999999</v>
      </c>
      <c r="K18" s="117">
        <f>I18/$I$20</f>
        <v>0.20912864985499968</v>
      </c>
      <c r="L18" s="88"/>
      <c r="M18" s="79"/>
      <c r="N18" s="79"/>
      <c r="O18" s="79"/>
      <c r="P18" s="79"/>
    </row>
    <row r="19" spans="1:21" ht="11.1" customHeight="1" x14ac:dyDescent="0.2">
      <c r="A19" s="1032"/>
      <c r="B19" s="1033"/>
      <c r="C19" s="93" t="s">
        <v>302</v>
      </c>
      <c r="D19" s="77">
        <v>12</v>
      </c>
      <c r="E19" s="90">
        <v>196.70499999999998</v>
      </c>
      <c r="F19" s="78">
        <v>2096.3216899999998</v>
      </c>
      <c r="G19" s="422">
        <f>E19/$E$20</f>
        <v>9.1009357310948245E-3</v>
      </c>
      <c r="H19" s="141">
        <f t="shared" si="1"/>
        <v>0.15006606718974713</v>
      </c>
      <c r="I19" s="405">
        <v>171.03800000000001</v>
      </c>
      <c r="J19" s="118">
        <v>1822.5863899999999</v>
      </c>
      <c r="K19" s="117">
        <f>I19/$I$20</f>
        <v>1.2181323513711949E-2</v>
      </c>
      <c r="L19" s="88"/>
      <c r="M19" s="79"/>
      <c r="N19" s="79"/>
      <c r="O19" s="79"/>
      <c r="P19" s="79"/>
    </row>
    <row r="20" spans="1:21" ht="11.1" customHeight="1" x14ac:dyDescent="0.2">
      <c r="A20" s="1032"/>
      <c r="B20" s="1033"/>
      <c r="C20" s="599" t="s">
        <v>2</v>
      </c>
      <c r="D20" s="600">
        <v>119703</v>
      </c>
      <c r="E20" s="601">
        <v>21613.711580000003</v>
      </c>
      <c r="F20" s="602">
        <v>230229.84647000005</v>
      </c>
      <c r="G20" s="603">
        <f>SUM(G15:G19)</f>
        <v>1</v>
      </c>
      <c r="H20" s="604">
        <f t="shared" si="1"/>
        <v>0.53932817904817787</v>
      </c>
      <c r="I20" s="605">
        <v>14041.003000000001</v>
      </c>
      <c r="J20" s="606">
        <v>149606.01270999998</v>
      </c>
      <c r="K20" s="614">
        <f>SUM(K15:K18)</f>
        <v>0.98781867648628807</v>
      </c>
      <c r="L20" s="99"/>
      <c r="M20" s="79"/>
      <c r="N20" s="79"/>
      <c r="O20" s="79"/>
      <c r="P20" s="79"/>
    </row>
    <row r="21" spans="1:21" ht="11.1" customHeight="1" x14ac:dyDescent="0.2">
      <c r="A21" s="1032" t="str">
        <f>T!J22</f>
        <v>Červen</v>
      </c>
      <c r="B21" s="1033"/>
      <c r="C21" s="92" t="s">
        <v>6</v>
      </c>
      <c r="D21" s="104">
        <v>95</v>
      </c>
      <c r="E21" s="106">
        <v>7108.5687099999996</v>
      </c>
      <c r="F21" s="105">
        <v>75849.759629999986</v>
      </c>
      <c r="G21" s="421">
        <f>E21/$E$26</f>
        <v>0.66215326492202264</v>
      </c>
      <c r="H21" s="383">
        <f>(E21-I21)/I21</f>
        <v>-5.1909571839645778E-2</v>
      </c>
      <c r="I21" s="401">
        <v>7497.7749999999996</v>
      </c>
      <c r="J21" s="113">
        <v>80067.416079999995</v>
      </c>
      <c r="K21" s="116">
        <f>I21/$I$26</f>
        <v>0.66109218209906506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32"/>
      <c r="B22" s="1033"/>
      <c r="C22" s="93" t="s">
        <v>7</v>
      </c>
      <c r="D22" s="77">
        <v>326</v>
      </c>
      <c r="E22" s="90">
        <v>1246.8400399999998</v>
      </c>
      <c r="F22" s="78">
        <v>13304.355210000005</v>
      </c>
      <c r="G22" s="422">
        <f>E22/$E$26</f>
        <v>0.11614141144336006</v>
      </c>
      <c r="H22" s="141">
        <f t="shared" ref="H22:H26" si="2">(E22-I22)/I22</f>
        <v>-9.8997251119352439E-2</v>
      </c>
      <c r="I22" s="402">
        <v>1383.836</v>
      </c>
      <c r="J22" s="112">
        <v>14777.508590000005</v>
      </c>
      <c r="K22" s="117">
        <f>I22/$I$26</f>
        <v>0.12201528598914235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32"/>
      <c r="B23" s="1033"/>
      <c r="C23" s="93" t="s">
        <v>8</v>
      </c>
      <c r="D23" s="77">
        <v>10744</v>
      </c>
      <c r="E23" s="90">
        <v>792.48094999999989</v>
      </c>
      <c r="F23" s="78">
        <v>8456.2447499999998</v>
      </c>
      <c r="G23" s="422">
        <f>E23/$E$26</f>
        <v>7.3818495654803362E-2</v>
      </c>
      <c r="H23" s="141">
        <f t="shared" si="2"/>
        <v>-5.1771584530762381E-2</v>
      </c>
      <c r="I23" s="402">
        <v>835.74900000000002</v>
      </c>
      <c r="J23" s="112">
        <v>8924.3540300000004</v>
      </c>
      <c r="K23" s="117">
        <f>I23/$I$26</f>
        <v>7.3689478558253821E-2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32"/>
      <c r="B24" s="1033"/>
      <c r="C24" s="93" t="s">
        <v>9</v>
      </c>
      <c r="D24" s="77">
        <v>108460</v>
      </c>
      <c r="E24" s="90">
        <v>1394.2840299999998</v>
      </c>
      <c r="F24" s="78">
        <v>14877.235850000001</v>
      </c>
      <c r="G24" s="422">
        <f>E24/$E$26</f>
        <v>0.12987561355275068</v>
      </c>
      <c r="H24" s="141">
        <f t="shared" si="2"/>
        <v>-3.5249780657446619E-2</v>
      </c>
      <c r="I24" s="402">
        <v>1445.2280000000001</v>
      </c>
      <c r="J24" s="112">
        <v>15433.370999999999</v>
      </c>
      <c r="K24" s="117">
        <f>I24/$I$26</f>
        <v>0.1274283280240695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1027"/>
      <c r="B25" s="1078"/>
      <c r="C25" s="93" t="s">
        <v>302</v>
      </c>
      <c r="D25" s="77">
        <v>12</v>
      </c>
      <c r="E25" s="90">
        <v>193.35999999999999</v>
      </c>
      <c r="F25" s="78">
        <v>2063.56889</v>
      </c>
      <c r="G25" s="422">
        <f>E25/$E$26</f>
        <v>1.8011214427063237E-2</v>
      </c>
      <c r="H25" s="141">
        <f t="shared" si="2"/>
        <v>8.0772906896802249E-2</v>
      </c>
      <c r="I25" s="405">
        <v>178.90899999999999</v>
      </c>
      <c r="J25" s="118">
        <v>1910.2818200000002</v>
      </c>
      <c r="K25" s="117">
        <f>I25/$I$26</f>
        <v>1.5774725329469292E-2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34"/>
      <c r="B26" s="1035"/>
      <c r="C26" s="666" t="s">
        <v>2</v>
      </c>
      <c r="D26" s="667">
        <v>119637</v>
      </c>
      <c r="E26" s="668">
        <v>10735.533729999999</v>
      </c>
      <c r="F26" s="669">
        <v>114551.16432999999</v>
      </c>
      <c r="G26" s="670">
        <f>SUM(G21:G25)</f>
        <v>1</v>
      </c>
      <c r="H26" s="671">
        <f t="shared" si="2"/>
        <v>-5.3428861287006489E-2</v>
      </c>
      <c r="I26" s="672">
        <v>11341.496999999999</v>
      </c>
      <c r="J26" s="673">
        <v>121112.93152000001</v>
      </c>
      <c r="K26" s="674">
        <f>SUM(K21:K24)</f>
        <v>0.98422527467053067</v>
      </c>
      <c r="L26" s="107"/>
    </row>
    <row r="27" spans="1:21" ht="11.1" customHeight="1" thickTop="1" x14ac:dyDescent="0.2">
      <c r="A27" s="1076" t="str">
        <f>T!E17</f>
        <v>II. čtvrtletí</v>
      </c>
      <c r="B27" s="1077"/>
      <c r="C27" s="93" t="s">
        <v>6</v>
      </c>
      <c r="D27" s="77">
        <f>D21</f>
        <v>95</v>
      </c>
      <c r="E27" s="90">
        <f>E9+E15+E21</f>
        <v>26116.400000000001</v>
      </c>
      <c r="F27" s="78">
        <f>F9+F15+F21</f>
        <v>278532.84668000002</v>
      </c>
      <c r="G27" s="422">
        <f>E27/$E$32</f>
        <v>0.46467538915747159</v>
      </c>
      <c r="H27" s="141">
        <f>(E27-I27)/I27</f>
        <v>6.2200752216632717E-2</v>
      </c>
      <c r="I27" s="402">
        <f>I9+I15+I21</f>
        <v>24587.066000000006</v>
      </c>
      <c r="J27" s="112">
        <f>J9+J15+J21</f>
        <v>262275.21201199997</v>
      </c>
      <c r="K27" s="117">
        <f>I27/$I$32</f>
        <v>0.54198031541243108</v>
      </c>
      <c r="L27" s="87"/>
    </row>
    <row r="28" spans="1:21" ht="11.1" customHeight="1" x14ac:dyDescent="0.2">
      <c r="A28" s="1032"/>
      <c r="B28" s="1033"/>
      <c r="C28" s="93" t="s">
        <v>7</v>
      </c>
      <c r="D28" s="77">
        <f>D22</f>
        <v>326</v>
      </c>
      <c r="E28" s="90">
        <f t="shared" ref="E28:F31" si="3">E10+E16+E22</f>
        <v>6837.8558299999995</v>
      </c>
      <c r="F28" s="78">
        <f t="shared" si="3"/>
        <v>72929.23927000002</v>
      </c>
      <c r="G28" s="422">
        <f>E28/$E$32</f>
        <v>0.12166237761743331</v>
      </c>
      <c r="H28" s="141">
        <f t="shared" ref="H28:H31" si="4">(E28-I28)/I28</f>
        <v>0.33766446645762022</v>
      </c>
      <c r="I28" s="402">
        <f t="shared" ref="I28:J28" si="5">I10+I16+I22</f>
        <v>5111.7870000000003</v>
      </c>
      <c r="J28" s="112">
        <f t="shared" si="5"/>
        <v>54529.913690000009</v>
      </c>
      <c r="K28" s="117">
        <f>I28/$I$32</f>
        <v>0.11268070499266421</v>
      </c>
      <c r="L28" s="87"/>
    </row>
    <row r="29" spans="1:21" ht="11.1" customHeight="1" x14ac:dyDescent="0.2">
      <c r="A29" s="1032"/>
      <c r="B29" s="1033"/>
      <c r="C29" s="93" t="s">
        <v>8</v>
      </c>
      <c r="D29" s="77">
        <f>D23</f>
        <v>10744</v>
      </c>
      <c r="E29" s="90">
        <f t="shared" si="3"/>
        <v>8583.9409300000007</v>
      </c>
      <c r="F29" s="78">
        <f t="shared" si="3"/>
        <v>91587.286999999997</v>
      </c>
      <c r="G29" s="422">
        <f>E29/$E$32</f>
        <v>0.15272955277727784</v>
      </c>
      <c r="H29" s="141">
        <f t="shared" si="4"/>
        <v>0.62670084265351156</v>
      </c>
      <c r="I29" s="402">
        <f t="shared" ref="I29:J29" si="6">I11+I17+I23</f>
        <v>5276.902</v>
      </c>
      <c r="J29" s="112">
        <f t="shared" si="6"/>
        <v>56291.449130000008</v>
      </c>
      <c r="K29" s="117">
        <f>I29/$I$32</f>
        <v>0.11632038610708929</v>
      </c>
      <c r="L29" s="87"/>
    </row>
    <row r="30" spans="1:21" ht="11.1" customHeight="1" x14ac:dyDescent="0.2">
      <c r="A30" s="1032"/>
      <c r="B30" s="1033"/>
      <c r="C30" s="93" t="s">
        <v>9</v>
      </c>
      <c r="D30" s="77">
        <f>D24</f>
        <v>108460</v>
      </c>
      <c r="E30" s="90">
        <f t="shared" si="3"/>
        <v>14097.98832</v>
      </c>
      <c r="F30" s="78">
        <f t="shared" si="3"/>
        <v>150398.96730000002</v>
      </c>
      <c r="G30" s="422">
        <f>E30/$E$32</f>
        <v>0.25083810207124602</v>
      </c>
      <c r="H30" s="141">
        <f t="shared" si="4"/>
        <v>0.4277254961016016</v>
      </c>
      <c r="I30" s="402">
        <f t="shared" ref="I30:J30" si="7">I12+I18+I24</f>
        <v>9874.4389999999985</v>
      </c>
      <c r="J30" s="112">
        <f t="shared" si="7"/>
        <v>105333.61099999999</v>
      </c>
      <c r="K30" s="117">
        <f>I30/$I$32</f>
        <v>0.21766531898278585</v>
      </c>
      <c r="L30" s="87"/>
    </row>
    <row r="31" spans="1:21" ht="11.1" customHeight="1" x14ac:dyDescent="0.2">
      <c r="A31" s="1032"/>
      <c r="B31" s="1033"/>
      <c r="C31" s="93" t="s">
        <v>302</v>
      </c>
      <c r="D31" s="77">
        <f>D25</f>
        <v>12</v>
      </c>
      <c r="E31" s="90">
        <f>E13+E19+E25</f>
        <v>567.351</v>
      </c>
      <c r="F31" s="78">
        <f t="shared" si="3"/>
        <v>6179.4499400000004</v>
      </c>
      <c r="G31" s="422">
        <f>E31/$E$32</f>
        <v>1.0094578376571068E-2</v>
      </c>
      <c r="H31" s="141">
        <f t="shared" si="4"/>
        <v>0.10155831346448074</v>
      </c>
      <c r="I31" s="402">
        <f>I13+I19+I25</f>
        <v>515.04399999999998</v>
      </c>
      <c r="J31" s="112">
        <f t="shared" ref="J31" si="8">J13+J19+J25</f>
        <v>5494.41644</v>
      </c>
      <c r="K31" s="117">
        <f>I31/$I$32</f>
        <v>1.1353274505029598E-2</v>
      </c>
      <c r="L31" s="87"/>
    </row>
    <row r="32" spans="1:21" ht="11.1" customHeight="1" x14ac:dyDescent="0.2">
      <c r="A32" s="1032"/>
      <c r="B32" s="1033"/>
      <c r="C32" s="633" t="s">
        <v>2</v>
      </c>
      <c r="D32" s="628">
        <f>SUM(D27:D31)</f>
        <v>119637</v>
      </c>
      <c r="E32" s="634">
        <f>SUM(E27:E31)</f>
        <v>56203.536080000013</v>
      </c>
      <c r="F32" s="635">
        <f>SUM(F27:F31)</f>
        <v>599627.79019000009</v>
      </c>
      <c r="G32" s="636">
        <f>SUM(G27:G31)</f>
        <v>0.99999999999999978</v>
      </c>
      <c r="H32" s="637">
        <f>(E32-I32)/I32</f>
        <v>0.23891196338482798</v>
      </c>
      <c r="I32" s="647">
        <f>SUM(I27:I31)</f>
        <v>45365.238000000005</v>
      </c>
      <c r="J32" s="648">
        <f>SUM(J27:J31)</f>
        <v>483924.60227199999</v>
      </c>
      <c r="K32" s="649">
        <f>SUM(K27:K30)</f>
        <v>0.98864672549497046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72" t="s">
        <v>122</v>
      </c>
      <c r="B35" s="1072"/>
      <c r="C35" s="1072"/>
      <c r="D35" s="1073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09">
        <f>T!G17</f>
        <v>2019</v>
      </c>
      <c r="F36" s="998"/>
      <c r="G36" s="998"/>
      <c r="H36" s="398"/>
      <c r="I36" s="1010">
        <f>E36-1</f>
        <v>2018</v>
      </c>
      <c r="J36" s="1011"/>
      <c r="K36" s="1012"/>
      <c r="L36" s="87"/>
    </row>
    <row r="37" spans="1:12" ht="24.95" customHeight="1" x14ac:dyDescent="0.25">
      <c r="A37" s="74"/>
      <c r="B37" s="75"/>
      <c r="C37" s="76"/>
      <c r="D37" s="76"/>
      <c r="E37" s="1003" t="s">
        <v>39</v>
      </c>
      <c r="F37" s="1004"/>
      <c r="G37" s="420"/>
      <c r="H37" s="1004" t="s">
        <v>108</v>
      </c>
      <c r="I37" s="1070" t="s">
        <v>39</v>
      </c>
      <c r="J37" s="1071"/>
      <c r="K37" s="399"/>
      <c r="L37" s="87"/>
    </row>
    <row r="38" spans="1:12" ht="24.95" customHeight="1" x14ac:dyDescent="0.25">
      <c r="A38" s="74"/>
      <c r="B38" s="94"/>
      <c r="C38" s="94"/>
      <c r="D38" s="1014" t="s">
        <v>0</v>
      </c>
      <c r="E38" s="1003"/>
      <c r="F38" s="1004"/>
      <c r="G38" s="567" t="s">
        <v>107</v>
      </c>
      <c r="H38" s="1004"/>
      <c r="I38" s="1070"/>
      <c r="J38" s="1071"/>
      <c r="K38" s="114" t="s">
        <v>107</v>
      </c>
      <c r="L38" s="87"/>
    </row>
    <row r="39" spans="1:12" ht="15" customHeight="1" x14ac:dyDescent="0.25">
      <c r="A39" s="1013" t="s">
        <v>140</v>
      </c>
      <c r="B39" s="1013"/>
      <c r="C39" s="126" t="s">
        <v>45</v>
      </c>
      <c r="D39" s="1015"/>
      <c r="E39" s="794" t="s">
        <v>336</v>
      </c>
      <c r="F39" s="789" t="s">
        <v>1</v>
      </c>
      <c r="G39" s="568" t="s">
        <v>66</v>
      </c>
      <c r="H39" s="101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1026" t="str">
        <f>T!J20</f>
        <v>Duben</v>
      </c>
      <c r="B40" s="1027"/>
      <c r="C40" s="92" t="s">
        <v>6</v>
      </c>
      <c r="D40" s="77">
        <v>72</v>
      </c>
      <c r="E40" s="90">
        <v>11958.705</v>
      </c>
      <c r="F40" s="78">
        <v>127673.64611</v>
      </c>
      <c r="G40" s="421">
        <f>E40/$E$45</f>
        <v>0.4105936742499674</v>
      </c>
      <c r="H40" s="141">
        <f>(E40-I40)/I40</f>
        <v>7.6696653874857565E-2</v>
      </c>
      <c r="I40" s="402">
        <v>11106.847</v>
      </c>
      <c r="J40" s="112">
        <v>118496.94523999999</v>
      </c>
      <c r="K40" s="116">
        <f>I40/$I$45</f>
        <v>0.4833161593524945</v>
      </c>
      <c r="L40" s="87"/>
    </row>
    <row r="41" spans="1:12" ht="11.1" customHeight="1" x14ac:dyDescent="0.2">
      <c r="A41" s="1028"/>
      <c r="B41" s="1029"/>
      <c r="C41" s="93" t="s">
        <v>7</v>
      </c>
      <c r="D41" s="77">
        <v>328</v>
      </c>
      <c r="E41" s="90">
        <v>2496.0240000000003</v>
      </c>
      <c r="F41" s="78">
        <v>26644.211179999998</v>
      </c>
      <c r="G41" s="422">
        <f t="shared" ref="G41" si="9">E41/$E$45</f>
        <v>8.5699217864819044E-2</v>
      </c>
      <c r="H41" s="141">
        <f>(E41-I41)/I41</f>
        <v>0.30217465249591535</v>
      </c>
      <c r="I41" s="402">
        <v>1916.8119999999999</v>
      </c>
      <c r="J41" s="112">
        <v>20449.965659999994</v>
      </c>
      <c r="K41" s="117">
        <f t="shared" ref="K41:K44" si="10">I41/$I$45</f>
        <v>8.3410369661234524E-2</v>
      </c>
      <c r="L41" s="88"/>
    </row>
    <row r="42" spans="1:12" ht="11.1" customHeight="1" x14ac:dyDescent="0.2">
      <c r="A42" s="1028"/>
      <c r="B42" s="1029"/>
      <c r="C42" s="93" t="s">
        <v>8</v>
      </c>
      <c r="D42" s="77">
        <v>10731</v>
      </c>
      <c r="E42" s="90">
        <v>4739.5549999999994</v>
      </c>
      <c r="F42" s="78">
        <v>50612.074230000006</v>
      </c>
      <c r="G42" s="422">
        <f>E42/$E$45</f>
        <v>0.16272926723753151</v>
      </c>
      <c r="H42" s="141">
        <f t="shared" ref="H42:H44" si="11">(E42-I42)/I42</f>
        <v>0.54101350334193965</v>
      </c>
      <c r="I42" s="402">
        <v>3075.6089999999999</v>
      </c>
      <c r="J42" s="112">
        <v>32813.29004</v>
      </c>
      <c r="K42" s="117">
        <f t="shared" si="10"/>
        <v>0.13383559974761211</v>
      </c>
      <c r="L42" s="88"/>
    </row>
    <row r="43" spans="1:12" ht="11.1" customHeight="1" x14ac:dyDescent="0.2">
      <c r="A43" s="1028"/>
      <c r="B43" s="1029"/>
      <c r="C43" s="93" t="s">
        <v>9</v>
      </c>
      <c r="D43" s="77">
        <v>146550</v>
      </c>
      <c r="E43" s="90">
        <v>9778.6</v>
      </c>
      <c r="F43" s="78">
        <v>104422.3</v>
      </c>
      <c r="G43" s="422">
        <f>E43/$E$45</f>
        <v>0.33574131170730709</v>
      </c>
      <c r="H43" s="141">
        <f t="shared" si="11"/>
        <v>0.45035745009047501</v>
      </c>
      <c r="I43" s="402">
        <v>6742.2</v>
      </c>
      <c r="J43" s="112">
        <v>71931.100000000006</v>
      </c>
      <c r="K43" s="117">
        <f t="shared" si="10"/>
        <v>0.29338787232653774</v>
      </c>
      <c r="L43" s="88"/>
    </row>
    <row r="44" spans="1:12" ht="11.1" customHeight="1" x14ac:dyDescent="0.2">
      <c r="A44" s="1028"/>
      <c r="B44" s="1029"/>
      <c r="C44" s="93" t="s">
        <v>302</v>
      </c>
      <c r="D44" s="77">
        <v>10</v>
      </c>
      <c r="E44" s="90">
        <v>152.51599999999999</v>
      </c>
      <c r="F44" s="78">
        <v>1667.6717800000004</v>
      </c>
      <c r="G44" s="422">
        <f>E44/$E$45</f>
        <v>5.2365289403750676E-3</v>
      </c>
      <c r="H44" s="141">
        <f t="shared" si="11"/>
        <v>9.6984866793256075E-2</v>
      </c>
      <c r="I44" s="405">
        <v>139.03200000000001</v>
      </c>
      <c r="J44" s="118">
        <v>1483.3125700000001</v>
      </c>
      <c r="K44" s="117">
        <f t="shared" si="10"/>
        <v>6.0499989121211468E-3</v>
      </c>
      <c r="L44" s="88"/>
    </row>
    <row r="45" spans="1:12" ht="11.1" customHeight="1" x14ac:dyDescent="0.2">
      <c r="A45" s="1030"/>
      <c r="B45" s="1031"/>
      <c r="C45" s="599" t="s">
        <v>2</v>
      </c>
      <c r="D45" s="600">
        <v>157691</v>
      </c>
      <c r="E45" s="601">
        <v>29125.399999999998</v>
      </c>
      <c r="F45" s="602">
        <v>311019.90330000001</v>
      </c>
      <c r="G45" s="603">
        <f>SUM(G40:G44)</f>
        <v>1.0000000000000002</v>
      </c>
      <c r="H45" s="604">
        <f>(E45-I45)/I45</f>
        <v>0.26739627075128902</v>
      </c>
      <c r="I45" s="605">
        <v>22980.5</v>
      </c>
      <c r="J45" s="606">
        <v>245174.61351</v>
      </c>
      <c r="K45" s="614">
        <f>SUM(K40:K43)</f>
        <v>0.99395000108787879</v>
      </c>
      <c r="L45" s="99"/>
    </row>
    <row r="46" spans="1:12" ht="11.1" customHeight="1" x14ac:dyDescent="0.2">
      <c r="A46" s="1032" t="str">
        <f>T!J21</f>
        <v>Květen</v>
      </c>
      <c r="B46" s="1033"/>
      <c r="C46" s="93" t="s">
        <v>6</v>
      </c>
      <c r="D46" s="77">
        <v>72</v>
      </c>
      <c r="E46" s="90">
        <v>11701.886</v>
      </c>
      <c r="F46" s="78">
        <v>124599.2497</v>
      </c>
      <c r="G46" s="422">
        <f>E46/$E$51</f>
        <v>0.43851759970920101</v>
      </c>
      <c r="H46" s="141">
        <f>(E46-I46)/I46</f>
        <v>7.3889788394297148E-2</v>
      </c>
      <c r="I46" s="402">
        <v>10896.728999999999</v>
      </c>
      <c r="J46" s="112">
        <v>116074.00422999998</v>
      </c>
      <c r="K46" s="117">
        <f>I46/$I$51</f>
        <v>0.65727679056132604</v>
      </c>
      <c r="L46" s="88"/>
    </row>
    <row r="47" spans="1:12" ht="11.1" customHeight="1" x14ac:dyDescent="0.2">
      <c r="A47" s="1032"/>
      <c r="B47" s="1033"/>
      <c r="C47" s="93" t="s">
        <v>7</v>
      </c>
      <c r="D47" s="77">
        <v>328</v>
      </c>
      <c r="E47" s="90">
        <v>2224.2280000000001</v>
      </c>
      <c r="F47" s="78">
        <v>23683.013249999993</v>
      </c>
      <c r="G47" s="422">
        <f t="shared" ref="G47:G50" si="12">E47/$E$51</f>
        <v>8.3350933667102611E-2</v>
      </c>
      <c r="H47" s="141">
        <f>(E47-I47)/I47</f>
        <v>0.89209205309224116</v>
      </c>
      <c r="I47" s="402">
        <v>1175.539</v>
      </c>
      <c r="J47" s="112">
        <v>12522.115089999996</v>
      </c>
      <c r="K47" s="117">
        <f t="shared" ref="K47:K50" si="13">I47/$I$51</f>
        <v>7.0907012654868332E-2</v>
      </c>
      <c r="L47" s="89"/>
    </row>
    <row r="48" spans="1:12" ht="11.1" customHeight="1" x14ac:dyDescent="0.2">
      <c r="A48" s="1032"/>
      <c r="B48" s="1033"/>
      <c r="C48" s="93" t="s">
        <v>8</v>
      </c>
      <c r="D48" s="77">
        <v>10735</v>
      </c>
      <c r="E48" s="90">
        <v>4146.3879999999999</v>
      </c>
      <c r="F48" s="78">
        <v>44149.726369999997</v>
      </c>
      <c r="G48" s="422">
        <f t="shared" si="12"/>
        <v>0.15538214209427731</v>
      </c>
      <c r="H48" s="141">
        <f t="shared" ref="H48:H50" si="14">(E48-I48)/I48</f>
        <v>2.2794077054915047</v>
      </c>
      <c r="I48" s="402">
        <v>1264.3710000000001</v>
      </c>
      <c r="J48" s="112">
        <v>13468.59023</v>
      </c>
      <c r="K48" s="117">
        <f t="shared" si="13"/>
        <v>7.6265245557525979E-2</v>
      </c>
      <c r="L48" s="88"/>
    </row>
    <row r="49" spans="1:12" ht="11.1" customHeight="1" x14ac:dyDescent="0.2">
      <c r="A49" s="1032"/>
      <c r="B49" s="1033"/>
      <c r="C49" s="93" t="s">
        <v>9</v>
      </c>
      <c r="D49" s="77">
        <v>146497</v>
      </c>
      <c r="E49" s="90">
        <v>8442.9</v>
      </c>
      <c r="F49" s="78">
        <v>89898</v>
      </c>
      <c r="G49" s="422">
        <f t="shared" si="12"/>
        <v>0.31639004538113025</v>
      </c>
      <c r="H49" s="141">
        <f t="shared" si="14"/>
        <v>1.7300329819569293</v>
      </c>
      <c r="I49" s="402">
        <v>3092.6</v>
      </c>
      <c r="J49" s="112">
        <v>32942.699999999997</v>
      </c>
      <c r="K49" s="117">
        <f t="shared" si="13"/>
        <v>0.18654168627025203</v>
      </c>
      <c r="L49" s="88"/>
    </row>
    <row r="50" spans="1:12" ht="11.1" customHeight="1" x14ac:dyDescent="0.2">
      <c r="A50" s="1032"/>
      <c r="B50" s="1033"/>
      <c r="C50" s="93" t="s">
        <v>302</v>
      </c>
      <c r="D50" s="77">
        <v>10</v>
      </c>
      <c r="E50" s="90">
        <v>169.69800000000001</v>
      </c>
      <c r="F50" s="78">
        <v>1806.90598</v>
      </c>
      <c r="G50" s="422">
        <f t="shared" si="12"/>
        <v>6.3592791482887448E-3</v>
      </c>
      <c r="H50" s="141">
        <f t="shared" si="14"/>
        <v>0.13616004177797431</v>
      </c>
      <c r="I50" s="405">
        <v>149.36099999999999</v>
      </c>
      <c r="J50" s="118">
        <v>1591.03143</v>
      </c>
      <c r="K50" s="117">
        <f t="shared" si="13"/>
        <v>9.0092649560276506E-3</v>
      </c>
      <c r="L50" s="88"/>
    </row>
    <row r="51" spans="1:12" ht="11.1" customHeight="1" x14ac:dyDescent="0.2">
      <c r="A51" s="1032"/>
      <c r="B51" s="1033"/>
      <c r="C51" s="599" t="s">
        <v>2</v>
      </c>
      <c r="D51" s="600">
        <v>157642</v>
      </c>
      <c r="E51" s="601">
        <v>26685.100000000002</v>
      </c>
      <c r="F51" s="602">
        <v>284136.89529999997</v>
      </c>
      <c r="G51" s="603">
        <f>SUM(G46:G50)</f>
        <v>0.99999999999999989</v>
      </c>
      <c r="H51" s="604">
        <f t="shared" ref="H51" si="15">(E51-I51)/I51</f>
        <v>0.60961118550420446</v>
      </c>
      <c r="I51" s="605">
        <v>16578.599999999999</v>
      </c>
      <c r="J51" s="606">
        <v>176598.44097999998</v>
      </c>
      <c r="K51" s="614">
        <f>SUM(K46:K49)</f>
        <v>0.99099073504397239</v>
      </c>
      <c r="L51" s="99"/>
    </row>
    <row r="52" spans="1:12" ht="11.1" customHeight="1" x14ac:dyDescent="0.2">
      <c r="A52" s="1032" t="str">
        <f>T!J22</f>
        <v>Červen</v>
      </c>
      <c r="B52" s="1033"/>
      <c r="C52" s="92" t="s">
        <v>6</v>
      </c>
      <c r="D52" s="104">
        <v>72</v>
      </c>
      <c r="E52" s="106">
        <v>9782.1209999999992</v>
      </c>
      <c r="F52" s="105">
        <v>104358.4748</v>
      </c>
      <c r="G52" s="421">
        <f>E52/$E$57</f>
        <v>0.70109664148617468</v>
      </c>
      <c r="H52" s="383">
        <f>(E52-I52)/I52</f>
        <v>-9.6504034786473417E-2</v>
      </c>
      <c r="I52" s="401">
        <v>10826.966999999999</v>
      </c>
      <c r="J52" s="113">
        <v>115631.07204000004</v>
      </c>
      <c r="K52" s="116">
        <f>I52/$I$57</f>
        <v>0.71154678268413074</v>
      </c>
      <c r="L52" s="106"/>
    </row>
    <row r="53" spans="1:12" ht="11.1" customHeight="1" x14ac:dyDescent="0.2">
      <c r="A53" s="1032"/>
      <c r="B53" s="1033"/>
      <c r="C53" s="93" t="s">
        <v>7</v>
      </c>
      <c r="D53" s="77">
        <v>329</v>
      </c>
      <c r="E53" s="90">
        <v>1178.2380000000001</v>
      </c>
      <c r="F53" s="78">
        <v>12569.496039999996</v>
      </c>
      <c r="G53" s="422">
        <f t="shared" ref="G53:G56" si="16">E53/$E$57</f>
        <v>8.4445766380459586E-2</v>
      </c>
      <c r="H53" s="141">
        <f t="shared" ref="H53:H56" si="17">(E53-I53)/I53</f>
        <v>-3.4752539406992307E-2</v>
      </c>
      <c r="I53" s="402">
        <v>1220.6589999999999</v>
      </c>
      <c r="J53" s="112">
        <v>13036.718560000005</v>
      </c>
      <c r="K53" s="117">
        <f t="shared" ref="K53:K56" si="18">I53/$I$57</f>
        <v>8.0221541656534862E-2</v>
      </c>
      <c r="L53" s="90"/>
    </row>
    <row r="54" spans="1:12" ht="11.1" customHeight="1" x14ac:dyDescent="0.2">
      <c r="A54" s="1032"/>
      <c r="B54" s="1033"/>
      <c r="C54" s="93" t="s">
        <v>8</v>
      </c>
      <c r="D54" s="77">
        <v>10727</v>
      </c>
      <c r="E54" s="90">
        <v>863.827</v>
      </c>
      <c r="F54" s="78">
        <v>9215.3186999999998</v>
      </c>
      <c r="G54" s="422">
        <f t="shared" si="16"/>
        <v>6.1911543368261129E-2</v>
      </c>
      <c r="H54" s="141">
        <f t="shared" si="17"/>
        <v>-7.7323788558019066E-2</v>
      </c>
      <c r="I54" s="402">
        <v>936.21900000000005</v>
      </c>
      <c r="J54" s="112">
        <v>9998.7025400000002</v>
      </c>
      <c r="K54" s="117">
        <f t="shared" si="18"/>
        <v>6.1528183963039162E-2</v>
      </c>
      <c r="L54" s="90"/>
    </row>
    <row r="55" spans="1:12" ht="11.1" customHeight="1" x14ac:dyDescent="0.2">
      <c r="A55" s="1032"/>
      <c r="B55" s="1033"/>
      <c r="C55" s="93" t="s">
        <v>9</v>
      </c>
      <c r="D55" s="77">
        <v>146404</v>
      </c>
      <c r="E55" s="90">
        <v>1962.8</v>
      </c>
      <c r="F55" s="78">
        <v>20939.599999999999</v>
      </c>
      <c r="G55" s="422">
        <f t="shared" si="16"/>
        <v>0.1406762897237791</v>
      </c>
      <c r="H55" s="141">
        <f t="shared" si="17"/>
        <v>-5.6300783691523693E-2</v>
      </c>
      <c r="I55" s="402">
        <v>2079.9</v>
      </c>
      <c r="J55" s="112">
        <v>22213.599999999999</v>
      </c>
      <c r="K55" s="117">
        <f t="shared" si="18"/>
        <v>0.13669074204296769</v>
      </c>
      <c r="L55" s="90"/>
    </row>
    <row r="56" spans="1:12" ht="11.1" customHeight="1" x14ac:dyDescent="0.2">
      <c r="A56" s="1027"/>
      <c r="B56" s="1078"/>
      <c r="C56" s="93" t="s">
        <v>302</v>
      </c>
      <c r="D56" s="77">
        <v>10</v>
      </c>
      <c r="E56" s="90">
        <v>165.614</v>
      </c>
      <c r="F56" s="78">
        <v>1766.82348</v>
      </c>
      <c r="G56" s="422">
        <f t="shared" si="16"/>
        <v>1.1869759041325634E-2</v>
      </c>
      <c r="H56" s="141">
        <f t="shared" si="17"/>
        <v>8.7027009287519386E-2</v>
      </c>
      <c r="I56" s="405">
        <v>152.35499999999999</v>
      </c>
      <c r="J56" s="118">
        <v>1627.1548199999997</v>
      </c>
      <c r="K56" s="117">
        <f t="shared" si="18"/>
        <v>1.0012749653327727E-2</v>
      </c>
      <c r="L56" s="90"/>
    </row>
    <row r="57" spans="1:12" ht="11.1" customHeight="1" thickBot="1" x14ac:dyDescent="0.25">
      <c r="A57" s="1034"/>
      <c r="B57" s="1035"/>
      <c r="C57" s="666" t="s">
        <v>2</v>
      </c>
      <c r="D57" s="667">
        <v>157542</v>
      </c>
      <c r="E57" s="668">
        <v>13952.599999999997</v>
      </c>
      <c r="F57" s="669">
        <v>148849.71302</v>
      </c>
      <c r="G57" s="670">
        <f>SUM(G52:G56)</f>
        <v>1</v>
      </c>
      <c r="H57" s="671">
        <f t="shared" ref="H57" si="19">(E57-I57)/I57</f>
        <v>-8.3037046286499189E-2</v>
      </c>
      <c r="I57" s="672">
        <v>15216.099999999997</v>
      </c>
      <c r="J57" s="673">
        <v>162507.24796000007</v>
      </c>
      <c r="K57" s="674">
        <f>SUM(K52:K55)</f>
        <v>0.98998725034667245</v>
      </c>
      <c r="L57" s="107"/>
    </row>
    <row r="58" spans="1:12" ht="11.1" customHeight="1" thickTop="1" x14ac:dyDescent="0.2">
      <c r="A58" s="1076" t="str">
        <f>T!E17</f>
        <v>II. čtvrtletí</v>
      </c>
      <c r="B58" s="1077"/>
      <c r="C58" s="93" t="s">
        <v>6</v>
      </c>
      <c r="D58" s="77">
        <f>D52</f>
        <v>72</v>
      </c>
      <c r="E58" s="90">
        <f>E40+E46+E52</f>
        <v>33442.712</v>
      </c>
      <c r="F58" s="78">
        <f>F40+F46+F52</f>
        <v>356631.37060999998</v>
      </c>
      <c r="G58" s="422">
        <f>E58/$E$63</f>
        <v>0.47937537179397138</v>
      </c>
      <c r="H58" s="141">
        <f>(E58-I58)/I58</f>
        <v>1.8646325770487613E-2</v>
      </c>
      <c r="I58" s="402">
        <f>I40+I46+I52</f>
        <v>32830.542999999998</v>
      </c>
      <c r="J58" s="112">
        <f>J40+J46+J52</f>
        <v>350202.02150999999</v>
      </c>
      <c r="K58" s="117">
        <f>I58/$I$63</f>
        <v>0.59936874717025224</v>
      </c>
      <c r="L58" s="87"/>
    </row>
    <row r="59" spans="1:12" ht="11.1" customHeight="1" x14ac:dyDescent="0.2">
      <c r="A59" s="1032"/>
      <c r="B59" s="1033"/>
      <c r="C59" s="93" t="s">
        <v>7</v>
      </c>
      <c r="D59" s="77">
        <f>D53</f>
        <v>329</v>
      </c>
      <c r="E59" s="90">
        <f t="shared" ref="E59:F60" si="20">E41+E47+E53</f>
        <v>5898.4900000000007</v>
      </c>
      <c r="F59" s="78">
        <f t="shared" si="20"/>
        <v>62896.720469999986</v>
      </c>
      <c r="G59" s="422">
        <f t="shared" ref="G59:G62" si="21">E59/$E$63</f>
        <v>8.4550285179414347E-2</v>
      </c>
      <c r="H59" s="141">
        <f t="shared" ref="H59:H62" si="22">(E59-I59)/I59</f>
        <v>0.36760406305573173</v>
      </c>
      <c r="I59" s="402">
        <f t="shared" ref="I59:J59" si="23">I41+I47+I53</f>
        <v>4313.0099999999993</v>
      </c>
      <c r="J59" s="112">
        <f t="shared" si="23"/>
        <v>46008.799310000002</v>
      </c>
      <c r="K59" s="117">
        <f t="shared" ref="K59:K62" si="24">I59/$I$63</f>
        <v>7.874019629321298E-2</v>
      </c>
      <c r="L59" s="87"/>
    </row>
    <row r="60" spans="1:12" ht="11.1" customHeight="1" x14ac:dyDescent="0.2">
      <c r="A60" s="1032"/>
      <c r="B60" s="1033"/>
      <c r="C60" s="93" t="s">
        <v>8</v>
      </c>
      <c r="D60" s="77">
        <f>D54</f>
        <v>10727</v>
      </c>
      <c r="E60" s="90">
        <f>E42+E48+E54</f>
        <v>9749.7699999999986</v>
      </c>
      <c r="F60" s="78">
        <f t="shared" si="20"/>
        <v>103977.11930000001</v>
      </c>
      <c r="G60" s="422">
        <f t="shared" si="21"/>
        <v>0.13975540077777507</v>
      </c>
      <c r="H60" s="141">
        <f t="shared" si="22"/>
        <v>0.84787761037822862</v>
      </c>
      <c r="I60" s="402">
        <f>I42+I48+I54</f>
        <v>5276.1989999999996</v>
      </c>
      <c r="J60" s="112">
        <f t="shared" ref="J60" si="25">J42+J48+J54</f>
        <v>56280.58281</v>
      </c>
      <c r="K60" s="117">
        <f t="shared" si="24"/>
        <v>9.6324595802479956E-2</v>
      </c>
      <c r="L60" s="87"/>
    </row>
    <row r="61" spans="1:12" ht="11.1" customHeight="1" x14ac:dyDescent="0.2">
      <c r="A61" s="1032"/>
      <c r="B61" s="1033"/>
      <c r="C61" s="93" t="s">
        <v>9</v>
      </c>
      <c r="D61" s="77">
        <f>D55</f>
        <v>146404</v>
      </c>
      <c r="E61" s="90">
        <f t="shared" ref="E61:F62" si="26">E43+E49+E55</f>
        <v>20184.3</v>
      </c>
      <c r="F61" s="78">
        <f t="shared" si="26"/>
        <v>215259.9</v>
      </c>
      <c r="G61" s="422">
        <f t="shared" si="21"/>
        <v>0.28932630574042728</v>
      </c>
      <c r="H61" s="141">
        <f t="shared" si="22"/>
        <v>0.69406699287434859</v>
      </c>
      <c r="I61" s="402">
        <f t="shared" ref="I61:J61" si="27">I43+I49+I55</f>
        <v>11914.699999999999</v>
      </c>
      <c r="J61" s="112">
        <f t="shared" si="27"/>
        <v>127087.4</v>
      </c>
      <c r="K61" s="117">
        <f t="shared" si="24"/>
        <v>0.21751997254231842</v>
      </c>
      <c r="L61" s="87"/>
    </row>
    <row r="62" spans="1:12" ht="11.1" customHeight="1" x14ac:dyDescent="0.2">
      <c r="A62" s="1032"/>
      <c r="B62" s="1033"/>
      <c r="C62" s="93" t="s">
        <v>302</v>
      </c>
      <c r="D62" s="77">
        <f>D56</f>
        <v>10</v>
      </c>
      <c r="E62" s="90">
        <f>E44+E50+E56</f>
        <v>487.82799999999997</v>
      </c>
      <c r="F62" s="78">
        <f t="shared" si="26"/>
        <v>5241.4012400000001</v>
      </c>
      <c r="G62" s="422">
        <f t="shared" si="21"/>
        <v>6.9926365084120408E-3</v>
      </c>
      <c r="H62" s="141">
        <f t="shared" si="22"/>
        <v>0.10681840870520098</v>
      </c>
      <c r="I62" s="402">
        <f>I44+I50+I56</f>
        <v>440.74800000000005</v>
      </c>
      <c r="J62" s="112">
        <f t="shared" ref="J62" si="28">J44+J50+J56</f>
        <v>4701.4988199999998</v>
      </c>
      <c r="K62" s="117">
        <f t="shared" si="24"/>
        <v>8.0464881917364072E-3</v>
      </c>
      <c r="L62" s="87"/>
    </row>
    <row r="63" spans="1:12" ht="11.1" customHeight="1" x14ac:dyDescent="0.2">
      <c r="A63" s="1032"/>
      <c r="B63" s="1033"/>
      <c r="C63" s="633" t="s">
        <v>2</v>
      </c>
      <c r="D63" s="628">
        <f>SUM(D58:D62)</f>
        <v>157542</v>
      </c>
      <c r="E63" s="634">
        <f>SUM(E58:E62)</f>
        <v>69763.099999999991</v>
      </c>
      <c r="F63" s="635">
        <f>SUM(F58:F62)</f>
        <v>744006.51162</v>
      </c>
      <c r="G63" s="636">
        <f>SUM(G58:G62)</f>
        <v>1</v>
      </c>
      <c r="H63" s="637">
        <f>(E63-I63)/I63</f>
        <v>0.27362565540609612</v>
      </c>
      <c r="I63" s="647">
        <f>SUM(I58:I62)</f>
        <v>54775.199999999997</v>
      </c>
      <c r="J63" s="648">
        <f>SUM(J58:J62)</f>
        <v>584280.30244999996</v>
      </c>
      <c r="K63" s="649">
        <f>SUM(K58:K61)</f>
        <v>0.99195351180826363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241</v>
      </c>
      <c r="L1" s="1006"/>
      <c r="M1" s="1006"/>
    </row>
    <row r="2" spans="1:13" s="665" customFormat="1" ht="30" customHeight="1" x14ac:dyDescent="0.25">
      <c r="A2" s="927" t="s">
        <v>150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T!J20&amp;" "&amp;T!G17</f>
        <v>Duben 2019</v>
      </c>
      <c r="B3" s="1058"/>
      <c r="C3" s="1058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7"/>
      <c r="C4" s="1008"/>
      <c r="D4" s="676"/>
      <c r="E4" s="677"/>
      <c r="F4" s="71"/>
      <c r="G4" s="678"/>
      <c r="H4" s="679"/>
      <c r="I4" s="680"/>
      <c r="J4" s="677"/>
      <c r="K4" s="677"/>
      <c r="L4" s="681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4"/>
      <c r="F6" s="623"/>
      <c r="G6" s="624"/>
      <c r="H6" s="1057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132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1015"/>
      <c r="D8" s="796" t="s">
        <v>336</v>
      </c>
      <c r="E8" s="795" t="s">
        <v>1</v>
      </c>
      <c r="F8" s="126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104598</v>
      </c>
      <c r="D9" s="105">
        <f>'19'!E14</f>
        <v>20507.924230000004</v>
      </c>
      <c r="E9" s="104">
        <f>'19'!F14</f>
        <v>219805.02893999999</v>
      </c>
      <c r="F9" s="383">
        <f t="shared" ref="F9:F22" si="0">E9/$E$23</f>
        <v>3.4943346286413379E-2</v>
      </c>
      <c r="G9" s="383">
        <f>'19'!H14</f>
        <v>0.34029925291177004</v>
      </c>
      <c r="H9" s="159">
        <v>8.8099999999999987</v>
      </c>
      <c r="I9" s="160">
        <v>16.2</v>
      </c>
      <c r="J9" s="160">
        <v>2.2000000000000002</v>
      </c>
      <c r="K9" s="160">
        <v>7.0999999999999961</v>
      </c>
      <c r="L9" s="161">
        <v>1.7100000000000026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386514</v>
      </c>
      <c r="D10" s="140">
        <f>'19'!E45</f>
        <v>73248.900000000009</v>
      </c>
      <c r="E10" s="139">
        <f>'19'!F45</f>
        <v>782198.57994999981</v>
      </c>
      <c r="F10" s="141">
        <f t="shared" si="0"/>
        <v>0.12434945631473525</v>
      </c>
      <c r="G10" s="384">
        <f>'19'!H45</f>
        <v>0.31479194563410734</v>
      </c>
      <c r="H10" s="162">
        <v>11.393333333333334</v>
      </c>
      <c r="I10" s="163">
        <v>19.2</v>
      </c>
      <c r="J10" s="163">
        <v>4.2</v>
      </c>
      <c r="K10" s="163">
        <v>8.9000000000000021</v>
      </c>
      <c r="L10" s="164">
        <v>2.4933333333333323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84909</v>
      </c>
      <c r="D11" s="78">
        <f>'20'!E14</f>
        <v>16094.1</v>
      </c>
      <c r="E11" s="77">
        <f>'20'!F14</f>
        <v>171863.76165</v>
      </c>
      <c r="F11" s="383">
        <f t="shared" si="0"/>
        <v>2.7321917821365577E-2</v>
      </c>
      <c r="G11" s="141">
        <f>'20'!H14</f>
        <v>0.22998440939104908</v>
      </c>
      <c r="H11" s="165">
        <v>8.3199999999999985</v>
      </c>
      <c r="I11" s="166">
        <v>16.2</v>
      </c>
      <c r="J11" s="166">
        <v>0.5</v>
      </c>
      <c r="K11" s="166">
        <v>6.5</v>
      </c>
      <c r="L11" s="167">
        <v>1.8199999999999985</v>
      </c>
      <c r="M11" s="71"/>
    </row>
    <row r="12" spans="1:13" ht="14.1" customHeight="1" x14ac:dyDescent="0.2">
      <c r="A12" s="158"/>
      <c r="B12" s="138" t="s">
        <v>301</v>
      </c>
      <c r="C12" s="139">
        <f>'20'!D45</f>
        <v>118253</v>
      </c>
      <c r="D12" s="140">
        <f>'20'!E45</f>
        <v>23918.3</v>
      </c>
      <c r="E12" s="139">
        <f>'20'!F45</f>
        <v>255414.09810000012</v>
      </c>
      <c r="F12" s="141">
        <f t="shared" si="0"/>
        <v>4.0604272428983047E-2</v>
      </c>
      <c r="G12" s="384">
        <f>'20'!H45</f>
        <v>0.23142308464576028</v>
      </c>
      <c r="H12" s="162">
        <v>9.7133333333333329</v>
      </c>
      <c r="I12" s="163">
        <v>17.7</v>
      </c>
      <c r="J12" s="163">
        <v>2.8</v>
      </c>
      <c r="K12" s="163">
        <v>7</v>
      </c>
      <c r="L12" s="164">
        <v>2.7133333333333329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93359</v>
      </c>
      <c r="D13" s="78">
        <f>'21'!E14</f>
        <v>23669</v>
      </c>
      <c r="E13" s="77">
        <f>'21'!F14</f>
        <v>252752.30695000003</v>
      </c>
      <c r="F13" s="383">
        <f t="shared" si="0"/>
        <v>4.0181116096550118E-2</v>
      </c>
      <c r="G13" s="141">
        <f>'21'!H14</f>
        <v>0.27380753768573785</v>
      </c>
      <c r="H13" s="165">
        <v>9.5666666666666682</v>
      </c>
      <c r="I13" s="166">
        <v>17.600000000000001</v>
      </c>
      <c r="J13" s="166">
        <v>2.2000000000000002</v>
      </c>
      <c r="K13" s="166">
        <v>6.9000000000000039</v>
      </c>
      <c r="L13" s="167">
        <v>2.6666666666666643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381633</v>
      </c>
      <c r="D14" s="140">
        <f>'21'!E45</f>
        <v>67605.65400000001</v>
      </c>
      <c r="E14" s="139">
        <f>'21'!F45</f>
        <v>721736.06410000008</v>
      </c>
      <c r="F14" s="141">
        <f t="shared" si="0"/>
        <v>0.11473747137115592</v>
      </c>
      <c r="G14" s="384">
        <f>'21'!H45</f>
        <v>0.25304326893279039</v>
      </c>
      <c r="H14" s="162">
        <v>9.7700000000000014</v>
      </c>
      <c r="I14" s="163">
        <v>19.5</v>
      </c>
      <c r="J14" s="163">
        <v>2.1</v>
      </c>
      <c r="K14" s="163">
        <v>7.3000000000000034</v>
      </c>
      <c r="L14" s="164">
        <v>2.469999999999998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188126</v>
      </c>
      <c r="D15" s="78">
        <f>'22'!E14</f>
        <v>32514.7</v>
      </c>
      <c r="E15" s="77">
        <f>'22'!F14</f>
        <v>347213.07878999994</v>
      </c>
      <c r="F15" s="383">
        <f t="shared" si="0"/>
        <v>5.5197949318268685E-2</v>
      </c>
      <c r="G15" s="141">
        <f>'22'!H14</f>
        <v>0.26724426879935154</v>
      </c>
      <c r="H15" s="165">
        <v>9.7133333333333329</v>
      </c>
      <c r="I15" s="166">
        <v>17.899999999999999</v>
      </c>
      <c r="J15" s="166">
        <v>1.8</v>
      </c>
      <c r="K15" s="166">
        <v>6.9000000000000039</v>
      </c>
      <c r="L15" s="167">
        <v>2.813333333333329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136913</v>
      </c>
      <c r="D16" s="140">
        <f>'22'!E45</f>
        <v>28321</v>
      </c>
      <c r="E16" s="139">
        <f>'22'!F45</f>
        <v>302430.27674</v>
      </c>
      <c r="F16" s="141">
        <f t="shared" si="0"/>
        <v>4.8078635591665052E-2</v>
      </c>
      <c r="G16" s="384">
        <f>'22'!H45</f>
        <v>0.25336897401741015</v>
      </c>
      <c r="H16" s="162">
        <v>9.7033333333333314</v>
      </c>
      <c r="I16" s="163">
        <v>17.899999999999999</v>
      </c>
      <c r="J16" s="163">
        <v>2.8</v>
      </c>
      <c r="K16" s="163">
        <v>7.9000000000000039</v>
      </c>
      <c r="L16" s="164">
        <v>1.8033333333333275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159976</v>
      </c>
      <c r="D17" s="78">
        <f>'23'!E14</f>
        <v>27242.7</v>
      </c>
      <c r="E17" s="77">
        <f>'23'!F14</f>
        <v>290914.80553000001</v>
      </c>
      <c r="F17" s="383">
        <f t="shared" si="0"/>
        <v>4.6247971843511711E-2</v>
      </c>
      <c r="G17" s="141">
        <f>'23'!H14</f>
        <v>0.23158679927667272</v>
      </c>
      <c r="H17" s="165">
        <v>9.5300000000000011</v>
      </c>
      <c r="I17" s="166">
        <v>17</v>
      </c>
      <c r="J17" s="166">
        <v>2.2000000000000002</v>
      </c>
      <c r="K17" s="166">
        <v>7.1999999999999966</v>
      </c>
      <c r="L17" s="167">
        <v>2.3300000000000045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422012</v>
      </c>
      <c r="D18" s="140">
        <f>'23'!E45</f>
        <v>59487.319542100413</v>
      </c>
      <c r="E18" s="139">
        <f>'23'!F45</f>
        <v>633871.84971399931</v>
      </c>
      <c r="F18" s="141">
        <f t="shared" si="0"/>
        <v>0.1007693211232752</v>
      </c>
      <c r="G18" s="384">
        <f>'23'!H45</f>
        <v>0.30070395535329097</v>
      </c>
      <c r="H18" s="162">
        <v>11.43</v>
      </c>
      <c r="I18" s="163">
        <v>19.899999999999999</v>
      </c>
      <c r="J18" s="163">
        <v>3.8</v>
      </c>
      <c r="K18" s="163">
        <v>8.6999999999999957</v>
      </c>
      <c r="L18" s="164">
        <v>2.730000000000004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258598</v>
      </c>
      <c r="D19" s="86">
        <f>'24'!E14</f>
        <v>73432.760999999999</v>
      </c>
      <c r="E19" s="85">
        <f>'24'!F14</f>
        <v>784147.94524800009</v>
      </c>
      <c r="F19" s="383">
        <f t="shared" si="0"/>
        <v>0.12465935526006527</v>
      </c>
      <c r="G19" s="98">
        <f>'24'!H14</f>
        <v>0.12948833026172141</v>
      </c>
      <c r="H19" s="168">
        <v>9.9699999999999989</v>
      </c>
      <c r="I19" s="169">
        <v>18.3</v>
      </c>
      <c r="J19" s="166">
        <v>3.1</v>
      </c>
      <c r="K19" s="166">
        <v>8.5</v>
      </c>
      <c r="L19" s="167">
        <v>1.4699999999999989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223803</v>
      </c>
      <c r="D20" s="134">
        <f>'24'!E45</f>
        <v>90140.476999999984</v>
      </c>
      <c r="E20" s="133">
        <f>'24'!F45</f>
        <v>962111.21445999981</v>
      </c>
      <c r="F20" s="141">
        <f t="shared" si="0"/>
        <v>0.15295093790640504</v>
      </c>
      <c r="G20" s="387">
        <f>'24'!H45</f>
        <v>0.64533114477826226</v>
      </c>
      <c r="H20" s="170">
        <v>9.8266666666666644</v>
      </c>
      <c r="I20" s="171">
        <v>18</v>
      </c>
      <c r="J20" s="163">
        <v>2.5</v>
      </c>
      <c r="K20" s="163">
        <v>8.5</v>
      </c>
      <c r="L20" s="164">
        <v>1.3266666666666644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119734</v>
      </c>
      <c r="D21" s="86">
        <f>'25'!E14</f>
        <v>23854.290770000003</v>
      </c>
      <c r="E21" s="85">
        <f>'25'!F14</f>
        <v>254846.77939000004</v>
      </c>
      <c r="F21" s="383">
        <f t="shared" si="0"/>
        <v>4.0514083345348818E-2</v>
      </c>
      <c r="G21" s="98">
        <f>'25'!H14</f>
        <v>0.19374485968839694</v>
      </c>
      <c r="H21" s="168">
        <v>9.1366666666666667</v>
      </c>
      <c r="I21" s="169">
        <v>17.3</v>
      </c>
      <c r="J21" s="166">
        <v>2.8</v>
      </c>
      <c r="K21" s="166">
        <v>6.9000000000000039</v>
      </c>
      <c r="L21" s="167">
        <v>2.2366666666666628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157691</v>
      </c>
      <c r="D22" s="154">
        <f>'25'!E45</f>
        <v>29125.399999999998</v>
      </c>
      <c r="E22" s="153">
        <f>'25'!F45</f>
        <v>311019.90330000001</v>
      </c>
      <c r="F22" s="386">
        <f t="shared" si="0"/>
        <v>4.944416529225705E-2</v>
      </c>
      <c r="G22" s="388">
        <f>'25'!H45</f>
        <v>0.26739627075128902</v>
      </c>
      <c r="H22" s="172">
        <v>9.4499999999999993</v>
      </c>
      <c r="I22" s="173">
        <v>18.2</v>
      </c>
      <c r="J22" s="173">
        <v>2.2000000000000002</v>
      </c>
      <c r="K22" s="173">
        <v>8.5</v>
      </c>
      <c r="L22" s="174">
        <v>0.94999999999999929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2836119</v>
      </c>
      <c r="D23" s="86">
        <f>SUM(D9:D22)</f>
        <v>589162.52654210047</v>
      </c>
      <c r="E23" s="85">
        <f>SUM(E9:E22)</f>
        <v>6290325.6928619985</v>
      </c>
      <c r="F23" s="181">
        <f>SUM(F9:F22)</f>
        <v>1.0000000000000002</v>
      </c>
      <c r="G23" s="98"/>
      <c r="H23" s="175">
        <v>9.6566666666666681</v>
      </c>
      <c r="I23" s="176">
        <v>17.5</v>
      </c>
      <c r="J23" s="176">
        <v>2.8</v>
      </c>
      <c r="K23" s="176">
        <v>7.5500000000000007</v>
      </c>
      <c r="L23" s="177">
        <v>2.1066666666666674</v>
      </c>
      <c r="M23" s="71"/>
    </row>
    <row r="24" spans="1:18" ht="14.1" customHeight="1" x14ac:dyDescent="0.2">
      <c r="A24" s="158"/>
      <c r="B24" s="138" t="s">
        <v>310</v>
      </c>
      <c r="C24" s="130"/>
      <c r="D24" s="134">
        <f>'9'!E14</f>
        <v>11963.12998127518</v>
      </c>
      <c r="E24" s="133">
        <f>'9'!F14</f>
        <v>127901.44149700004</v>
      </c>
      <c r="F24" s="137"/>
      <c r="G24" s="98">
        <f>'9'!H14</f>
        <v>0.32886506560230233</v>
      </c>
      <c r="H24" s="178">
        <v>9.6566666666666681</v>
      </c>
      <c r="I24" s="179">
        <v>17.5</v>
      </c>
      <c r="J24" s="179">
        <v>2.8</v>
      </c>
      <c r="K24" s="179">
        <v>7.5500000000000007</v>
      </c>
      <c r="L24" s="180">
        <v>2.1066666666666674</v>
      </c>
      <c r="M24" s="131"/>
    </row>
    <row r="25" spans="1:18" ht="14.1" customHeight="1" x14ac:dyDescent="0.2">
      <c r="A25" s="682"/>
      <c r="B25" s="625" t="s">
        <v>151</v>
      </c>
      <c r="C25" s="683">
        <f>C23+C24</f>
        <v>2836119</v>
      </c>
      <c r="D25" s="634">
        <f>D23+D24</f>
        <v>601125.65652337566</v>
      </c>
      <c r="E25" s="684">
        <f>E23+E24</f>
        <v>6418227.1343589984</v>
      </c>
      <c r="F25" s="685"/>
      <c r="G25" s="686">
        <f>'9'!H15</f>
        <v>0.29572788304219977</v>
      </c>
      <c r="H25" s="687">
        <v>9.6566666666666681</v>
      </c>
      <c r="I25" s="688">
        <v>17.5</v>
      </c>
      <c r="J25" s="688">
        <v>2.8</v>
      </c>
      <c r="K25" s="688">
        <v>7.5500000000000007</v>
      </c>
      <c r="L25" s="689">
        <v>2.1066666666666674</v>
      </c>
      <c r="M25" s="690"/>
    </row>
    <row r="26" spans="1:18" ht="15" customHeight="1" x14ac:dyDescent="0.2">
      <c r="A26" s="100"/>
      <c r="B26" s="84"/>
      <c r="C26" s="157"/>
      <c r="D26" s="1041" t="s">
        <v>344</v>
      </c>
      <c r="E26" s="1042"/>
      <c r="F26" s="1042"/>
      <c r="G26" s="1043"/>
      <c r="H26" s="1049" t="s">
        <v>149</v>
      </c>
      <c r="I26" s="1050"/>
      <c r="J26" s="1050"/>
      <c r="K26" s="1050"/>
      <c r="L26" s="1051"/>
      <c r="M26" s="71"/>
    </row>
    <row r="27" spans="1:18" ht="15" customHeight="1" x14ac:dyDescent="0.2">
      <c r="A27" s="71"/>
      <c r="B27" s="156"/>
      <c r="C27" s="83"/>
      <c r="D27" s="1044"/>
      <c r="E27" s="1045"/>
      <c r="F27" s="1045"/>
      <c r="G27" s="1046"/>
      <c r="H27" s="1052" t="s">
        <v>343</v>
      </c>
      <c r="I27" s="1053"/>
      <c r="J27" s="1053"/>
      <c r="K27" s="1053"/>
      <c r="L27" s="105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9"/>
      <c r="C29" s="569"/>
      <c r="D29" s="83"/>
      <c r="E29" s="284"/>
      <c r="F29" s="285"/>
      <c r="G29" s="285"/>
      <c r="H29" s="83"/>
      <c r="I29" s="84"/>
      <c r="J29" s="569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1022" t="s">
        <v>165</v>
      </c>
      <c r="C31" s="1022"/>
      <c r="D31" s="1022"/>
      <c r="E31" s="1022"/>
      <c r="F31" s="1022"/>
      <c r="G31" s="1022" t="s">
        <v>166</v>
      </c>
      <c r="H31" s="1022"/>
      <c r="I31" s="1022"/>
      <c r="J31" s="1022"/>
      <c r="K31" s="1022"/>
      <c r="L31" s="1022"/>
      <c r="M31" s="71"/>
    </row>
    <row r="32" spans="1:18" ht="15" customHeight="1" x14ac:dyDescent="0.2">
      <c r="A32" s="71"/>
      <c r="B32" s="71"/>
      <c r="C32" s="995" t="str">
        <f>A3</f>
        <v>Duben 2019</v>
      </c>
      <c r="D32" s="995"/>
      <c r="E32" s="71"/>
      <c r="F32" s="71"/>
      <c r="G32" s="71"/>
      <c r="H32" s="71"/>
      <c r="I32" s="995" t="str">
        <f>A3</f>
        <v>Duben 2019</v>
      </c>
      <c r="J32" s="995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242</v>
      </c>
      <c r="L1" s="1006"/>
      <c r="M1" s="1006"/>
    </row>
    <row r="2" spans="1:13" s="665" customFormat="1" ht="30" customHeight="1" x14ac:dyDescent="0.25">
      <c r="A2" s="927" t="s">
        <v>150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T!J21&amp;" "&amp;T!G17</f>
        <v>Květen 2019</v>
      </c>
      <c r="B3" s="1058"/>
      <c r="C3" s="1058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7"/>
      <c r="C4" s="1008"/>
      <c r="D4" s="676"/>
      <c r="E4" s="677"/>
      <c r="F4" s="71"/>
      <c r="G4" s="678"/>
      <c r="H4" s="679"/>
      <c r="I4" s="680"/>
      <c r="J4" s="677"/>
      <c r="K4" s="677"/>
      <c r="L4" s="681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4"/>
      <c r="F6" s="623"/>
      <c r="G6" s="624"/>
      <c r="H6" s="1057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5"/>
      <c r="D8" s="796" t="s">
        <v>336</v>
      </c>
      <c r="E8" s="795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104598</v>
      </c>
      <c r="D9" s="105">
        <f>'19'!E20</f>
        <v>19568.08942</v>
      </c>
      <c r="E9" s="104">
        <f>'19'!F20</f>
        <v>209028.56303999998</v>
      </c>
      <c r="F9" s="383">
        <f>E9/$E$23</f>
        <v>3.6123330082205633E-2</v>
      </c>
      <c r="G9" s="383">
        <f>'19'!H20</f>
        <v>0.86131545547754351</v>
      </c>
      <c r="H9" s="159">
        <v>10.122580645161291</v>
      </c>
      <c r="I9" s="160">
        <v>15.5</v>
      </c>
      <c r="J9" s="160">
        <v>4.2</v>
      </c>
      <c r="K9" s="160">
        <v>12.5</v>
      </c>
      <c r="L9" s="161">
        <v>-2.3774193548387093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386393</v>
      </c>
      <c r="D10" s="140">
        <f>'19'!E51</f>
        <v>61533.599999999999</v>
      </c>
      <c r="E10" s="139">
        <f>'19'!F51</f>
        <v>655197.22444000002</v>
      </c>
      <c r="F10" s="141">
        <f t="shared" ref="F10:F22" si="0">E10/$E$23</f>
        <v>0.11322809315233139</v>
      </c>
      <c r="G10" s="384">
        <f>'19'!H51</f>
        <v>0.86472235354012894</v>
      </c>
      <c r="H10" s="162">
        <v>12.399999999999997</v>
      </c>
      <c r="I10" s="163">
        <v>17.7</v>
      </c>
      <c r="J10" s="163">
        <v>6.4</v>
      </c>
      <c r="K10" s="163">
        <v>14.199999999999992</v>
      </c>
      <c r="L10" s="164">
        <v>-1.7999999999999954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84883</v>
      </c>
      <c r="D11" s="78">
        <f>'20'!E20</f>
        <v>14570.599999999999</v>
      </c>
      <c r="E11" s="77">
        <f>'20'!F20</f>
        <v>155144.71507000001</v>
      </c>
      <c r="F11" s="383">
        <f t="shared" si="0"/>
        <v>2.6811377696314635E-2</v>
      </c>
      <c r="G11" s="141">
        <f>'20'!H20</f>
        <v>0.38436689437630051</v>
      </c>
      <c r="H11" s="165">
        <v>9.5258064516129011</v>
      </c>
      <c r="I11" s="166">
        <v>16.3</v>
      </c>
      <c r="J11" s="166">
        <v>1.6</v>
      </c>
      <c r="K11" s="166">
        <v>11.800000000000006</v>
      </c>
      <c r="L11" s="167">
        <v>-2.274193548387105</v>
      </c>
      <c r="M11" s="71"/>
    </row>
    <row r="12" spans="1:13" ht="14.1" customHeight="1" x14ac:dyDescent="0.2">
      <c r="A12" s="158"/>
      <c r="B12" s="138" t="s">
        <v>301</v>
      </c>
      <c r="C12" s="139">
        <f>'20'!D51</f>
        <v>118218</v>
      </c>
      <c r="D12" s="140">
        <f>'20'!E51</f>
        <v>22318.800000000003</v>
      </c>
      <c r="E12" s="139">
        <f>'20'!F51</f>
        <v>237646.00998999999</v>
      </c>
      <c r="F12" s="141">
        <f t="shared" si="0"/>
        <v>4.1068862248960461E-2</v>
      </c>
      <c r="G12" s="384">
        <f>'20'!H51</f>
        <v>0.67731074754063869</v>
      </c>
      <c r="H12" s="162">
        <v>10.987096774193548</v>
      </c>
      <c r="I12" s="163">
        <v>17.5</v>
      </c>
      <c r="J12" s="163">
        <v>5.6</v>
      </c>
      <c r="K12" s="163">
        <v>12.600000000000005</v>
      </c>
      <c r="L12" s="164">
        <v>-1.6129032258064573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93331</v>
      </c>
      <c r="D13" s="78">
        <f>'21'!E20</f>
        <v>22885.899999999998</v>
      </c>
      <c r="E13" s="77">
        <f>'21'!F20</f>
        <v>243683.06273000003</v>
      </c>
      <c r="F13" s="383">
        <f t="shared" si="0"/>
        <v>4.2112157221088145E-2</v>
      </c>
      <c r="G13" s="141">
        <f>'21'!H20</f>
        <v>0.70292130483957371</v>
      </c>
      <c r="H13" s="165">
        <v>10.654838709677419</v>
      </c>
      <c r="I13" s="166">
        <v>18</v>
      </c>
      <c r="J13" s="166">
        <v>3.1</v>
      </c>
      <c r="K13" s="166">
        <v>12.399999999999995</v>
      </c>
      <c r="L13" s="167">
        <v>-1.7451612903225762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381514</v>
      </c>
      <c r="D14" s="140">
        <f>'21'!E51</f>
        <v>65303.898000000001</v>
      </c>
      <c r="E14" s="139">
        <f>'21'!F51</f>
        <v>695192.93530000001</v>
      </c>
      <c r="F14" s="141">
        <f t="shared" si="0"/>
        <v>0.12013996320614675</v>
      </c>
      <c r="G14" s="384">
        <f>'21'!H51</f>
        <v>0.44586240466927696</v>
      </c>
      <c r="H14" s="162">
        <v>11.274193548387096</v>
      </c>
      <c r="I14" s="163">
        <v>17.100000000000001</v>
      </c>
      <c r="J14" s="163">
        <v>5</v>
      </c>
      <c r="K14" s="163">
        <v>12.699999999999994</v>
      </c>
      <c r="L14" s="164">
        <v>-1.4258064516128979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188067</v>
      </c>
      <c r="D15" s="78">
        <f>'22'!E20</f>
        <v>30202.3</v>
      </c>
      <c r="E15" s="77">
        <f>'22'!F20</f>
        <v>321588.02888000006</v>
      </c>
      <c r="F15" s="383">
        <f t="shared" si="0"/>
        <v>5.5575325920865219E-2</v>
      </c>
      <c r="G15" s="141">
        <f>'22'!H20</f>
        <v>0.6258599713612043</v>
      </c>
      <c r="H15" s="165">
        <v>11.199999999999998</v>
      </c>
      <c r="I15" s="166">
        <v>16.899999999999999</v>
      </c>
      <c r="J15" s="166">
        <v>5.6</v>
      </c>
      <c r="K15" s="166">
        <v>12.199999999999994</v>
      </c>
      <c r="L15" s="167">
        <v>-0.99999999999999645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136873</v>
      </c>
      <c r="D16" s="140">
        <f>'22'!E51</f>
        <v>25721.8</v>
      </c>
      <c r="E16" s="139">
        <f>'22'!F51</f>
        <v>273879.55617</v>
      </c>
      <c r="F16" s="141">
        <f t="shared" si="0"/>
        <v>4.7330572752412155E-2</v>
      </c>
      <c r="G16" s="384">
        <f>'22'!H51</f>
        <v>0.50313520841977322</v>
      </c>
      <c r="H16" s="162">
        <v>11.093548387096773</v>
      </c>
      <c r="I16" s="163">
        <v>17.3</v>
      </c>
      <c r="J16" s="163">
        <v>5.5</v>
      </c>
      <c r="K16" s="163">
        <v>13.300000000000008</v>
      </c>
      <c r="L16" s="164">
        <v>-2.2064516129032352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159927</v>
      </c>
      <c r="D17" s="78">
        <f>'23'!E20</f>
        <v>24823.9</v>
      </c>
      <c r="E17" s="77">
        <f>'23'!F20</f>
        <v>264319.53436999989</v>
      </c>
      <c r="F17" s="383">
        <f t="shared" si="0"/>
        <v>4.5678454888460701E-2</v>
      </c>
      <c r="G17" s="141">
        <f>'23'!H20</f>
        <v>0.58009344128730023</v>
      </c>
      <c r="H17" s="165">
        <v>10.851612903225806</v>
      </c>
      <c r="I17" s="166">
        <v>16.899999999999999</v>
      </c>
      <c r="J17" s="166">
        <v>3.9</v>
      </c>
      <c r="K17" s="166">
        <v>12.699999999999994</v>
      </c>
      <c r="L17" s="167">
        <v>-1.8483870967741876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421585</v>
      </c>
      <c r="D18" s="140">
        <f>'23'!E51</f>
        <v>52344.543596144482</v>
      </c>
      <c r="E18" s="139">
        <f>'23'!F51</f>
        <v>557243.92842696724</v>
      </c>
      <c r="F18" s="141">
        <f t="shared" si="0"/>
        <v>9.6300266672264795E-2</v>
      </c>
      <c r="G18" s="384">
        <f>'23'!H51</f>
        <v>1.0744005892653101</v>
      </c>
      <c r="H18" s="162">
        <v>12.761290322580642</v>
      </c>
      <c r="I18" s="163">
        <v>18.600000000000001</v>
      </c>
      <c r="J18" s="163">
        <v>5.4</v>
      </c>
      <c r="K18" s="163">
        <v>14</v>
      </c>
      <c r="L18" s="164">
        <v>-1.238709677419358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258523</v>
      </c>
      <c r="D19" s="86">
        <f>'24'!E20</f>
        <v>74963.949000000008</v>
      </c>
      <c r="E19" s="85">
        <f>'24'!F20</f>
        <v>798203.97520400048</v>
      </c>
      <c r="F19" s="383">
        <f t="shared" si="0"/>
        <v>0.13794184512336297</v>
      </c>
      <c r="G19" s="98">
        <f>'24'!H20</f>
        <v>0.34879769458427068</v>
      </c>
      <c r="H19" s="168">
        <v>11.477419354838711</v>
      </c>
      <c r="I19" s="169">
        <v>18.100000000000001</v>
      </c>
      <c r="J19" s="166">
        <v>5.3</v>
      </c>
      <c r="K19" s="166">
        <v>13.800000000000008</v>
      </c>
      <c r="L19" s="167">
        <v>-2.3225806451612971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223732</v>
      </c>
      <c r="D20" s="134">
        <f>'24'!E51</f>
        <v>80895.289000000004</v>
      </c>
      <c r="E20" s="133">
        <f>'24'!F51</f>
        <v>861031.01350999996</v>
      </c>
      <c r="F20" s="141">
        <f t="shared" si="0"/>
        <v>0.14879931746976521</v>
      </c>
      <c r="G20" s="387">
        <f>'24'!H51</f>
        <v>0.63744445496329316</v>
      </c>
      <c r="H20" s="170">
        <v>11.270967741935484</v>
      </c>
      <c r="I20" s="171">
        <v>18.3</v>
      </c>
      <c r="J20" s="163">
        <v>3.1</v>
      </c>
      <c r="K20" s="163">
        <v>13.899999999999993</v>
      </c>
      <c r="L20" s="164">
        <v>-2.6290322580645089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119703</v>
      </c>
      <c r="D21" s="86">
        <f>'25'!E20</f>
        <v>21613.711580000003</v>
      </c>
      <c r="E21" s="85">
        <f>'25'!F20</f>
        <v>230229.84647000005</v>
      </c>
      <c r="F21" s="383">
        <f t="shared" si="0"/>
        <v>3.9787235858382897E-2</v>
      </c>
      <c r="G21" s="98">
        <f>'25'!H20</f>
        <v>0.53932817904817787</v>
      </c>
      <c r="H21" s="168">
        <v>10.351612903225806</v>
      </c>
      <c r="I21" s="169">
        <v>15.9</v>
      </c>
      <c r="J21" s="166">
        <v>4.5</v>
      </c>
      <c r="K21" s="166">
        <v>12.399999999999995</v>
      </c>
      <c r="L21" s="167">
        <v>-2.0483870967741886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157642</v>
      </c>
      <c r="D22" s="154">
        <f>'25'!E51</f>
        <v>26685.100000000002</v>
      </c>
      <c r="E22" s="153">
        <f>'25'!F51</f>
        <v>284136.89529999997</v>
      </c>
      <c r="F22" s="386">
        <f t="shared" si="0"/>
        <v>4.9103197707439032E-2</v>
      </c>
      <c r="G22" s="388">
        <f>'25'!H51</f>
        <v>0.60961118550420446</v>
      </c>
      <c r="H22" s="172">
        <v>10.600000000000001</v>
      </c>
      <c r="I22" s="173">
        <v>16.3</v>
      </c>
      <c r="J22" s="173">
        <v>4.0999999999999996</v>
      </c>
      <c r="K22" s="173">
        <v>13.800000000000008</v>
      </c>
      <c r="L22" s="174">
        <v>-3.2000000000000064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2834989</v>
      </c>
      <c r="D23" s="86">
        <f>SUM(D9:D22)</f>
        <v>543431.48059614445</v>
      </c>
      <c r="E23" s="85">
        <f>SUM(E9:E22)</f>
        <v>5786525.2889009677</v>
      </c>
      <c r="F23" s="181">
        <f>SUM(F9:F22)</f>
        <v>0.99999999999999978</v>
      </c>
      <c r="G23" s="98"/>
      <c r="H23" s="175">
        <v>10.93225806451613</v>
      </c>
      <c r="I23" s="176">
        <v>16.899999999999999</v>
      </c>
      <c r="J23" s="176">
        <v>5</v>
      </c>
      <c r="K23" s="176">
        <v>12.95483870967742</v>
      </c>
      <c r="L23" s="177">
        <v>-2.0225806451612893</v>
      </c>
      <c r="M23" s="71"/>
    </row>
    <row r="24" spans="1:18" ht="14.1" customHeight="1" x14ac:dyDescent="0.2">
      <c r="A24" s="158"/>
      <c r="B24" s="138" t="s">
        <v>310</v>
      </c>
      <c r="C24" s="130"/>
      <c r="D24" s="717">
        <f>'9'!E21</f>
        <v>13922.185557626584</v>
      </c>
      <c r="E24" s="133">
        <f>'9'!F21</f>
        <v>148419.62865299999</v>
      </c>
      <c r="F24" s="137"/>
      <c r="G24" s="389">
        <f>'9'!H21</f>
        <v>0.50265285725363873</v>
      </c>
      <c r="H24" s="178">
        <v>10.93225806451613</v>
      </c>
      <c r="I24" s="179">
        <v>16.899999999999999</v>
      </c>
      <c r="J24" s="179">
        <v>5</v>
      </c>
      <c r="K24" s="179">
        <v>12.95483870967742</v>
      </c>
      <c r="L24" s="180">
        <v>-2.0225806451612893</v>
      </c>
      <c r="M24" s="131"/>
    </row>
    <row r="25" spans="1:18" ht="14.1" customHeight="1" x14ac:dyDescent="0.2">
      <c r="A25" s="682"/>
      <c r="B25" s="625" t="s">
        <v>151</v>
      </c>
      <c r="C25" s="683">
        <f>C23+C24</f>
        <v>2834989</v>
      </c>
      <c r="D25" s="634">
        <f t="shared" ref="D25:E25" si="1">D23+D24</f>
        <v>557353.66615377099</v>
      </c>
      <c r="E25" s="684">
        <f t="shared" si="1"/>
        <v>5934944.9175539678</v>
      </c>
      <c r="F25" s="685"/>
      <c r="G25" s="629">
        <f>'9'!H22</f>
        <v>0.60413930154347972</v>
      </c>
      <c r="H25" s="687">
        <v>10.93225806451613</v>
      </c>
      <c r="I25" s="688">
        <v>16.899999999999999</v>
      </c>
      <c r="J25" s="688">
        <v>5</v>
      </c>
      <c r="K25" s="688">
        <v>12.95483870967742</v>
      </c>
      <c r="L25" s="689">
        <v>-2.0225806451612893</v>
      </c>
      <c r="M25" s="690"/>
    </row>
    <row r="26" spans="1:18" ht="15" customHeight="1" x14ac:dyDescent="0.2">
      <c r="A26" s="100"/>
      <c r="B26" s="84"/>
      <c r="C26" s="157"/>
      <c r="D26" s="1041" t="s">
        <v>344</v>
      </c>
      <c r="E26" s="1042"/>
      <c r="F26" s="1042"/>
      <c r="G26" s="1043"/>
      <c r="H26" s="1049" t="s">
        <v>149</v>
      </c>
      <c r="I26" s="1050"/>
      <c r="J26" s="1050"/>
      <c r="K26" s="1050"/>
      <c r="L26" s="1051"/>
      <c r="M26" s="71"/>
    </row>
    <row r="27" spans="1:18" ht="15" customHeight="1" x14ac:dyDescent="0.2">
      <c r="A27" s="71"/>
      <c r="B27" s="156"/>
      <c r="C27" s="83"/>
      <c r="D27" s="1044"/>
      <c r="E27" s="1045"/>
      <c r="F27" s="1045"/>
      <c r="G27" s="1046"/>
      <c r="H27" s="1052" t="s">
        <v>343</v>
      </c>
      <c r="I27" s="1053"/>
      <c r="J27" s="1053"/>
      <c r="K27" s="1053"/>
      <c r="L27" s="105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9"/>
      <c r="C29" s="569"/>
      <c r="D29" s="83"/>
      <c r="E29" s="284"/>
      <c r="F29" s="285"/>
      <c r="G29" s="285"/>
      <c r="H29" s="83"/>
      <c r="I29" s="84"/>
      <c r="J29" s="569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1022" t="s">
        <v>165</v>
      </c>
      <c r="C31" s="1022"/>
      <c r="D31" s="1022"/>
      <c r="E31" s="1022"/>
      <c r="F31" s="1022"/>
      <c r="G31" s="1022" t="s">
        <v>166</v>
      </c>
      <c r="H31" s="1022"/>
      <c r="I31" s="1022"/>
      <c r="J31" s="1022"/>
      <c r="K31" s="1022"/>
      <c r="L31" s="1022"/>
      <c r="M31" s="71"/>
    </row>
    <row r="32" spans="1:18" ht="15" customHeight="1" x14ac:dyDescent="0.2">
      <c r="A32" s="71"/>
      <c r="B32" s="71"/>
      <c r="C32" s="995" t="str">
        <f>A3</f>
        <v>Květen 2019</v>
      </c>
      <c r="D32" s="995"/>
      <c r="E32" s="71"/>
      <c r="F32" s="71"/>
      <c r="G32" s="71"/>
      <c r="H32" s="71"/>
      <c r="I32" s="995" t="str">
        <f>A3</f>
        <v>Květen 2019</v>
      </c>
      <c r="J32" s="995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243</v>
      </c>
      <c r="L1" s="1006"/>
      <c r="M1" s="1006"/>
    </row>
    <row r="2" spans="1:13" s="665" customFormat="1" ht="30" customHeight="1" x14ac:dyDescent="0.25">
      <c r="A2" s="927" t="s">
        <v>150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T!J22&amp;" "&amp;T!G17</f>
        <v>Červen 2019</v>
      </c>
      <c r="B3" s="1058"/>
      <c r="C3" s="1058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7"/>
      <c r="C4" s="1008"/>
      <c r="D4" s="676"/>
      <c r="E4" s="677"/>
      <c r="F4" s="71"/>
      <c r="G4" s="678"/>
      <c r="H4" s="679"/>
      <c r="I4" s="680"/>
      <c r="J4" s="677"/>
      <c r="K4" s="677"/>
      <c r="L4" s="681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4"/>
      <c r="F6" s="623"/>
      <c r="G6" s="624"/>
      <c r="H6" s="1057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5"/>
      <c r="D8" s="796" t="s">
        <v>336</v>
      </c>
      <c r="E8" s="795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104597</v>
      </c>
      <c r="D9" s="105">
        <f>'19'!E26</f>
        <v>9811.7282599999999</v>
      </c>
      <c r="E9" s="104">
        <f>'19'!F26</f>
        <v>104821.36199</v>
      </c>
      <c r="F9" s="383">
        <f>E9/$E$23</f>
        <v>2.6925915035788169E-2</v>
      </c>
      <c r="G9" s="383">
        <f>'19'!H26</f>
        <v>-2.7289463851332518E-2</v>
      </c>
      <c r="H9" s="159">
        <v>20.343333333333327</v>
      </c>
      <c r="I9" s="160">
        <v>26.1</v>
      </c>
      <c r="J9" s="160">
        <v>15.5</v>
      </c>
      <c r="K9" s="160">
        <v>15.399999999999993</v>
      </c>
      <c r="L9" s="161">
        <v>4.9433333333333334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386512</v>
      </c>
      <c r="D10" s="140">
        <f>'19'!E57</f>
        <v>28189.399999999998</v>
      </c>
      <c r="E10" s="139">
        <f>'19'!F57</f>
        <v>300734.29114000004</v>
      </c>
      <c r="F10" s="141">
        <f t="shared" ref="F10:F22" si="0">E10/$E$23</f>
        <v>7.7250913533790308E-2</v>
      </c>
      <c r="G10" s="384">
        <f>'19'!H57</f>
        <v>-5.456411425965009E-2</v>
      </c>
      <c r="H10" s="162">
        <v>22.393333333333338</v>
      </c>
      <c r="I10" s="163">
        <v>27.2</v>
      </c>
      <c r="J10" s="163">
        <v>18.100000000000001</v>
      </c>
      <c r="K10" s="163">
        <v>17</v>
      </c>
      <c r="L10" s="164">
        <v>5.393333333333338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84829</v>
      </c>
      <c r="D11" s="78">
        <f>'20'!E26</f>
        <v>9297.7999999999993</v>
      </c>
      <c r="E11" s="77">
        <f>'20'!F26</f>
        <v>99193.393290000022</v>
      </c>
      <c r="F11" s="383">
        <f t="shared" si="0"/>
        <v>2.5480234459201771E-2</v>
      </c>
      <c r="G11" s="141">
        <f>'20'!H26</f>
        <v>-4.3249194801452888E-2</v>
      </c>
      <c r="H11" s="165">
        <v>19.686666666666667</v>
      </c>
      <c r="I11" s="166">
        <v>26.8</v>
      </c>
      <c r="J11" s="166">
        <v>13.5</v>
      </c>
      <c r="K11" s="166">
        <v>14.600000000000007</v>
      </c>
      <c r="L11" s="167">
        <v>5.0866666666666607</v>
      </c>
      <c r="M11" s="71"/>
    </row>
    <row r="12" spans="1:13" ht="14.1" customHeight="1" x14ac:dyDescent="0.2">
      <c r="A12" s="158"/>
      <c r="B12" s="138" t="s">
        <v>301</v>
      </c>
      <c r="C12" s="139">
        <f>'20'!D57</f>
        <v>118142</v>
      </c>
      <c r="D12" s="140">
        <f>'20'!E57</f>
        <v>11139.2</v>
      </c>
      <c r="E12" s="139">
        <f>'20'!F57</f>
        <v>118836.76567999998</v>
      </c>
      <c r="F12" s="141">
        <f t="shared" si="0"/>
        <v>3.0526112188208433E-2</v>
      </c>
      <c r="G12" s="384">
        <f>'20'!H57</f>
        <v>-8.3691163647730549E-2</v>
      </c>
      <c r="H12" s="162">
        <v>21.043333333333333</v>
      </c>
      <c r="I12" s="163">
        <v>26.9</v>
      </c>
      <c r="J12" s="163">
        <v>16.100000000000001</v>
      </c>
      <c r="K12" s="163">
        <v>15.199999999999992</v>
      </c>
      <c r="L12" s="164">
        <v>5.8433333333333408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93270</v>
      </c>
      <c r="D13" s="78">
        <f>'21'!E26</f>
        <v>11178.599999999999</v>
      </c>
      <c r="E13" s="77">
        <f>'21'!F26</f>
        <v>119256.48519000002</v>
      </c>
      <c r="F13" s="383">
        <f t="shared" si="0"/>
        <v>3.0633927347738621E-2</v>
      </c>
      <c r="G13" s="141">
        <f>'21'!H26</f>
        <v>-3.6011796967972451E-2</v>
      </c>
      <c r="H13" s="165">
        <v>20.749999999999996</v>
      </c>
      <c r="I13" s="166">
        <v>26.8</v>
      </c>
      <c r="J13" s="166">
        <v>15.5</v>
      </c>
      <c r="K13" s="166">
        <v>15.100000000000007</v>
      </c>
      <c r="L13" s="167">
        <v>5.6499999999999897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381268</v>
      </c>
      <c r="D14" s="140">
        <f>'21'!E57</f>
        <v>43263.987000000008</v>
      </c>
      <c r="E14" s="139">
        <f>'21'!F57</f>
        <v>461399.67827000003</v>
      </c>
      <c r="F14" s="141">
        <f t="shared" si="0"/>
        <v>0.11852172399575608</v>
      </c>
      <c r="G14" s="384">
        <f>'21'!H57</f>
        <v>6.7434425121143974E-3</v>
      </c>
      <c r="H14" s="162">
        <v>21.566666666666663</v>
      </c>
      <c r="I14" s="163">
        <v>27.1</v>
      </c>
      <c r="J14" s="163">
        <v>17.3</v>
      </c>
      <c r="K14" s="163">
        <v>15.5</v>
      </c>
      <c r="L14" s="164">
        <v>6.0666666666666629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187947</v>
      </c>
      <c r="D15" s="78">
        <f>'22'!E26</f>
        <v>16912.099999999999</v>
      </c>
      <c r="E15" s="77">
        <f>'22'!F26</f>
        <v>180423.97178999998</v>
      </c>
      <c r="F15" s="383">
        <f t="shared" si="0"/>
        <v>4.6346283263333704E-2</v>
      </c>
      <c r="G15" s="141">
        <f>'22'!H26</f>
        <v>-1.6406695280966964E-2</v>
      </c>
      <c r="H15" s="165">
        <v>20.529999999999998</v>
      </c>
      <c r="I15" s="166">
        <v>25.9</v>
      </c>
      <c r="J15" s="166">
        <v>15.5</v>
      </c>
      <c r="K15" s="166">
        <v>14.899999999999993</v>
      </c>
      <c r="L15" s="167">
        <v>5.6300000000000043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136784</v>
      </c>
      <c r="D16" s="140">
        <f>'22'!E57</f>
        <v>14576.500000000002</v>
      </c>
      <c r="E16" s="139">
        <f>'22'!F57</f>
        <v>155507.11640000003</v>
      </c>
      <c r="F16" s="141">
        <f t="shared" si="0"/>
        <v>3.9945783227337571E-2</v>
      </c>
      <c r="G16" s="384">
        <f>'22'!H57</f>
        <v>-5.2347919930826818E-2</v>
      </c>
      <c r="H16" s="162">
        <v>20.823333333333331</v>
      </c>
      <c r="I16" s="163">
        <v>26.5</v>
      </c>
      <c r="J16" s="163">
        <v>15.8</v>
      </c>
      <c r="K16" s="163">
        <v>16.199999999999992</v>
      </c>
      <c r="L16" s="164">
        <v>4.6233333333333384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159828</v>
      </c>
      <c r="D17" s="78">
        <f>'23'!E26</f>
        <v>13564.9</v>
      </c>
      <c r="E17" s="77">
        <f>'23'!F26</f>
        <v>144714.63503</v>
      </c>
      <c r="F17" s="383">
        <f t="shared" si="0"/>
        <v>3.7173472022092299E-2</v>
      </c>
      <c r="G17" s="141">
        <f>'23'!H26</f>
        <v>-3.9313031161472993E-2</v>
      </c>
      <c r="H17" s="165">
        <v>20.983333333333334</v>
      </c>
      <c r="I17" s="166">
        <v>27.3</v>
      </c>
      <c r="J17" s="166">
        <v>15.6</v>
      </c>
      <c r="K17" s="166">
        <v>15.600000000000007</v>
      </c>
      <c r="L17" s="167">
        <v>5.3833333333333275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421301</v>
      </c>
      <c r="D18" s="140">
        <f>'23'!E57</f>
        <v>19138.370264739726</v>
      </c>
      <c r="E18" s="139">
        <f>'23'!F57</f>
        <v>203820.44186299376</v>
      </c>
      <c r="F18" s="141">
        <f t="shared" si="0"/>
        <v>5.2356235370070218E-2</v>
      </c>
      <c r="G18" s="384">
        <f>'23'!H57</f>
        <v>-7.099862910236425E-2</v>
      </c>
      <c r="H18" s="162">
        <v>23.360000000000003</v>
      </c>
      <c r="I18" s="163">
        <v>30.4</v>
      </c>
      <c r="J18" s="163">
        <v>18.7</v>
      </c>
      <c r="K18" s="163">
        <v>16.800000000000008</v>
      </c>
      <c r="L18" s="164">
        <v>6.5599999999999952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258357</v>
      </c>
      <c r="D19" s="86">
        <f>'24'!E26</f>
        <v>50931.156999999992</v>
      </c>
      <c r="E19" s="85">
        <f>'24'!F26</f>
        <v>543323.17190900003</v>
      </c>
      <c r="F19" s="383">
        <f t="shared" si="0"/>
        <v>0.13956576489811612</v>
      </c>
      <c r="G19" s="98">
        <f>'24'!H26</f>
        <v>3.1606464422244615E-2</v>
      </c>
      <c r="H19" s="168">
        <v>21.540000000000003</v>
      </c>
      <c r="I19" s="169">
        <v>27.8</v>
      </c>
      <c r="J19" s="166">
        <v>16.3</v>
      </c>
      <c r="K19" s="166">
        <v>16.600000000000009</v>
      </c>
      <c r="L19" s="167">
        <v>4.9399999999999942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223587</v>
      </c>
      <c r="D20" s="134">
        <f>'24'!E57</f>
        <v>112316.93</v>
      </c>
      <c r="E20" s="133">
        <f>'24'!F57</f>
        <v>1197522.3058200001</v>
      </c>
      <c r="F20" s="141">
        <f t="shared" si="0"/>
        <v>0.30761271603250667</v>
      </c>
      <c r="G20" s="387">
        <f>'24'!H57</f>
        <v>0.95312870748331457</v>
      </c>
      <c r="H20" s="170">
        <v>21.253333333333337</v>
      </c>
      <c r="I20" s="171">
        <v>28.2</v>
      </c>
      <c r="J20" s="163">
        <v>15.9</v>
      </c>
      <c r="K20" s="163">
        <v>16.699999999999992</v>
      </c>
      <c r="L20" s="164">
        <v>4.5533333333333452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119637</v>
      </c>
      <c r="D21" s="86">
        <f>'25'!E26</f>
        <v>10735.533729999999</v>
      </c>
      <c r="E21" s="85">
        <f>'25'!F26</f>
        <v>114551.16432999999</v>
      </c>
      <c r="F21" s="383">
        <f t="shared" si="0"/>
        <v>2.9425251298437056E-2</v>
      </c>
      <c r="G21" s="98">
        <f>'25'!H26</f>
        <v>-5.3428861287006489E-2</v>
      </c>
      <c r="H21" s="168">
        <v>20.513333333333332</v>
      </c>
      <c r="I21" s="169">
        <v>26.1</v>
      </c>
      <c r="J21" s="166">
        <v>15.9</v>
      </c>
      <c r="K21" s="166">
        <v>15.199999999999992</v>
      </c>
      <c r="L21" s="167">
        <v>5.3133333333333397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157542</v>
      </c>
      <c r="D22" s="154">
        <f>'25'!E57</f>
        <v>13952.599999999997</v>
      </c>
      <c r="E22" s="153">
        <f>'25'!F57</f>
        <v>148849.71302</v>
      </c>
      <c r="F22" s="386">
        <f t="shared" si="0"/>
        <v>3.823566732762286E-2</v>
      </c>
      <c r="G22" s="388">
        <f>'25'!H57</f>
        <v>-8.3037046286499189E-2</v>
      </c>
      <c r="H22" s="172">
        <v>20.52666666666666</v>
      </c>
      <c r="I22" s="173">
        <v>25</v>
      </c>
      <c r="J22" s="173">
        <v>16.5</v>
      </c>
      <c r="K22" s="173">
        <v>16.5</v>
      </c>
      <c r="L22" s="174">
        <v>4.0266666666666602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2833601</v>
      </c>
      <c r="D23" s="86">
        <f>SUM(D9:D22)</f>
        <v>365008.8062547397</v>
      </c>
      <c r="E23" s="85">
        <f>SUM(E9:E22)</f>
        <v>3892954.4957219944</v>
      </c>
      <c r="F23" s="181">
        <f>SUM(F9:F22)</f>
        <v>0.99999999999999978</v>
      </c>
      <c r="G23" s="98"/>
      <c r="H23" s="175">
        <v>20.983333333333334</v>
      </c>
      <c r="I23" s="176">
        <v>26.8</v>
      </c>
      <c r="J23" s="176">
        <v>16.100000000000001</v>
      </c>
      <c r="K23" s="176">
        <v>15.81</v>
      </c>
      <c r="L23" s="177">
        <v>5.1733333333333338</v>
      </c>
      <c r="M23" s="71"/>
    </row>
    <row r="24" spans="1:18" ht="14.1" customHeight="1" x14ac:dyDescent="0.2">
      <c r="A24" s="158"/>
      <c r="B24" s="138" t="s">
        <v>310</v>
      </c>
      <c r="C24" s="130"/>
      <c r="D24" s="717">
        <f>'9'!E28</f>
        <v>12591.909907852778</v>
      </c>
      <c r="E24" s="133">
        <f>'9'!F28</f>
        <v>134449.76869</v>
      </c>
      <c r="F24" s="137"/>
      <c r="G24" s="389">
        <f>'9'!H28</f>
        <v>0.73217053107198649</v>
      </c>
      <c r="H24" s="178">
        <v>20.983333333333334</v>
      </c>
      <c r="I24" s="179">
        <v>26.8</v>
      </c>
      <c r="J24" s="179">
        <v>16.100000000000001</v>
      </c>
      <c r="K24" s="179">
        <v>15.81</v>
      </c>
      <c r="L24" s="180">
        <v>5.1733333333333338</v>
      </c>
      <c r="M24" s="131"/>
    </row>
    <row r="25" spans="1:18" ht="14.1" customHeight="1" x14ac:dyDescent="0.2">
      <c r="A25" s="682"/>
      <c r="B25" s="625" t="s">
        <v>151</v>
      </c>
      <c r="C25" s="683">
        <f>C23+C24</f>
        <v>2833601</v>
      </c>
      <c r="D25" s="634">
        <f t="shared" ref="D25:E25" si="1">D23+D24</f>
        <v>377600.71616259246</v>
      </c>
      <c r="E25" s="684">
        <f t="shared" si="1"/>
        <v>4027404.2644119943</v>
      </c>
      <c r="F25" s="685"/>
      <c r="G25" s="629">
        <f>'9'!H29</f>
        <v>0.16417949930553816</v>
      </c>
      <c r="H25" s="687">
        <v>20.983333333333334</v>
      </c>
      <c r="I25" s="688">
        <v>26.8</v>
      </c>
      <c r="J25" s="688">
        <v>16.100000000000001</v>
      </c>
      <c r="K25" s="688">
        <v>15.81</v>
      </c>
      <c r="L25" s="689">
        <v>5.1733333333333338</v>
      </c>
      <c r="M25" s="690"/>
    </row>
    <row r="26" spans="1:18" ht="15" customHeight="1" x14ac:dyDescent="0.2">
      <c r="A26" s="100"/>
      <c r="B26" s="84"/>
      <c r="C26" s="157"/>
      <c r="D26" s="1041" t="s">
        <v>344</v>
      </c>
      <c r="E26" s="1042"/>
      <c r="F26" s="1042"/>
      <c r="G26" s="1043"/>
      <c r="H26" s="1049" t="s">
        <v>149</v>
      </c>
      <c r="I26" s="1050"/>
      <c r="J26" s="1050"/>
      <c r="K26" s="1050"/>
      <c r="L26" s="1051"/>
      <c r="M26" s="71"/>
    </row>
    <row r="27" spans="1:18" ht="15" customHeight="1" x14ac:dyDescent="0.2">
      <c r="A27" s="71"/>
      <c r="B27" s="156"/>
      <c r="C27" s="83"/>
      <c r="D27" s="1044"/>
      <c r="E27" s="1045"/>
      <c r="F27" s="1045"/>
      <c r="G27" s="1046"/>
      <c r="H27" s="1052" t="s">
        <v>343</v>
      </c>
      <c r="I27" s="1053"/>
      <c r="J27" s="1053"/>
      <c r="K27" s="1053"/>
      <c r="L27" s="105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9"/>
      <c r="C29" s="569"/>
      <c r="D29" s="83"/>
      <c r="E29" s="284"/>
      <c r="F29" s="285"/>
      <c r="G29" s="285"/>
      <c r="H29" s="83"/>
      <c r="I29" s="84"/>
      <c r="J29" s="569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1022" t="s">
        <v>165</v>
      </c>
      <c r="C31" s="1022"/>
      <c r="D31" s="1022"/>
      <c r="E31" s="1022"/>
      <c r="F31" s="1022"/>
      <c r="G31" s="1022" t="s">
        <v>166</v>
      </c>
      <c r="H31" s="1022"/>
      <c r="I31" s="1022"/>
      <c r="J31" s="1022"/>
      <c r="K31" s="1022"/>
      <c r="L31" s="1022"/>
      <c r="M31" s="71"/>
    </row>
    <row r="32" spans="1:18" ht="15" customHeight="1" x14ac:dyDescent="0.2">
      <c r="A32" s="71"/>
      <c r="B32" s="71"/>
      <c r="C32" s="995" t="str">
        <f>A3</f>
        <v>Červen 2019</v>
      </c>
      <c r="D32" s="995"/>
      <c r="E32" s="71"/>
      <c r="F32" s="71"/>
      <c r="G32" s="71"/>
      <c r="H32" s="71"/>
      <c r="I32" s="995" t="str">
        <f>A3</f>
        <v>Červen 2019</v>
      </c>
      <c r="J32" s="995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500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03"/>
      <c r="C1" s="363"/>
      <c r="D1" s="363"/>
    </row>
    <row r="2" spans="1:4" ht="16.5" customHeight="1" x14ac:dyDescent="0.25">
      <c r="A2" s="923" t="s">
        <v>289</v>
      </c>
      <c r="B2" s="923"/>
      <c r="C2" s="853"/>
      <c r="D2" s="850"/>
    </row>
    <row r="3" spans="1:4" ht="15" customHeight="1" x14ac:dyDescent="0.25">
      <c r="A3" s="363"/>
      <c r="B3" s="503"/>
      <c r="C3" s="854"/>
      <c r="D3" s="363"/>
    </row>
    <row r="4" spans="1:4" ht="12.75" customHeight="1" x14ac:dyDescent="0.25">
      <c r="A4" s="860" t="s">
        <v>216</v>
      </c>
      <c r="B4" s="861" t="s">
        <v>37</v>
      </c>
      <c r="C4" s="862" t="s">
        <v>217</v>
      </c>
      <c r="D4" s="363"/>
    </row>
    <row r="5" spans="1:4" ht="18" customHeight="1" x14ac:dyDescent="0.25">
      <c r="A5" s="84" t="s">
        <v>302</v>
      </c>
      <c r="B5" s="851" t="s">
        <v>37</v>
      </c>
      <c r="C5" s="855" t="s">
        <v>303</v>
      </c>
      <c r="D5" s="365"/>
    </row>
    <row r="6" spans="1:4" ht="18" customHeight="1" x14ac:dyDescent="0.25">
      <c r="A6" s="84" t="s">
        <v>48</v>
      </c>
      <c r="B6" s="851" t="s">
        <v>37</v>
      </c>
      <c r="C6" s="855" t="s">
        <v>4</v>
      </c>
      <c r="D6" s="365"/>
    </row>
    <row r="7" spans="1:4" ht="18" customHeight="1" x14ac:dyDescent="0.25">
      <c r="A7" s="84" t="s">
        <v>9</v>
      </c>
      <c r="B7" s="851" t="s">
        <v>37</v>
      </c>
      <c r="C7" s="855" t="s">
        <v>64</v>
      </c>
      <c r="D7" s="365"/>
    </row>
    <row r="8" spans="1:4" ht="18" customHeight="1" x14ac:dyDescent="0.25">
      <c r="A8" s="84" t="s">
        <v>75</v>
      </c>
      <c r="B8" s="851" t="s">
        <v>37</v>
      </c>
      <c r="C8" s="855" t="s">
        <v>76</v>
      </c>
      <c r="D8" s="365"/>
    </row>
    <row r="9" spans="1:4" ht="18" customHeight="1" x14ac:dyDescent="0.25">
      <c r="A9" s="84" t="s">
        <v>313</v>
      </c>
      <c r="B9" s="851" t="s">
        <v>37</v>
      </c>
      <c r="C9" s="855" t="s">
        <v>314</v>
      </c>
      <c r="D9" s="289"/>
    </row>
    <row r="10" spans="1:4" ht="18" customHeight="1" x14ac:dyDescent="0.25">
      <c r="A10" s="84" t="s">
        <v>41</v>
      </c>
      <c r="B10" s="851" t="s">
        <v>37</v>
      </c>
      <c r="C10" s="856" t="s">
        <v>270</v>
      </c>
      <c r="D10" s="365"/>
    </row>
    <row r="11" spans="1:4" ht="18" customHeight="1" x14ac:dyDescent="0.25">
      <c r="A11" s="84" t="s">
        <v>67</v>
      </c>
      <c r="B11" s="851" t="s">
        <v>37</v>
      </c>
      <c r="C11" s="855" t="s">
        <v>68</v>
      </c>
      <c r="D11" s="365"/>
    </row>
    <row r="12" spans="1:4" ht="18" customHeight="1" x14ac:dyDescent="0.25">
      <c r="A12" s="84" t="s">
        <v>291</v>
      </c>
      <c r="B12" s="851" t="s">
        <v>37</v>
      </c>
      <c r="C12" s="856" t="s">
        <v>292</v>
      </c>
      <c r="D12" s="365"/>
    </row>
    <row r="13" spans="1:4" ht="18" customHeight="1" x14ac:dyDescent="0.25">
      <c r="A13" s="84" t="s">
        <v>247</v>
      </c>
      <c r="B13" s="851" t="s">
        <v>37</v>
      </c>
      <c r="C13" s="855" t="s">
        <v>268</v>
      </c>
      <c r="D13" s="365"/>
    </row>
    <row r="14" spans="1:4" ht="18" customHeight="1" x14ac:dyDescent="0.25">
      <c r="A14" s="84" t="s">
        <v>57</v>
      </c>
      <c r="B14" s="851" t="s">
        <v>37</v>
      </c>
      <c r="C14" s="855" t="s">
        <v>58</v>
      </c>
      <c r="D14" s="289"/>
    </row>
    <row r="15" spans="1:4" ht="18" customHeight="1" x14ac:dyDescent="0.25">
      <c r="A15" s="84" t="s">
        <v>293</v>
      </c>
      <c r="B15" s="851" t="s">
        <v>37</v>
      </c>
      <c r="C15" s="855" t="s">
        <v>294</v>
      </c>
      <c r="D15" s="289"/>
    </row>
    <row r="16" spans="1:4" ht="18" customHeight="1" x14ac:dyDescent="0.25">
      <c r="A16" s="84" t="s">
        <v>77</v>
      </c>
      <c r="B16" s="851" t="s">
        <v>37</v>
      </c>
      <c r="C16" s="855" t="s">
        <v>78</v>
      </c>
      <c r="D16" s="289"/>
    </row>
    <row r="17" spans="1:4" ht="18" customHeight="1" x14ac:dyDescent="0.25">
      <c r="A17" s="84" t="s">
        <v>53</v>
      </c>
      <c r="B17" s="851" t="s">
        <v>37</v>
      </c>
      <c r="C17" s="855" t="s">
        <v>54</v>
      </c>
      <c r="D17" s="289"/>
    </row>
    <row r="18" spans="1:4" ht="18" customHeight="1" x14ac:dyDescent="0.25">
      <c r="A18" s="84" t="s">
        <v>132</v>
      </c>
      <c r="B18" s="851" t="s">
        <v>37</v>
      </c>
      <c r="C18" s="855" t="s">
        <v>267</v>
      </c>
      <c r="D18" s="365"/>
    </row>
    <row r="19" spans="1:4" ht="18" customHeight="1" x14ac:dyDescent="0.25">
      <c r="A19" s="84" t="s">
        <v>8</v>
      </c>
      <c r="B19" s="851" t="s">
        <v>37</v>
      </c>
      <c r="C19" s="855" t="s">
        <v>61</v>
      </c>
      <c r="D19" s="365"/>
    </row>
    <row r="20" spans="1:4" ht="18" customHeight="1" x14ac:dyDescent="0.25">
      <c r="A20" s="84" t="s">
        <v>203</v>
      </c>
      <c r="B20" s="851" t="s">
        <v>37</v>
      </c>
      <c r="C20" s="857" t="s">
        <v>266</v>
      </c>
      <c r="D20" s="365"/>
    </row>
    <row r="21" spans="1:4" ht="18" customHeight="1" x14ac:dyDescent="0.25">
      <c r="A21" s="84" t="s">
        <v>206</v>
      </c>
      <c r="B21" s="851" t="s">
        <v>37</v>
      </c>
      <c r="C21" s="855" t="s">
        <v>207</v>
      </c>
      <c r="D21" s="365"/>
    </row>
    <row r="22" spans="1:4" ht="18" customHeight="1" x14ac:dyDescent="0.25">
      <c r="A22" s="84" t="s">
        <v>248</v>
      </c>
      <c r="B22" s="851" t="s">
        <v>37</v>
      </c>
      <c r="C22" s="857" t="s">
        <v>265</v>
      </c>
      <c r="D22" s="365"/>
    </row>
    <row r="23" spans="1:4" ht="18" customHeight="1" x14ac:dyDescent="0.25">
      <c r="A23" s="84" t="s">
        <v>65</v>
      </c>
      <c r="B23" s="851" t="s">
        <v>37</v>
      </c>
      <c r="C23" s="855" t="s">
        <v>126</v>
      </c>
      <c r="D23" s="289"/>
    </row>
    <row r="24" spans="1:4" ht="18" customHeight="1" x14ac:dyDescent="0.25">
      <c r="A24" s="84" t="s">
        <v>69</v>
      </c>
      <c r="B24" s="851" t="s">
        <v>37</v>
      </c>
      <c r="C24" s="855" t="s">
        <v>70</v>
      </c>
      <c r="D24" s="365"/>
    </row>
    <row r="25" spans="1:4" ht="18" customHeight="1" x14ac:dyDescent="0.25">
      <c r="A25" s="84" t="s">
        <v>309</v>
      </c>
      <c r="B25" s="851" t="s">
        <v>37</v>
      </c>
      <c r="C25" s="855" t="s">
        <v>308</v>
      </c>
      <c r="D25" s="365"/>
    </row>
    <row r="26" spans="1:4" ht="18" customHeight="1" x14ac:dyDescent="0.25">
      <c r="A26" s="84" t="s">
        <v>40</v>
      </c>
      <c r="B26" s="851" t="s">
        <v>37</v>
      </c>
      <c r="C26" s="856" t="s">
        <v>269</v>
      </c>
      <c r="D26" s="289"/>
    </row>
    <row r="27" spans="1:4" ht="18" customHeight="1" x14ac:dyDescent="0.25">
      <c r="A27" s="84" t="s">
        <v>60</v>
      </c>
      <c r="B27" s="851" t="s">
        <v>37</v>
      </c>
      <c r="C27" s="855" t="s">
        <v>59</v>
      </c>
      <c r="D27" s="368"/>
    </row>
    <row r="28" spans="1:4" ht="18" customHeight="1" x14ac:dyDescent="0.25">
      <c r="A28" s="84" t="s">
        <v>50</v>
      </c>
      <c r="B28" s="851" t="s">
        <v>37</v>
      </c>
      <c r="C28" s="855" t="s">
        <v>49</v>
      </c>
      <c r="D28" s="362"/>
    </row>
    <row r="29" spans="1:4" ht="18" customHeight="1" x14ac:dyDescent="0.25">
      <c r="A29" s="84" t="s">
        <v>52</v>
      </c>
      <c r="B29" s="851" t="s">
        <v>37</v>
      </c>
      <c r="C29" s="855" t="s">
        <v>51</v>
      </c>
      <c r="D29" s="362"/>
    </row>
    <row r="30" spans="1:4" ht="18" customHeight="1" x14ac:dyDescent="0.25">
      <c r="A30" s="84" t="s">
        <v>7</v>
      </c>
      <c r="B30" s="851" t="s">
        <v>37</v>
      </c>
      <c r="C30" s="855" t="s">
        <v>63</v>
      </c>
      <c r="D30" s="362"/>
    </row>
    <row r="31" spans="1:4" ht="18" customHeight="1" x14ac:dyDescent="0.25">
      <c r="A31" s="84" t="s">
        <v>6</v>
      </c>
      <c r="B31" s="851" t="s">
        <v>37</v>
      </c>
      <c r="C31" s="855" t="s">
        <v>62</v>
      </c>
      <c r="D31" s="362"/>
    </row>
    <row r="32" spans="1:4" ht="18" customHeight="1" x14ac:dyDescent="0.25">
      <c r="A32" s="84" t="s">
        <v>73</v>
      </c>
      <c r="B32" s="851" t="s">
        <v>37</v>
      </c>
      <c r="C32" s="855" t="s">
        <v>74</v>
      </c>
      <c r="D32" s="362"/>
    </row>
    <row r="33" spans="1:4" ht="18" customHeight="1" x14ac:dyDescent="0.25">
      <c r="A33" s="84" t="s">
        <v>93</v>
      </c>
      <c r="B33" s="851" t="s">
        <v>37</v>
      </c>
      <c r="C33" s="855" t="s">
        <v>92</v>
      </c>
      <c r="D33" s="362"/>
    </row>
    <row r="34" spans="1:4" ht="18" customHeight="1" x14ac:dyDescent="0.25">
      <c r="A34" s="84" t="s">
        <v>56</v>
      </c>
      <c r="B34" s="851" t="s">
        <v>37</v>
      </c>
      <c r="C34" s="855" t="s">
        <v>55</v>
      </c>
      <c r="D34" s="362"/>
    </row>
    <row r="35" spans="1:4" ht="18" customHeight="1" x14ac:dyDescent="0.25">
      <c r="A35" s="84"/>
      <c r="B35" s="851"/>
      <c r="C35" s="856"/>
      <c r="D35" s="362"/>
    </row>
    <row r="36" spans="1:4" ht="18" customHeight="1" x14ac:dyDescent="0.25">
      <c r="B36" s="852"/>
      <c r="C36" s="854"/>
    </row>
    <row r="37" spans="1:4" s="294" customFormat="1" ht="18" customHeight="1" x14ac:dyDescent="0.2">
      <c r="A37" s="863" t="s">
        <v>218</v>
      </c>
      <c r="B37" s="861" t="s">
        <v>37</v>
      </c>
      <c r="C37" s="921" t="s">
        <v>217</v>
      </c>
      <c r="D37" s="922"/>
    </row>
    <row r="38" spans="1:4" ht="30" customHeight="1" x14ac:dyDescent="0.25">
      <c r="A38" s="429" t="s">
        <v>307</v>
      </c>
      <c r="B38" s="14" t="s">
        <v>37</v>
      </c>
      <c r="C38" s="858" t="s">
        <v>306</v>
      </c>
      <c r="D38" s="411"/>
    </row>
    <row r="39" spans="1:4" ht="18" customHeight="1" x14ac:dyDescent="0.25">
      <c r="A39" s="428" t="s">
        <v>219</v>
      </c>
      <c r="B39" s="14" t="s">
        <v>37</v>
      </c>
      <c r="C39" s="858" t="s">
        <v>264</v>
      </c>
      <c r="D39" s="411"/>
    </row>
    <row r="40" spans="1:4" ht="18" customHeight="1" x14ac:dyDescent="0.25">
      <c r="A40" s="428" t="s">
        <v>281</v>
      </c>
      <c r="B40" s="14" t="s">
        <v>37</v>
      </c>
      <c r="C40" s="858" t="s">
        <v>282</v>
      </c>
      <c r="D40" s="411"/>
    </row>
    <row r="41" spans="1:4" ht="30" customHeight="1" x14ac:dyDescent="0.25">
      <c r="A41" s="427" t="s">
        <v>94</v>
      </c>
      <c r="B41" s="14" t="s">
        <v>37</v>
      </c>
      <c r="C41" s="859" t="s">
        <v>318</v>
      </c>
      <c r="D41" s="362"/>
    </row>
    <row r="42" spans="1:4" ht="18" customHeight="1" x14ac:dyDescent="0.25">
      <c r="A42" s="428"/>
      <c r="B42" s="14"/>
      <c r="C42" s="858"/>
      <c r="D42" s="408"/>
    </row>
    <row r="43" spans="1:4" ht="18" customHeight="1" x14ac:dyDescent="0.25">
      <c r="B43" s="501"/>
      <c r="C43" s="857"/>
      <c r="D43" s="408"/>
    </row>
    <row r="44" spans="1:4" ht="30" customHeight="1" x14ac:dyDescent="0.25">
      <c r="A44" s="84"/>
      <c r="C44" s="855"/>
      <c r="D44" s="408"/>
    </row>
    <row r="45" spans="1:4" ht="30" customHeight="1" x14ac:dyDescent="0.25"/>
    <row r="46" spans="1:4" ht="30" customHeight="1" x14ac:dyDescent="0.25"/>
    <row r="47" spans="1:4" ht="30" customHeight="1" x14ac:dyDescent="0.25">
      <c r="B47" s="501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topLeftCell="A4" zoomScaleNormal="100" zoomScaleSheetLayoutView="100" workbookViewId="0">
      <selection activeCell="O33" sqref="O33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6" t="s">
        <v>244</v>
      </c>
      <c r="L1" s="1006"/>
      <c r="M1" s="1006"/>
    </row>
    <row r="2" spans="1:13" s="665" customFormat="1" ht="30" customHeight="1" x14ac:dyDescent="0.25">
      <c r="A2" s="927" t="s">
        <v>150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</row>
    <row r="3" spans="1:13" ht="17.100000000000001" customHeight="1" x14ac:dyDescent="0.2">
      <c r="A3" s="1058" t="str">
        <f>T!E17&amp;" "&amp;T!G17</f>
        <v>II. čtvrtletí 2019</v>
      </c>
      <c r="B3" s="1058"/>
      <c r="C3" s="1058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7"/>
      <c r="C4" s="1008"/>
      <c r="D4" s="676"/>
      <c r="E4" s="677"/>
      <c r="F4" s="1079"/>
      <c r="G4" s="1079"/>
      <c r="H4" s="679"/>
      <c r="I4" s="680"/>
      <c r="J4" s="677"/>
      <c r="K4" s="677"/>
      <c r="L4" s="681"/>
      <c r="M4" s="71"/>
    </row>
    <row r="5" spans="1:13" ht="24.95" customHeight="1" x14ac:dyDescent="0.2">
      <c r="D5" s="1057" t="s">
        <v>39</v>
      </c>
      <c r="E5" s="1055"/>
      <c r="F5" s="1055"/>
      <c r="G5" s="1056"/>
      <c r="H5" s="1057" t="s">
        <v>143</v>
      </c>
      <c r="I5" s="1055"/>
      <c r="J5" s="1055"/>
      <c r="K5" s="1055"/>
      <c r="L5" s="1056"/>
      <c r="M5" s="71"/>
    </row>
    <row r="6" spans="1:13" ht="24.95" customHeight="1" x14ac:dyDescent="0.25">
      <c r="B6" s="76"/>
      <c r="C6" s="76"/>
      <c r="D6" s="622"/>
      <c r="E6" s="624"/>
      <c r="F6" s="623"/>
      <c r="G6" s="624"/>
      <c r="H6" s="1057"/>
      <c r="I6" s="1055"/>
      <c r="J6" s="1055"/>
      <c r="K6" s="1055"/>
      <c r="L6" s="1056"/>
      <c r="M6" s="87"/>
    </row>
    <row r="7" spans="1:13" ht="14.1" customHeight="1" x14ac:dyDescent="0.25">
      <c r="B7" s="94"/>
      <c r="C7" s="1014" t="s">
        <v>144</v>
      </c>
      <c r="D7" s="152"/>
      <c r="E7" s="621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5"/>
      <c r="D8" s="796" t="s">
        <v>336</v>
      </c>
      <c r="E8" s="795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104597</v>
      </c>
      <c r="D9" s="105">
        <f>'19'!E32</f>
        <v>49887.741909999997</v>
      </c>
      <c r="E9" s="104">
        <f>'19'!F32</f>
        <v>533654.95397000003</v>
      </c>
      <c r="F9" s="383">
        <f>E9/$E$23</f>
        <v>3.3416496820977172E-2</v>
      </c>
      <c r="G9" s="383">
        <f>'19'!H32</f>
        <v>0.38959028350261887</v>
      </c>
      <c r="H9" s="159">
        <f>AVERAGE('26'!H9,'27'!H9,'28'!H9)</f>
        <v>13.091971326164872</v>
      </c>
      <c r="I9" s="369">
        <f>MAX('26'!I9,'27'!I9,'28'!I9)</f>
        <v>26.1</v>
      </c>
      <c r="J9" s="369">
        <f>MIN('26'!J9,'27'!J9,'28'!J9)</f>
        <v>2.2000000000000002</v>
      </c>
      <c r="K9" s="369">
        <f>AVERAGE('26'!K9,'27'!K9,'28'!K9)</f>
        <v>11.666666666666663</v>
      </c>
      <c r="L9" s="161">
        <f>H9-K9</f>
        <v>1.4253046594982095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386512</v>
      </c>
      <c r="D10" s="140">
        <f>'19'!E63</f>
        <v>162971.9</v>
      </c>
      <c r="E10" s="139">
        <f>'19'!F63</f>
        <v>1738130.0955299998</v>
      </c>
      <c r="F10" s="141">
        <f t="shared" ref="F10:F22" si="0">E10/$E$23</f>
        <v>0.10883852642917308</v>
      </c>
      <c r="G10" s="384">
        <f>'19'!H63</f>
        <v>0.37498280975140558</v>
      </c>
      <c r="H10" s="165">
        <f>AVERAGE('26'!H10,'27'!H10,'28'!H10)</f>
        <v>15.395555555555555</v>
      </c>
      <c r="I10" s="370">
        <f>MAX('26'!I10,'27'!I10,'28'!I10)</f>
        <v>27.2</v>
      </c>
      <c r="J10" s="370">
        <f>MIN('26'!J10,'27'!J10,'28'!J10)</f>
        <v>4.2</v>
      </c>
      <c r="K10" s="370">
        <f>AVERAGE('26'!K10,'27'!K10,'28'!K10)</f>
        <v>13.366666666666665</v>
      </c>
      <c r="L10" s="167">
        <f t="shared" ref="L10:L25" si="1">H10-K10</f>
        <v>2.0288888888888899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84829</v>
      </c>
      <c r="D11" s="78">
        <f>'20'!E32</f>
        <v>39962.5</v>
      </c>
      <c r="E11" s="77">
        <f>'20'!F32</f>
        <v>426201.87001000001</v>
      </c>
      <c r="F11" s="383">
        <f t="shared" si="0"/>
        <v>2.6687981303897594E-2</v>
      </c>
      <c r="G11" s="141">
        <f>'20'!H32</f>
        <v>0.1990668506961111</v>
      </c>
      <c r="H11" s="159">
        <f>AVERAGE('26'!H11,'27'!H11,'28'!H11)</f>
        <v>12.510824372759856</v>
      </c>
      <c r="I11" s="369">
        <f>MAX('26'!I11,'27'!I11,'28'!I11)</f>
        <v>26.8</v>
      </c>
      <c r="J11" s="369">
        <f>MIN('26'!J11,'27'!J11,'28'!J11)</f>
        <v>0.5</v>
      </c>
      <c r="K11" s="369">
        <f>AVERAGE('26'!K11,'27'!K11,'28'!K11)</f>
        <v>10.96666666666667</v>
      </c>
      <c r="L11" s="161">
        <f t="shared" si="1"/>
        <v>1.5441577060931859</v>
      </c>
      <c r="M11" s="71"/>
    </row>
    <row r="12" spans="1:13" ht="14.1" customHeight="1" x14ac:dyDescent="0.2">
      <c r="A12" s="158"/>
      <c r="B12" s="138" t="s">
        <v>301</v>
      </c>
      <c r="C12" s="139">
        <f>'20'!D63</f>
        <v>118142</v>
      </c>
      <c r="D12" s="140">
        <f>'20'!E63</f>
        <v>57376.3</v>
      </c>
      <c r="E12" s="139">
        <f>'20'!F63</f>
        <v>611896.87377000006</v>
      </c>
      <c r="F12" s="141">
        <f t="shared" si="0"/>
        <v>3.8315862684281485E-2</v>
      </c>
      <c r="G12" s="384">
        <f>'20'!H63</f>
        <v>0.27826147011776442</v>
      </c>
      <c r="H12" s="165">
        <f>AVERAGE('26'!H12,'27'!H12,'28'!H12)</f>
        <v>13.914587813620072</v>
      </c>
      <c r="I12" s="370">
        <f>MAX('26'!I12,'27'!I12,'28'!I12)</f>
        <v>26.9</v>
      </c>
      <c r="J12" s="370">
        <f>MIN('26'!J12,'27'!J12,'28'!J12)</f>
        <v>2.8</v>
      </c>
      <c r="K12" s="370">
        <f>AVERAGE('26'!K12,'27'!K12,'28'!K12)</f>
        <v>11.6</v>
      </c>
      <c r="L12" s="167">
        <f t="shared" si="1"/>
        <v>2.3145878136200722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93270</v>
      </c>
      <c r="D13" s="78">
        <f>'21'!E32</f>
        <v>57733.5</v>
      </c>
      <c r="E13" s="77">
        <f>'21'!F32</f>
        <v>615691.85487000004</v>
      </c>
      <c r="F13" s="383">
        <f t="shared" si="0"/>
        <v>3.8553497457313027E-2</v>
      </c>
      <c r="G13" s="141">
        <f>'21'!H32</f>
        <v>0.32365584741624204</v>
      </c>
      <c r="H13" s="159">
        <f>AVERAGE('26'!H13,'27'!H13,'28'!H13)</f>
        <v>13.657168458781362</v>
      </c>
      <c r="I13" s="369">
        <f>MAX('26'!I13,'27'!I13,'28'!I13)</f>
        <v>26.8</v>
      </c>
      <c r="J13" s="369">
        <f>MIN('26'!J13,'27'!J13,'28'!J13)</f>
        <v>2.2000000000000002</v>
      </c>
      <c r="K13" s="369">
        <f>AVERAGE('26'!K13,'27'!K13,'28'!K13)</f>
        <v>11.466666666666669</v>
      </c>
      <c r="L13" s="161">
        <f t="shared" si="1"/>
        <v>2.1905017921146932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381268</v>
      </c>
      <c r="D14" s="140">
        <f>'21'!E63</f>
        <v>176173.53899999999</v>
      </c>
      <c r="E14" s="139">
        <f>'21'!F63</f>
        <v>1878328.6776699999</v>
      </c>
      <c r="F14" s="141">
        <f t="shared" si="0"/>
        <v>0.11761750512980028</v>
      </c>
      <c r="G14" s="384">
        <f>'21'!H63</f>
        <v>0.23984310068023282</v>
      </c>
      <c r="H14" s="165">
        <f>AVERAGE('26'!H14,'27'!H14,'28'!H14)</f>
        <v>14.203620071684588</v>
      </c>
      <c r="I14" s="370">
        <f>MAX('26'!I14,'27'!I14,'28'!I14)</f>
        <v>27.1</v>
      </c>
      <c r="J14" s="370">
        <f>MIN('26'!J14,'27'!J14,'28'!J14)</f>
        <v>2.1</v>
      </c>
      <c r="K14" s="370">
        <f>AVERAGE('26'!K14,'27'!K14,'28'!K14)</f>
        <v>11.833333333333334</v>
      </c>
      <c r="L14" s="167">
        <f t="shared" si="1"/>
        <v>2.370286738351254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187947</v>
      </c>
      <c r="D15" s="78">
        <f>'22'!E32</f>
        <v>79629.099999999991</v>
      </c>
      <c r="E15" s="77">
        <f>'22'!F32</f>
        <v>849225.07945999992</v>
      </c>
      <c r="F15" s="383">
        <f t="shared" si="0"/>
        <v>5.3176920699333524E-2</v>
      </c>
      <c r="G15" s="141">
        <f>'22'!H32</f>
        <v>0.29629551248449387</v>
      </c>
      <c r="H15" s="159">
        <f>AVERAGE('26'!H15,'27'!H15,'28'!H15)</f>
        <v>13.814444444444442</v>
      </c>
      <c r="I15" s="369">
        <f>MAX('26'!I15,'27'!I15,'28'!I15)</f>
        <v>25.9</v>
      </c>
      <c r="J15" s="369">
        <f>MIN('26'!J15,'27'!J15,'28'!J15)</f>
        <v>1.8</v>
      </c>
      <c r="K15" s="369">
        <f>AVERAGE('26'!K15,'27'!K15,'28'!K15)</f>
        <v>11.33333333333333</v>
      </c>
      <c r="L15" s="161">
        <f t="shared" si="1"/>
        <v>2.4811111111111117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136784</v>
      </c>
      <c r="D16" s="140">
        <f>'22'!E63</f>
        <v>68619.3</v>
      </c>
      <c r="E16" s="139">
        <f>'22'!F63</f>
        <v>731816.94930999994</v>
      </c>
      <c r="F16" s="141">
        <f t="shared" si="0"/>
        <v>4.5825038403990111E-2</v>
      </c>
      <c r="G16" s="384">
        <f>'22'!H63</f>
        <v>0.24559218873945579</v>
      </c>
      <c r="H16" s="165">
        <f>AVERAGE('26'!H16,'27'!H16,'28'!H16)</f>
        <v>13.873405017921144</v>
      </c>
      <c r="I16" s="370">
        <f>MAX('26'!I16,'27'!I16,'28'!I16)</f>
        <v>26.5</v>
      </c>
      <c r="J16" s="370">
        <f>MIN('26'!J16,'27'!J16,'28'!J16)</f>
        <v>2.8</v>
      </c>
      <c r="K16" s="370">
        <f>AVERAGE('26'!K16,'27'!K16,'28'!K16)</f>
        <v>12.466666666666669</v>
      </c>
      <c r="L16" s="167">
        <f t="shared" si="1"/>
        <v>1.4067383512544751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159828</v>
      </c>
      <c r="D17" s="78">
        <f>'23'!E32</f>
        <v>65631.5</v>
      </c>
      <c r="E17" s="77">
        <f>'23'!F32</f>
        <v>699948.97493000003</v>
      </c>
      <c r="F17" s="383">
        <f t="shared" si="0"/>
        <v>4.3829524155245568E-2</v>
      </c>
      <c r="G17" s="141">
        <f>'23'!H32</f>
        <v>0.26334927161292304</v>
      </c>
      <c r="H17" s="159">
        <f>AVERAGE('26'!H17,'27'!H17,'28'!H17)</f>
        <v>13.78831541218638</v>
      </c>
      <c r="I17" s="369">
        <f>MAX('26'!I17,'27'!I17,'28'!I17)</f>
        <v>27.3</v>
      </c>
      <c r="J17" s="369">
        <f>MIN('26'!J17,'27'!J17,'28'!J17)</f>
        <v>2.2000000000000002</v>
      </c>
      <c r="K17" s="369">
        <f>AVERAGE('26'!K17,'27'!K17,'28'!K17)</f>
        <v>11.833333333333334</v>
      </c>
      <c r="L17" s="161">
        <f t="shared" si="1"/>
        <v>1.9549820788530461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421301</v>
      </c>
      <c r="D18" s="140">
        <f>'23'!E63</f>
        <v>130970.2334029846</v>
      </c>
      <c r="E18" s="139">
        <f>'23'!F63</f>
        <v>1394936.2200039602</v>
      </c>
      <c r="F18" s="141">
        <f t="shared" si="0"/>
        <v>8.734835386508695E-2</v>
      </c>
      <c r="G18" s="384">
        <f>'23'!H63</f>
        <v>0.43028539925363518</v>
      </c>
      <c r="H18" s="165">
        <f>AVERAGE('26'!H18,'27'!H18,'28'!H18)</f>
        <v>15.850430107526881</v>
      </c>
      <c r="I18" s="370">
        <f>MAX('26'!I18,'27'!I18,'28'!I18)</f>
        <v>30.4</v>
      </c>
      <c r="J18" s="370">
        <f>MIN('26'!J18,'27'!J18,'28'!J18)</f>
        <v>3.8</v>
      </c>
      <c r="K18" s="370">
        <f>AVERAGE('26'!K18,'27'!K18,'28'!K18)</f>
        <v>13.166666666666666</v>
      </c>
      <c r="L18" s="167">
        <f t="shared" si="1"/>
        <v>2.6837634408602149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258357</v>
      </c>
      <c r="D19" s="86">
        <f>'24'!E32</f>
        <v>199327.86699999997</v>
      </c>
      <c r="E19" s="85">
        <f>'24'!F32</f>
        <v>2125675.0923610004</v>
      </c>
      <c r="F19" s="383">
        <f t="shared" si="0"/>
        <v>0.13310588506277579</v>
      </c>
      <c r="G19" s="98">
        <f>'24'!H32</f>
        <v>0.17277035556891379</v>
      </c>
      <c r="H19" s="159">
        <f>AVERAGE('26'!H19,'27'!H19,'28'!H19)</f>
        <v>14.329139784946236</v>
      </c>
      <c r="I19" s="369">
        <f>MAX('26'!I19,'27'!I19,'28'!I19)</f>
        <v>27.8</v>
      </c>
      <c r="J19" s="369">
        <f>MIN('26'!J19,'27'!J19,'28'!J19)</f>
        <v>3.1</v>
      </c>
      <c r="K19" s="369">
        <f>AVERAGE('26'!K19,'27'!K19,'28'!K19)</f>
        <v>12.966666666666674</v>
      </c>
      <c r="L19" s="161">
        <f t="shared" si="1"/>
        <v>1.3624731182795617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223587</v>
      </c>
      <c r="D20" s="134">
        <f>'24'!E63</f>
        <v>283352.696</v>
      </c>
      <c r="E20" s="133">
        <f>'24'!F63</f>
        <v>3020664.5337899998</v>
      </c>
      <c r="F20" s="141">
        <f t="shared" si="0"/>
        <v>0.1891484863762859</v>
      </c>
      <c r="G20" s="387">
        <f>'24'!H63</f>
        <v>0.75238832145072598</v>
      </c>
      <c r="H20" s="165">
        <f>AVERAGE('26'!H20,'27'!H20,'28'!H20)</f>
        <v>14.116989247311828</v>
      </c>
      <c r="I20" s="370">
        <f>MAX('26'!I20,'27'!I20,'28'!I20)</f>
        <v>28.2</v>
      </c>
      <c r="J20" s="370">
        <f>MIN('26'!J20,'27'!J20,'28'!J20)</f>
        <v>2.5</v>
      </c>
      <c r="K20" s="370">
        <f>AVERAGE('26'!K20,'27'!K20,'28'!K20)</f>
        <v>13.033333333333326</v>
      </c>
      <c r="L20" s="167">
        <f t="shared" si="1"/>
        <v>1.083655913978502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119637</v>
      </c>
      <c r="D21" s="86">
        <f>'25'!E32</f>
        <v>56203.536080000013</v>
      </c>
      <c r="E21" s="85">
        <f>'25'!F32</f>
        <v>599627.79019000009</v>
      </c>
      <c r="F21" s="383">
        <f t="shared" si="0"/>
        <v>3.7547595118511974E-2</v>
      </c>
      <c r="G21" s="98">
        <f>'25'!H32</f>
        <v>0.23891196338482798</v>
      </c>
      <c r="H21" s="159">
        <f>AVERAGE('26'!H21,'27'!H21,'28'!H21)</f>
        <v>13.333870967741936</v>
      </c>
      <c r="I21" s="369">
        <f>MAX('26'!I21,'27'!I21,'28'!I21)</f>
        <v>26.1</v>
      </c>
      <c r="J21" s="369">
        <f>MIN('26'!J21,'27'!J21,'28'!J21)</f>
        <v>2.8</v>
      </c>
      <c r="K21" s="369">
        <f>AVERAGE('26'!K21,'27'!K21,'28'!K21)</f>
        <v>11.499999999999995</v>
      </c>
      <c r="L21" s="161">
        <f t="shared" si="1"/>
        <v>1.8338709677419409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157542</v>
      </c>
      <c r="D22" s="154">
        <f>'25'!E63</f>
        <v>69763.099999999991</v>
      </c>
      <c r="E22" s="153">
        <f>'25'!F63</f>
        <v>744006.51162</v>
      </c>
      <c r="F22" s="386">
        <f t="shared" si="0"/>
        <v>4.6588326493327552E-2</v>
      </c>
      <c r="G22" s="388">
        <f>'25'!H63</f>
        <v>0.27362565540609612</v>
      </c>
      <c r="H22" s="165">
        <f>AVERAGE('26'!H22,'27'!H22,'28'!H22)</f>
        <v>13.525555555555554</v>
      </c>
      <c r="I22" s="370">
        <f>MAX('26'!I22,'27'!I22,'28'!I22)</f>
        <v>25</v>
      </c>
      <c r="J22" s="370">
        <f>MIN('26'!J22,'27'!J22,'28'!J22)</f>
        <v>2.2000000000000002</v>
      </c>
      <c r="K22" s="370">
        <f>AVERAGE('26'!K22,'27'!K22,'28'!K22)</f>
        <v>12.933333333333337</v>
      </c>
      <c r="L22" s="167">
        <f t="shared" si="1"/>
        <v>0.5922222222222171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2833601</v>
      </c>
      <c r="D23" s="86">
        <f>SUM(D9:D22)</f>
        <v>1497602.8133929847</v>
      </c>
      <c r="E23" s="85">
        <f>SUM(E9:E22)</f>
        <v>15969805.47748496</v>
      </c>
      <c r="F23" s="181">
        <f>SUM(F9:F22)</f>
        <v>1</v>
      </c>
      <c r="G23" s="98"/>
      <c r="H23" s="371">
        <f>AVERAGE('26'!H23,'27'!H23,'28'!H23)</f>
        <v>13.857419354838711</v>
      </c>
      <c r="I23" s="372">
        <f>MAX('26'!I23,'27'!I23,'28'!I23)</f>
        <v>26.8</v>
      </c>
      <c r="J23" s="372">
        <f>MIN('26'!J23,'27'!J23,'28'!J23)</f>
        <v>2.8</v>
      </c>
      <c r="K23" s="372">
        <f>AVERAGE('26'!K23,'27'!K23,'28'!K23)</f>
        <v>12.104946236559142</v>
      </c>
      <c r="L23" s="373">
        <f t="shared" si="1"/>
        <v>1.7524731182795694</v>
      </c>
      <c r="M23" s="71"/>
      <c r="O23" s="416"/>
    </row>
    <row r="24" spans="1:18" ht="14.1" customHeight="1" x14ac:dyDescent="0.2">
      <c r="A24" s="158"/>
      <c r="B24" s="138" t="s">
        <v>310</v>
      </c>
      <c r="C24" s="130"/>
      <c r="D24" s="717">
        <f>'9'!E35</f>
        <v>38477.225446754543</v>
      </c>
      <c r="E24" s="133">
        <f>'9'!F35</f>
        <v>410770.83884000004</v>
      </c>
      <c r="F24" s="137"/>
      <c r="G24" s="389">
        <f>'9'!H35</f>
        <v>0.50672292677366426</v>
      </c>
      <c r="H24" s="165">
        <f>AVERAGE('26'!H24,'27'!H24,'28'!H24)</f>
        <v>13.857419354838711</v>
      </c>
      <c r="I24" s="370">
        <f>MAX('26'!I24,'27'!I24,'28'!I24)</f>
        <v>26.8</v>
      </c>
      <c r="J24" s="370">
        <f>MIN('26'!J24,'27'!J24,'28'!J24)</f>
        <v>2.8</v>
      </c>
      <c r="K24" s="370">
        <f>AVERAGE('26'!K24,'27'!K24,'28'!K24)</f>
        <v>12.104946236559142</v>
      </c>
      <c r="L24" s="167">
        <f t="shared" si="1"/>
        <v>1.7524731182795694</v>
      </c>
      <c r="M24" s="131"/>
    </row>
    <row r="25" spans="1:18" ht="14.1" customHeight="1" x14ac:dyDescent="0.2">
      <c r="A25" s="682"/>
      <c r="B25" s="625" t="s">
        <v>151</v>
      </c>
      <c r="C25" s="683">
        <f>C23+C24</f>
        <v>2833601</v>
      </c>
      <c r="D25" s="634">
        <f t="shared" ref="D25:E25" si="2">D23+D24</f>
        <v>1536080.0388397393</v>
      </c>
      <c r="E25" s="684">
        <f t="shared" si="2"/>
        <v>16380576.31632496</v>
      </c>
      <c r="F25" s="685"/>
      <c r="G25" s="629">
        <f>'9'!H36</f>
        <v>0.35251015052762813</v>
      </c>
      <c r="H25" s="641">
        <f>AVERAGE('26'!H25,'27'!H25,'28'!H25)</f>
        <v>13.857419354838711</v>
      </c>
      <c r="I25" s="642">
        <f>MAX('26'!I25,'27'!I25,'28'!I25)</f>
        <v>26.8</v>
      </c>
      <c r="J25" s="642">
        <f>MIN('26'!J25,'27'!J25,'28'!J25)</f>
        <v>2.8</v>
      </c>
      <c r="K25" s="642">
        <f>AVERAGE('26'!K25,'27'!K25,'28'!K25)</f>
        <v>12.104946236559142</v>
      </c>
      <c r="L25" s="643">
        <f t="shared" si="1"/>
        <v>1.7524731182795694</v>
      </c>
      <c r="M25" s="690"/>
    </row>
    <row r="26" spans="1:18" ht="15" customHeight="1" x14ac:dyDescent="0.2">
      <c r="A26" s="100"/>
      <c r="B26" s="84"/>
      <c r="C26" s="157"/>
      <c r="D26" s="1041" t="s">
        <v>344</v>
      </c>
      <c r="E26" s="1042"/>
      <c r="F26" s="1042"/>
      <c r="G26" s="1043"/>
      <c r="H26" s="1049" t="s">
        <v>149</v>
      </c>
      <c r="I26" s="1050"/>
      <c r="J26" s="1050"/>
      <c r="K26" s="1050"/>
      <c r="L26" s="1051"/>
      <c r="M26" s="71"/>
    </row>
    <row r="27" spans="1:18" ht="15" customHeight="1" x14ac:dyDescent="0.2">
      <c r="A27" s="71"/>
      <c r="B27" s="156"/>
      <c r="C27" s="83"/>
      <c r="D27" s="1044"/>
      <c r="E27" s="1045"/>
      <c r="F27" s="1045"/>
      <c r="G27" s="1046"/>
      <c r="H27" s="1052" t="s">
        <v>343</v>
      </c>
      <c r="I27" s="1053"/>
      <c r="J27" s="1053"/>
      <c r="K27" s="1053"/>
      <c r="L27" s="105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69"/>
      <c r="C29" s="569"/>
      <c r="D29" s="83"/>
      <c r="E29" s="284"/>
      <c r="F29" s="285"/>
      <c r="G29" s="285"/>
      <c r="H29" s="83"/>
      <c r="I29" s="84"/>
      <c r="J29" s="569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1022" t="s">
        <v>165</v>
      </c>
      <c r="C31" s="1022"/>
      <c r="D31" s="1022"/>
      <c r="E31" s="1022"/>
      <c r="F31" s="1022"/>
      <c r="G31" s="1022" t="s">
        <v>166</v>
      </c>
      <c r="H31" s="1022"/>
      <c r="I31" s="1022"/>
      <c r="J31" s="1022"/>
      <c r="K31" s="1022"/>
      <c r="L31" s="1022"/>
      <c r="M31" s="71"/>
    </row>
    <row r="32" spans="1:18" ht="15" customHeight="1" x14ac:dyDescent="0.2">
      <c r="A32" s="71"/>
      <c r="B32" s="71"/>
      <c r="C32" s="1061" t="str">
        <f>A3</f>
        <v>II. čtvrtletí 2019</v>
      </c>
      <c r="D32" s="1061"/>
      <c r="E32" s="71"/>
      <c r="F32" s="71"/>
      <c r="G32" s="71"/>
      <c r="H32" s="71"/>
      <c r="I32" s="995" t="str">
        <f>A3</f>
        <v>II. čtvrtletí 2019</v>
      </c>
      <c r="J32" s="995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56" t="s">
        <v>245</v>
      </c>
      <c r="R1" s="956"/>
      <c r="S1" s="956"/>
    </row>
    <row r="2" spans="1:23" ht="20.100000000000001" customHeight="1" x14ac:dyDescent="0.25">
      <c r="A2" s="955" t="s">
        <v>215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</row>
    <row r="3" spans="1:23" ht="20.100000000000001" customHeight="1" x14ac:dyDescent="0.25">
      <c r="A3" s="1062">
        <f>T!G17</f>
        <v>2019</v>
      </c>
      <c r="B3" s="1063"/>
      <c r="C3" s="1063"/>
      <c r="D3" s="1063"/>
      <c r="E3" s="1063"/>
      <c r="F3" s="1063"/>
      <c r="G3" s="1063"/>
      <c r="H3" s="1063"/>
      <c r="I3" s="1063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82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1082"/>
    </row>
    <row r="5" spans="1:23" ht="50.25" customHeight="1" x14ac:dyDescent="0.25">
      <c r="A5" s="233"/>
      <c r="B5" s="1080" t="s">
        <v>338</v>
      </c>
      <c r="C5" s="1080"/>
      <c r="D5" s="1080"/>
      <c r="E5" s="1080"/>
      <c r="F5" s="1080"/>
      <c r="G5" s="1080"/>
      <c r="H5" s="1080"/>
      <c r="I5" s="1080"/>
      <c r="J5" s="1080"/>
      <c r="K5" s="1080"/>
      <c r="L5" s="1080"/>
      <c r="M5" s="1080"/>
      <c r="N5" s="1080"/>
      <c r="O5" s="1080"/>
      <c r="P5" s="1080"/>
      <c r="Q5" s="1080"/>
      <c r="R5" s="1081"/>
    </row>
    <row r="6" spans="1:23" ht="63" customHeight="1" x14ac:dyDescent="0.25">
      <c r="A6" s="189" t="s">
        <v>140</v>
      </c>
      <c r="B6" s="708" t="s">
        <v>249</v>
      </c>
      <c r="C6" s="703" t="s">
        <v>250</v>
      </c>
      <c r="D6" s="704" t="s">
        <v>251</v>
      </c>
      <c r="E6" s="703" t="s">
        <v>300</v>
      </c>
      <c r="F6" s="704" t="s">
        <v>252</v>
      </c>
      <c r="G6" s="703" t="s">
        <v>253</v>
      </c>
      <c r="H6" s="704" t="s">
        <v>254</v>
      </c>
      <c r="I6" s="703" t="s">
        <v>255</v>
      </c>
      <c r="J6" s="704" t="s">
        <v>256</v>
      </c>
      <c r="K6" s="703" t="s">
        <v>257</v>
      </c>
      <c r="L6" s="704" t="s">
        <v>258</v>
      </c>
      <c r="M6" s="703" t="s">
        <v>259</v>
      </c>
      <c r="N6" s="704" t="s">
        <v>260</v>
      </c>
      <c r="O6" s="705" t="s">
        <v>261</v>
      </c>
      <c r="P6" s="704" t="s">
        <v>262</v>
      </c>
      <c r="Q6" s="706" t="s">
        <v>315</v>
      </c>
      <c r="R6" s="703" t="s">
        <v>263</v>
      </c>
      <c r="S6" s="256"/>
    </row>
    <row r="7" spans="1:23" ht="15" customHeight="1" x14ac:dyDescent="0.25">
      <c r="A7" s="190" t="s">
        <v>25</v>
      </c>
      <c r="B7" s="709">
        <v>42864.449260000001</v>
      </c>
      <c r="C7" s="242">
        <v>179343.1</v>
      </c>
      <c r="D7" s="243">
        <v>31997.799999999996</v>
      </c>
      <c r="E7" s="244">
        <v>55593.799999999996</v>
      </c>
      <c r="F7" s="243">
        <v>54263.6</v>
      </c>
      <c r="G7" s="244">
        <v>127786.493</v>
      </c>
      <c r="H7" s="243">
        <v>72724.5</v>
      </c>
      <c r="I7" s="244">
        <v>58771.9</v>
      </c>
      <c r="J7" s="243">
        <v>57163.299999999996</v>
      </c>
      <c r="K7" s="242">
        <v>151388.29556165979</v>
      </c>
      <c r="L7" s="245">
        <v>148191.66400000002</v>
      </c>
      <c r="M7" s="244">
        <v>159160.533</v>
      </c>
      <c r="N7" s="243">
        <v>53497.98373</v>
      </c>
      <c r="O7" s="250">
        <v>67960.800000000003</v>
      </c>
      <c r="P7" s="243">
        <v>1260708.2185516597</v>
      </c>
      <c r="Q7" s="252">
        <v>23110.507660291594</v>
      </c>
      <c r="R7" s="244">
        <v>1283818.7262119513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09">
        <v>33803.575400000002</v>
      </c>
      <c r="C8" s="244">
        <v>137274.9</v>
      </c>
      <c r="D8" s="243">
        <v>25755.899999999998</v>
      </c>
      <c r="E8" s="244">
        <v>42793.700000000004</v>
      </c>
      <c r="F8" s="243">
        <v>41586.5</v>
      </c>
      <c r="G8" s="244">
        <v>101621.56600000001</v>
      </c>
      <c r="H8" s="243">
        <v>56832.3</v>
      </c>
      <c r="I8" s="244">
        <v>47489.299999999996</v>
      </c>
      <c r="J8" s="243">
        <v>45393.799999999996</v>
      </c>
      <c r="K8" s="242">
        <v>113828.01969734996</v>
      </c>
      <c r="L8" s="243">
        <v>118383.53600000001</v>
      </c>
      <c r="M8" s="244">
        <v>125509.276</v>
      </c>
      <c r="N8" s="243">
        <v>41099.059600000001</v>
      </c>
      <c r="O8" s="250">
        <v>52762.9</v>
      </c>
      <c r="P8" s="243">
        <v>984134.33269734995</v>
      </c>
      <c r="Q8" s="252">
        <v>19308.67644067427</v>
      </c>
      <c r="R8" s="244">
        <v>1003443.0091380242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10">
        <v>28975.243900000001</v>
      </c>
      <c r="C9" s="247">
        <v>114765.9</v>
      </c>
      <c r="D9" s="248">
        <v>22333.3</v>
      </c>
      <c r="E9" s="247">
        <v>36334.1</v>
      </c>
      <c r="F9" s="248">
        <v>35968.9</v>
      </c>
      <c r="G9" s="247">
        <v>92918.933000000005</v>
      </c>
      <c r="H9" s="248">
        <v>47737.4</v>
      </c>
      <c r="I9" s="247">
        <v>40874.6</v>
      </c>
      <c r="J9" s="248">
        <v>38981.599999999999</v>
      </c>
      <c r="K9" s="249">
        <v>94682.913000000015</v>
      </c>
      <c r="L9" s="248">
        <v>100658.09600000001</v>
      </c>
      <c r="M9" s="247">
        <v>94540.63</v>
      </c>
      <c r="N9" s="248">
        <v>34964.487090000002</v>
      </c>
      <c r="O9" s="251">
        <v>44388.1</v>
      </c>
      <c r="P9" s="259">
        <v>828124.2029899999</v>
      </c>
      <c r="Q9" s="253">
        <v>16173.027530453144</v>
      </c>
      <c r="R9" s="247">
        <v>844297.23052045307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09">
        <v>20507.924230000004</v>
      </c>
      <c r="C10" s="244">
        <v>73248.900000000009</v>
      </c>
      <c r="D10" s="243">
        <v>16094.1</v>
      </c>
      <c r="E10" s="244">
        <v>23918.3</v>
      </c>
      <c r="F10" s="243">
        <v>23669</v>
      </c>
      <c r="G10" s="244">
        <v>67605.65400000001</v>
      </c>
      <c r="H10" s="243">
        <v>32514.7</v>
      </c>
      <c r="I10" s="244">
        <v>28321</v>
      </c>
      <c r="J10" s="243">
        <v>27242.7</v>
      </c>
      <c r="K10" s="242">
        <v>59487.319542100413</v>
      </c>
      <c r="L10" s="243">
        <v>73432.760999999999</v>
      </c>
      <c r="M10" s="244">
        <v>90140.476999999984</v>
      </c>
      <c r="N10" s="243">
        <v>23854.290770000003</v>
      </c>
      <c r="O10" s="250">
        <v>29125.399999999998</v>
      </c>
      <c r="P10" s="243">
        <v>589162.52654210047</v>
      </c>
      <c r="Q10" s="252">
        <v>11963.12998127518</v>
      </c>
      <c r="R10" s="244">
        <v>601125.65652337566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09">
        <v>19568.08942</v>
      </c>
      <c r="C11" s="244">
        <v>61533.599999999999</v>
      </c>
      <c r="D11" s="243">
        <v>14570.599999999999</v>
      </c>
      <c r="E11" s="244">
        <v>22318.800000000003</v>
      </c>
      <c r="F11" s="243">
        <v>22885.899999999998</v>
      </c>
      <c r="G11" s="244">
        <v>65303.898000000001</v>
      </c>
      <c r="H11" s="243">
        <v>30202.3</v>
      </c>
      <c r="I11" s="244">
        <v>25721.8</v>
      </c>
      <c r="J11" s="243">
        <v>24823.9</v>
      </c>
      <c r="K11" s="242">
        <v>52344.543596144482</v>
      </c>
      <c r="L11" s="243">
        <v>74963.949000000008</v>
      </c>
      <c r="M11" s="244">
        <v>80895.289000000004</v>
      </c>
      <c r="N11" s="243">
        <v>21613.711580000003</v>
      </c>
      <c r="O11" s="250">
        <v>26685.100000000002</v>
      </c>
      <c r="P11" s="243">
        <v>543431.48059614445</v>
      </c>
      <c r="Q11" s="252">
        <v>13922.185557626584</v>
      </c>
      <c r="R11" s="244">
        <v>557353.66615377099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10">
        <v>9811.7282599999999</v>
      </c>
      <c r="C12" s="247">
        <v>28189.399999999998</v>
      </c>
      <c r="D12" s="248">
        <v>9297.7999999999993</v>
      </c>
      <c r="E12" s="247">
        <v>11139.2</v>
      </c>
      <c r="F12" s="248">
        <v>11178.599999999999</v>
      </c>
      <c r="G12" s="247">
        <v>43263.987000000008</v>
      </c>
      <c r="H12" s="248">
        <v>16912.099999999999</v>
      </c>
      <c r="I12" s="247">
        <v>14576.500000000002</v>
      </c>
      <c r="J12" s="248">
        <v>13564.9</v>
      </c>
      <c r="K12" s="249">
        <v>19138.370264739726</v>
      </c>
      <c r="L12" s="248">
        <v>50931.156999999992</v>
      </c>
      <c r="M12" s="247">
        <v>112316.93</v>
      </c>
      <c r="N12" s="248">
        <v>10735.533729999999</v>
      </c>
      <c r="O12" s="251">
        <v>13952.599999999997</v>
      </c>
      <c r="P12" s="259">
        <v>365008.8062547397</v>
      </c>
      <c r="Q12" s="253">
        <v>12591.909907852778</v>
      </c>
      <c r="R12" s="247">
        <v>377600.71616259246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09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09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10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09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09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10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13">
        <f>SUM(B7:B9)</f>
        <v>105643.26856</v>
      </c>
      <c r="C19" s="691">
        <f>SUM(C7:C9)</f>
        <v>431383.9</v>
      </c>
      <c r="D19" s="597">
        <f t="shared" ref="D19:J19" si="0">SUM(D7:D9)</f>
        <v>80087</v>
      </c>
      <c r="E19" s="691">
        <f t="shared" si="0"/>
        <v>134721.60000000001</v>
      </c>
      <c r="F19" s="597">
        <f t="shared" si="0"/>
        <v>131819</v>
      </c>
      <c r="G19" s="691">
        <f t="shared" si="0"/>
        <v>322326.99200000003</v>
      </c>
      <c r="H19" s="597">
        <f t="shared" si="0"/>
        <v>177294.2</v>
      </c>
      <c r="I19" s="691">
        <f t="shared" si="0"/>
        <v>147135.79999999999</v>
      </c>
      <c r="J19" s="597">
        <f t="shared" si="0"/>
        <v>141538.69999999998</v>
      </c>
      <c r="K19" s="691">
        <f>SUM(K7:K9)</f>
        <v>359899.22825900972</v>
      </c>
      <c r="L19" s="597">
        <f t="shared" ref="L19:R19" si="1">SUM(L7:L9)</f>
        <v>367233.29600000003</v>
      </c>
      <c r="M19" s="691">
        <f t="shared" si="1"/>
        <v>379210.43900000001</v>
      </c>
      <c r="N19" s="597">
        <f t="shared" si="1"/>
        <v>129561.53042</v>
      </c>
      <c r="O19" s="692">
        <f t="shared" si="1"/>
        <v>165111.80000000002</v>
      </c>
      <c r="P19" s="597">
        <f t="shared" si="1"/>
        <v>3072966.7542390097</v>
      </c>
      <c r="Q19" s="693">
        <f t="shared" si="1"/>
        <v>58592.211631419013</v>
      </c>
      <c r="R19" s="691">
        <f t="shared" si="1"/>
        <v>3131558.9658704288</v>
      </c>
    </row>
    <row r="20" spans="1:23" ht="15" customHeight="1" x14ac:dyDescent="0.25">
      <c r="A20" s="190" t="s">
        <v>152</v>
      </c>
      <c r="B20" s="713">
        <f>SUM(B10:B12)</f>
        <v>49887.741910000012</v>
      </c>
      <c r="C20" s="691">
        <f>SUM(C10:C12)</f>
        <v>162971.9</v>
      </c>
      <c r="D20" s="597">
        <f t="shared" ref="D20:J20" si="2">SUM(D10:D12)</f>
        <v>39962.5</v>
      </c>
      <c r="E20" s="691">
        <f t="shared" si="2"/>
        <v>57376.3</v>
      </c>
      <c r="F20" s="597">
        <f t="shared" si="2"/>
        <v>57733.499999999993</v>
      </c>
      <c r="G20" s="691">
        <f t="shared" si="2"/>
        <v>176173.53900000005</v>
      </c>
      <c r="H20" s="597">
        <f t="shared" si="2"/>
        <v>79629.100000000006</v>
      </c>
      <c r="I20" s="691">
        <f t="shared" si="2"/>
        <v>68619.3</v>
      </c>
      <c r="J20" s="597">
        <f t="shared" si="2"/>
        <v>65631.5</v>
      </c>
      <c r="K20" s="691">
        <f>SUM(K10:K12)</f>
        <v>130970.23340298462</v>
      </c>
      <c r="L20" s="597">
        <f t="shared" ref="L20:R20" si="3">SUM(L10:L12)</f>
        <v>199327.86700000003</v>
      </c>
      <c r="M20" s="691">
        <f t="shared" si="3"/>
        <v>283352.696</v>
      </c>
      <c r="N20" s="597">
        <f t="shared" si="3"/>
        <v>56203.536080000005</v>
      </c>
      <c r="O20" s="692">
        <f t="shared" si="3"/>
        <v>69763.099999999991</v>
      </c>
      <c r="P20" s="597">
        <f t="shared" si="3"/>
        <v>1497602.8133929844</v>
      </c>
      <c r="Q20" s="693">
        <f t="shared" si="3"/>
        <v>38477.225446754543</v>
      </c>
      <c r="R20" s="691">
        <f t="shared" si="3"/>
        <v>1536080.038839739</v>
      </c>
    </row>
    <row r="21" spans="1:23" ht="15" customHeight="1" x14ac:dyDescent="0.25">
      <c r="A21" s="190" t="s">
        <v>186</v>
      </c>
      <c r="B21" s="714">
        <f>SUM(B13:B15)</f>
        <v>0</v>
      </c>
      <c r="C21" s="694">
        <f>SUM(C13:C15)</f>
        <v>0</v>
      </c>
      <c r="D21" s="555">
        <f t="shared" ref="D21:J21" si="4">SUM(D13:D15)</f>
        <v>0</v>
      </c>
      <c r="E21" s="694">
        <f t="shared" si="4"/>
        <v>0</v>
      </c>
      <c r="F21" s="555">
        <f t="shared" si="4"/>
        <v>0</v>
      </c>
      <c r="G21" s="694">
        <f t="shared" si="4"/>
        <v>0</v>
      </c>
      <c r="H21" s="555">
        <f t="shared" si="4"/>
        <v>0</v>
      </c>
      <c r="I21" s="694">
        <f t="shared" si="4"/>
        <v>0</v>
      </c>
      <c r="J21" s="555">
        <f t="shared" si="4"/>
        <v>0</v>
      </c>
      <c r="K21" s="694">
        <f>SUM(K13:K15)</f>
        <v>0</v>
      </c>
      <c r="L21" s="555">
        <f t="shared" ref="L21:R21" si="5">SUM(L13:L15)</f>
        <v>0</v>
      </c>
      <c r="M21" s="694">
        <f t="shared" si="5"/>
        <v>0</v>
      </c>
      <c r="N21" s="555">
        <f t="shared" si="5"/>
        <v>0</v>
      </c>
      <c r="O21" s="695">
        <f t="shared" si="5"/>
        <v>0</v>
      </c>
      <c r="P21" s="555">
        <f t="shared" si="5"/>
        <v>0</v>
      </c>
      <c r="Q21" s="696">
        <f t="shared" si="5"/>
        <v>0</v>
      </c>
      <c r="R21" s="694">
        <f t="shared" si="5"/>
        <v>0</v>
      </c>
    </row>
    <row r="22" spans="1:23" ht="15" customHeight="1" x14ac:dyDescent="0.25">
      <c r="A22" s="198" t="s">
        <v>153</v>
      </c>
      <c r="B22" s="715">
        <f>SUM(B16:B18)</f>
        <v>0</v>
      </c>
      <c r="C22" s="697">
        <f>SUM(C16:C18)</f>
        <v>0</v>
      </c>
      <c r="D22" s="558">
        <f t="shared" ref="D22:J22" si="6">SUM(D16:D18)</f>
        <v>0</v>
      </c>
      <c r="E22" s="697">
        <f t="shared" si="6"/>
        <v>0</v>
      </c>
      <c r="F22" s="558">
        <f t="shared" si="6"/>
        <v>0</v>
      </c>
      <c r="G22" s="697">
        <f t="shared" si="6"/>
        <v>0</v>
      </c>
      <c r="H22" s="558">
        <f t="shared" si="6"/>
        <v>0</v>
      </c>
      <c r="I22" s="697">
        <f t="shared" si="6"/>
        <v>0</v>
      </c>
      <c r="J22" s="558">
        <f t="shared" si="6"/>
        <v>0</v>
      </c>
      <c r="K22" s="697">
        <f>SUM(K16:K18)</f>
        <v>0</v>
      </c>
      <c r="L22" s="558">
        <f t="shared" ref="L22:R22" si="7">SUM(L16:L18)</f>
        <v>0</v>
      </c>
      <c r="M22" s="697">
        <f t="shared" si="7"/>
        <v>0</v>
      </c>
      <c r="N22" s="558">
        <f t="shared" si="7"/>
        <v>0</v>
      </c>
      <c r="O22" s="698">
        <f t="shared" si="7"/>
        <v>0</v>
      </c>
      <c r="P22" s="558">
        <f t="shared" si="7"/>
        <v>0</v>
      </c>
      <c r="Q22" s="699">
        <f t="shared" si="7"/>
        <v>0</v>
      </c>
      <c r="R22" s="697">
        <f t="shared" si="7"/>
        <v>0</v>
      </c>
      <c r="S22" s="256"/>
    </row>
    <row r="23" spans="1:23" ht="15" customHeight="1" x14ac:dyDescent="0.25">
      <c r="A23" s="190" t="s">
        <v>154</v>
      </c>
      <c r="B23" s="709">
        <f>SUM(B7:B12)</f>
        <v>155531.01047000001</v>
      </c>
      <c r="C23" s="242">
        <f>SUM(C7:C12)</f>
        <v>594355.80000000005</v>
      </c>
      <c r="D23" s="245">
        <f t="shared" ref="D23:J23" si="8">SUM(D7:D12)</f>
        <v>120049.50000000001</v>
      </c>
      <c r="E23" s="242">
        <f t="shared" si="8"/>
        <v>192097.90000000002</v>
      </c>
      <c r="F23" s="245">
        <f t="shared" si="8"/>
        <v>189552.5</v>
      </c>
      <c r="G23" s="242">
        <f t="shared" si="8"/>
        <v>498500.53100000008</v>
      </c>
      <c r="H23" s="245">
        <f t="shared" si="8"/>
        <v>256923.30000000002</v>
      </c>
      <c r="I23" s="242">
        <f t="shared" si="8"/>
        <v>215755.09999999998</v>
      </c>
      <c r="J23" s="245">
        <f t="shared" si="8"/>
        <v>207170.19999999998</v>
      </c>
      <c r="K23" s="242">
        <f>SUM(K7:K12)</f>
        <v>490869.46166199434</v>
      </c>
      <c r="L23" s="245">
        <f t="shared" ref="L23:R23" si="9">SUM(L7:L12)</f>
        <v>566561.16300000006</v>
      </c>
      <c r="M23" s="242">
        <f t="shared" si="9"/>
        <v>662563.13500000001</v>
      </c>
      <c r="N23" s="245">
        <f t="shared" si="9"/>
        <v>185765.06649999999</v>
      </c>
      <c r="O23" s="903">
        <f t="shared" si="9"/>
        <v>234874.90000000002</v>
      </c>
      <c r="P23" s="245">
        <f t="shared" si="9"/>
        <v>4570569.5676319944</v>
      </c>
      <c r="Q23" s="904">
        <f t="shared" si="9"/>
        <v>97069.437078173549</v>
      </c>
      <c r="R23" s="242">
        <f t="shared" si="9"/>
        <v>4667639.0047101676</v>
      </c>
    </row>
    <row r="24" spans="1:23" ht="15" customHeight="1" x14ac:dyDescent="0.25">
      <c r="A24" s="190" t="s">
        <v>155</v>
      </c>
      <c r="B24" s="711">
        <f>SUM(B13:B18)</f>
        <v>0</v>
      </c>
      <c r="C24" s="454">
        <f>SUM(C13:C18)</f>
        <v>0</v>
      </c>
      <c r="D24" s="451">
        <f t="shared" ref="D24:J24" si="10">SUM(D13:D18)</f>
        <v>0</v>
      </c>
      <c r="E24" s="454">
        <f t="shared" si="10"/>
        <v>0</v>
      </c>
      <c r="F24" s="451">
        <f t="shared" si="10"/>
        <v>0</v>
      </c>
      <c r="G24" s="454">
        <f t="shared" si="10"/>
        <v>0</v>
      </c>
      <c r="H24" s="451">
        <f t="shared" si="10"/>
        <v>0</v>
      </c>
      <c r="I24" s="454">
        <f t="shared" si="10"/>
        <v>0</v>
      </c>
      <c r="J24" s="451">
        <f t="shared" si="10"/>
        <v>0</v>
      </c>
      <c r="K24" s="454">
        <f>SUM(K13:K18)</f>
        <v>0</v>
      </c>
      <c r="L24" s="451">
        <f t="shared" ref="L24:R24" si="11">SUM(L13:L18)</f>
        <v>0</v>
      </c>
      <c r="M24" s="454">
        <f t="shared" si="11"/>
        <v>0</v>
      </c>
      <c r="N24" s="451">
        <f t="shared" si="11"/>
        <v>0</v>
      </c>
      <c r="O24" s="455">
        <f t="shared" si="11"/>
        <v>0</v>
      </c>
      <c r="P24" s="451">
        <f t="shared" si="11"/>
        <v>0</v>
      </c>
      <c r="Q24" s="456">
        <f t="shared" si="11"/>
        <v>0</v>
      </c>
      <c r="R24" s="454">
        <f t="shared" si="11"/>
        <v>0</v>
      </c>
    </row>
    <row r="25" spans="1:23" ht="15" customHeight="1" x14ac:dyDescent="0.25">
      <c r="A25" s="229" t="s">
        <v>142</v>
      </c>
      <c r="B25" s="716">
        <f>SUM(B7:B18)</f>
        <v>155531.01047000001</v>
      </c>
      <c r="C25" s="700">
        <f>SUM(C7:C18)</f>
        <v>594355.80000000005</v>
      </c>
      <c r="D25" s="561">
        <f t="shared" ref="D25:J25" si="12">SUM(D7:D18)</f>
        <v>120049.50000000001</v>
      </c>
      <c r="E25" s="700">
        <f t="shared" si="12"/>
        <v>192097.90000000002</v>
      </c>
      <c r="F25" s="561">
        <f t="shared" si="12"/>
        <v>189552.5</v>
      </c>
      <c r="G25" s="700">
        <f t="shared" si="12"/>
        <v>498500.53100000008</v>
      </c>
      <c r="H25" s="561">
        <f t="shared" si="12"/>
        <v>256923.30000000002</v>
      </c>
      <c r="I25" s="700">
        <f t="shared" si="12"/>
        <v>215755.09999999998</v>
      </c>
      <c r="J25" s="561">
        <f t="shared" si="12"/>
        <v>207170.19999999998</v>
      </c>
      <c r="K25" s="700">
        <f>SUM(K7:K18)</f>
        <v>490869.46166199434</v>
      </c>
      <c r="L25" s="561">
        <f t="shared" ref="L25:R25" si="13">SUM(L7:L18)</f>
        <v>566561.16300000006</v>
      </c>
      <c r="M25" s="700">
        <f t="shared" si="13"/>
        <v>662563.13500000001</v>
      </c>
      <c r="N25" s="561">
        <f t="shared" si="13"/>
        <v>185765.06649999999</v>
      </c>
      <c r="O25" s="701">
        <f t="shared" si="13"/>
        <v>234874.90000000002</v>
      </c>
      <c r="P25" s="561">
        <f t="shared" si="13"/>
        <v>4570569.5676319944</v>
      </c>
      <c r="Q25" s="702">
        <f t="shared" si="13"/>
        <v>97069.437078173549</v>
      </c>
      <c r="R25" s="700">
        <f t="shared" si="13"/>
        <v>4667639.0047101676</v>
      </c>
      <c r="S25" s="337"/>
    </row>
    <row r="26" spans="1:23" ht="9.75" customHeight="1" x14ac:dyDescent="0.25">
      <c r="B26" s="712"/>
      <c r="P26" s="222"/>
      <c r="R26" s="707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56" t="s">
        <v>246</v>
      </c>
      <c r="R1" s="956"/>
      <c r="S1" s="956"/>
    </row>
    <row r="2" spans="1:23" ht="20.100000000000001" customHeight="1" x14ac:dyDescent="0.25">
      <c r="A2" s="955" t="s">
        <v>215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</row>
    <row r="3" spans="1:23" ht="20.100000000000001" customHeight="1" x14ac:dyDescent="0.25">
      <c r="A3" s="1062">
        <f>T!G17</f>
        <v>2019</v>
      </c>
      <c r="B3" s="1063"/>
      <c r="C3" s="1063"/>
      <c r="D3" s="1063"/>
      <c r="E3" s="1063"/>
      <c r="F3" s="1063"/>
      <c r="G3" s="1063"/>
      <c r="H3" s="1063"/>
      <c r="I3" s="1063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83"/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4"/>
      <c r="N4" s="1084"/>
      <c r="O4" s="1084"/>
      <c r="P4" s="1084"/>
      <c r="Q4" s="1084"/>
      <c r="R4" s="1085"/>
    </row>
    <row r="5" spans="1:23" ht="50.25" customHeight="1" x14ac:dyDescent="0.25">
      <c r="A5" s="233"/>
      <c r="B5" s="1086" t="s">
        <v>283</v>
      </c>
      <c r="C5" s="1086"/>
      <c r="D5" s="1086"/>
      <c r="E5" s="1086"/>
      <c r="F5" s="1086"/>
      <c r="G5" s="1086"/>
      <c r="H5" s="1086"/>
      <c r="I5" s="1086"/>
      <c r="J5" s="1086"/>
      <c r="K5" s="1086"/>
      <c r="L5" s="1086"/>
      <c r="M5" s="1086"/>
      <c r="N5" s="1086"/>
      <c r="O5" s="1086"/>
      <c r="P5" s="1086"/>
      <c r="Q5" s="1086"/>
      <c r="R5" s="1087"/>
    </row>
    <row r="6" spans="1:23" ht="63" customHeight="1" x14ac:dyDescent="0.25">
      <c r="A6" s="189" t="s">
        <v>140</v>
      </c>
      <c r="B6" s="708" t="s">
        <v>249</v>
      </c>
      <c r="C6" s="703" t="s">
        <v>250</v>
      </c>
      <c r="D6" s="704" t="s">
        <v>251</v>
      </c>
      <c r="E6" s="703" t="s">
        <v>300</v>
      </c>
      <c r="F6" s="704" t="s">
        <v>252</v>
      </c>
      <c r="G6" s="703" t="s">
        <v>253</v>
      </c>
      <c r="H6" s="704" t="s">
        <v>254</v>
      </c>
      <c r="I6" s="703" t="s">
        <v>255</v>
      </c>
      <c r="J6" s="704" t="s">
        <v>256</v>
      </c>
      <c r="K6" s="703" t="s">
        <v>257</v>
      </c>
      <c r="L6" s="704" t="s">
        <v>258</v>
      </c>
      <c r="M6" s="703" t="s">
        <v>259</v>
      </c>
      <c r="N6" s="704" t="s">
        <v>260</v>
      </c>
      <c r="O6" s="705" t="s">
        <v>261</v>
      </c>
      <c r="P6" s="704" t="s">
        <v>262</v>
      </c>
      <c r="Q6" s="706" t="s">
        <v>315</v>
      </c>
      <c r="R6" s="703" t="s">
        <v>263</v>
      </c>
      <c r="S6" s="256"/>
    </row>
    <row r="7" spans="1:23" ht="15" customHeight="1" x14ac:dyDescent="0.25">
      <c r="A7" s="190" t="s">
        <v>25</v>
      </c>
      <c r="B7" s="709">
        <v>458782.95663999999</v>
      </c>
      <c r="C7" s="242">
        <v>1917431.0032199998</v>
      </c>
      <c r="D7" s="243">
        <v>342100.69448000001</v>
      </c>
      <c r="E7" s="244">
        <v>594377.29688000004</v>
      </c>
      <c r="F7" s="243">
        <v>580154.62922999985</v>
      </c>
      <c r="G7" s="244">
        <v>1365965.5605000001</v>
      </c>
      <c r="H7" s="243">
        <v>777526.54608</v>
      </c>
      <c r="I7" s="244">
        <v>628354.26219000004</v>
      </c>
      <c r="J7" s="243">
        <v>611156.55500999989</v>
      </c>
      <c r="K7" s="242">
        <v>1617932.4366599999</v>
      </c>
      <c r="L7" s="245">
        <v>1584318.4808799999</v>
      </c>
      <c r="M7" s="244">
        <v>1701071.27599</v>
      </c>
      <c r="N7" s="243">
        <v>572042.14033800003</v>
      </c>
      <c r="O7" s="250">
        <v>726597.80351</v>
      </c>
      <c r="P7" s="243">
        <v>13477811.641608</v>
      </c>
      <c r="Q7" s="252">
        <v>247314.883241</v>
      </c>
      <c r="R7" s="244">
        <v>13725126.524848999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09">
        <v>361724.90443</v>
      </c>
      <c r="C8" s="244">
        <v>1466593.4391499998</v>
      </c>
      <c r="D8" s="243">
        <v>275165.84213999996</v>
      </c>
      <c r="E8" s="244">
        <v>457190.53167999996</v>
      </c>
      <c r="F8" s="243">
        <v>444294.75841000001</v>
      </c>
      <c r="G8" s="244">
        <v>1085442.2474800001</v>
      </c>
      <c r="H8" s="243">
        <v>607174.87458000006</v>
      </c>
      <c r="I8" s="244">
        <v>507356.32953000005</v>
      </c>
      <c r="J8" s="243">
        <v>484970.10998999997</v>
      </c>
      <c r="K8" s="242">
        <v>1214426.76642</v>
      </c>
      <c r="L8" s="243">
        <v>1264714.0445899998</v>
      </c>
      <c r="M8" s="244">
        <v>1340618.0803799999</v>
      </c>
      <c r="N8" s="243">
        <v>439169.94553000003</v>
      </c>
      <c r="O8" s="250">
        <v>563699.20103999996</v>
      </c>
      <c r="P8" s="243">
        <v>10512541.075349998</v>
      </c>
      <c r="Q8" s="252">
        <v>206463.65189580002</v>
      </c>
      <c r="R8" s="244">
        <v>10719004.727245798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10">
        <v>309481.87640999997</v>
      </c>
      <c r="C9" s="247">
        <v>1224847.3307100001</v>
      </c>
      <c r="D9" s="248">
        <v>238352.74042000002</v>
      </c>
      <c r="E9" s="247">
        <v>387779.09739999997</v>
      </c>
      <c r="F9" s="248">
        <v>383880.72545999993</v>
      </c>
      <c r="G9" s="247">
        <v>991459.08450999996</v>
      </c>
      <c r="H9" s="248">
        <v>509480.96808999992</v>
      </c>
      <c r="I9" s="247">
        <v>436238.18152000004</v>
      </c>
      <c r="J9" s="248">
        <v>416033.64200999989</v>
      </c>
      <c r="K9" s="249">
        <v>1009090.36716</v>
      </c>
      <c r="L9" s="248">
        <v>1074250.2284809998</v>
      </c>
      <c r="M9" s="247">
        <v>1009044.1418300003</v>
      </c>
      <c r="N9" s="248">
        <v>373195.00774999993</v>
      </c>
      <c r="O9" s="251">
        <v>473734.06019999995</v>
      </c>
      <c r="P9" s="259">
        <v>8836867.451950999</v>
      </c>
      <c r="Q9" s="253">
        <v>172710.64221100003</v>
      </c>
      <c r="R9" s="247">
        <v>9009578.0941619985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09">
        <v>219805.02893999999</v>
      </c>
      <c r="C10" s="244">
        <v>782198.57994999981</v>
      </c>
      <c r="D10" s="243">
        <v>171863.76165</v>
      </c>
      <c r="E10" s="244">
        <v>255414.09810000012</v>
      </c>
      <c r="F10" s="243">
        <v>252752.30695000003</v>
      </c>
      <c r="G10" s="244">
        <v>721736.06410000008</v>
      </c>
      <c r="H10" s="243">
        <v>347213.07878999994</v>
      </c>
      <c r="I10" s="244">
        <v>302430.27674</v>
      </c>
      <c r="J10" s="243">
        <v>290914.80553000001</v>
      </c>
      <c r="K10" s="242">
        <v>633871.84971399931</v>
      </c>
      <c r="L10" s="243">
        <v>784147.94524800009</v>
      </c>
      <c r="M10" s="244">
        <v>962111.21445999981</v>
      </c>
      <c r="N10" s="243">
        <v>254846.77939000004</v>
      </c>
      <c r="O10" s="250">
        <v>311019.90330000001</v>
      </c>
      <c r="P10" s="243">
        <v>6290325.6928619985</v>
      </c>
      <c r="Q10" s="252">
        <v>127901.44149700004</v>
      </c>
      <c r="R10" s="244">
        <v>6418227.1343589984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09">
        <v>209028.56303999998</v>
      </c>
      <c r="C11" s="244">
        <v>655197.22444000002</v>
      </c>
      <c r="D11" s="243">
        <v>155144.71507000001</v>
      </c>
      <c r="E11" s="244">
        <v>237646.00998999999</v>
      </c>
      <c r="F11" s="243">
        <v>243683.06273000003</v>
      </c>
      <c r="G11" s="244">
        <v>695192.93530000001</v>
      </c>
      <c r="H11" s="243">
        <v>321588.02888000006</v>
      </c>
      <c r="I11" s="244">
        <v>273879.55617</v>
      </c>
      <c r="J11" s="243">
        <v>264319.53436999989</v>
      </c>
      <c r="K11" s="242">
        <v>557243.92842696724</v>
      </c>
      <c r="L11" s="243">
        <v>798203.97520400048</v>
      </c>
      <c r="M11" s="244">
        <v>861031.01350999996</v>
      </c>
      <c r="N11" s="243">
        <v>230229.84647000005</v>
      </c>
      <c r="O11" s="250">
        <v>284136.89529999997</v>
      </c>
      <c r="P11" s="243">
        <v>5786525.2889009677</v>
      </c>
      <c r="Q11" s="252">
        <v>148419.62865299999</v>
      </c>
      <c r="R11" s="244">
        <v>5934944.9175539678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10">
        <v>104821.36199</v>
      </c>
      <c r="C12" s="247">
        <v>300734.29114000004</v>
      </c>
      <c r="D12" s="248">
        <v>99193.393290000022</v>
      </c>
      <c r="E12" s="247">
        <v>118836.76567999998</v>
      </c>
      <c r="F12" s="248">
        <v>119256.48519000002</v>
      </c>
      <c r="G12" s="247">
        <v>461399.67827000003</v>
      </c>
      <c r="H12" s="248">
        <v>180423.97178999998</v>
      </c>
      <c r="I12" s="247">
        <v>155507.11640000003</v>
      </c>
      <c r="J12" s="248">
        <v>144714.63503</v>
      </c>
      <c r="K12" s="249">
        <v>203820.44186299376</v>
      </c>
      <c r="L12" s="248">
        <v>543323.17190900003</v>
      </c>
      <c r="M12" s="247">
        <v>1197522.3058200001</v>
      </c>
      <c r="N12" s="248">
        <v>114551.16432999999</v>
      </c>
      <c r="O12" s="251">
        <v>148849.71302</v>
      </c>
      <c r="P12" s="259">
        <v>3892954.4957219944</v>
      </c>
      <c r="Q12" s="253">
        <v>134449.76869</v>
      </c>
      <c r="R12" s="247">
        <v>4027404.2644119943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09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09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10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09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09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10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97">
        <f>SUM(B7:B9)</f>
        <v>1129989.7374799999</v>
      </c>
      <c r="C19" s="798">
        <f>SUM(C7:C9)</f>
        <v>4608871.7730799997</v>
      </c>
      <c r="D19" s="767">
        <f t="shared" ref="D19:J19" si="0">SUM(D7:D9)</f>
        <v>855619.27703999996</v>
      </c>
      <c r="E19" s="798">
        <f t="shared" si="0"/>
        <v>1439346.9259600001</v>
      </c>
      <c r="F19" s="767">
        <f t="shared" si="0"/>
        <v>1408330.1130999997</v>
      </c>
      <c r="G19" s="798">
        <f t="shared" si="0"/>
        <v>3442866.89249</v>
      </c>
      <c r="H19" s="767">
        <f t="shared" si="0"/>
        <v>1894182.3887499999</v>
      </c>
      <c r="I19" s="798">
        <f t="shared" si="0"/>
        <v>1571948.7732400002</v>
      </c>
      <c r="J19" s="767">
        <f t="shared" si="0"/>
        <v>1512160.3070099996</v>
      </c>
      <c r="K19" s="798">
        <f>SUM(K7:K9)</f>
        <v>3841449.5702399998</v>
      </c>
      <c r="L19" s="767">
        <f t="shared" ref="L19:R19" si="1">SUM(L7:L9)</f>
        <v>3923282.7539509996</v>
      </c>
      <c r="M19" s="798">
        <f t="shared" si="1"/>
        <v>4050733.4982000003</v>
      </c>
      <c r="N19" s="767">
        <f t="shared" si="1"/>
        <v>1384407.0936179999</v>
      </c>
      <c r="O19" s="799">
        <f t="shared" si="1"/>
        <v>1764031.0647499999</v>
      </c>
      <c r="P19" s="767">
        <f t="shared" si="1"/>
        <v>32827220.168908998</v>
      </c>
      <c r="Q19" s="800">
        <f t="shared" si="1"/>
        <v>626489.1773478</v>
      </c>
      <c r="R19" s="798">
        <f t="shared" si="1"/>
        <v>33453709.346256796</v>
      </c>
    </row>
    <row r="20" spans="1:23" ht="15" customHeight="1" x14ac:dyDescent="0.25">
      <c r="A20" s="190" t="s">
        <v>152</v>
      </c>
      <c r="B20" s="797">
        <f>SUM(B10:B12)</f>
        <v>533654.95396999991</v>
      </c>
      <c r="C20" s="798">
        <f>SUM(C10:C12)</f>
        <v>1738130.0955299998</v>
      </c>
      <c r="D20" s="767">
        <f t="shared" ref="D20:J20" si="2">SUM(D10:D12)</f>
        <v>426201.87001000007</v>
      </c>
      <c r="E20" s="798">
        <f t="shared" si="2"/>
        <v>611896.87377000006</v>
      </c>
      <c r="F20" s="767">
        <f t="shared" si="2"/>
        <v>615691.85487000004</v>
      </c>
      <c r="G20" s="798">
        <f t="shared" si="2"/>
        <v>1878328.6776700001</v>
      </c>
      <c r="H20" s="767">
        <f t="shared" si="2"/>
        <v>849225.07946000004</v>
      </c>
      <c r="I20" s="798">
        <f t="shared" si="2"/>
        <v>731816.94931000005</v>
      </c>
      <c r="J20" s="767">
        <f t="shared" si="2"/>
        <v>699948.97492999991</v>
      </c>
      <c r="K20" s="798">
        <f>SUM(K10:K12)</f>
        <v>1394936.2200039602</v>
      </c>
      <c r="L20" s="767">
        <f t="shared" ref="L20:R20" si="3">SUM(L10:L12)</f>
        <v>2125675.0923610004</v>
      </c>
      <c r="M20" s="798">
        <f t="shared" si="3"/>
        <v>3020664.5337899998</v>
      </c>
      <c r="N20" s="767">
        <f t="shared" si="3"/>
        <v>599627.79019000009</v>
      </c>
      <c r="O20" s="799">
        <f t="shared" si="3"/>
        <v>744006.51162</v>
      </c>
      <c r="P20" s="767">
        <f t="shared" si="3"/>
        <v>15969805.47748496</v>
      </c>
      <c r="Q20" s="800">
        <f t="shared" si="3"/>
        <v>410770.83884000004</v>
      </c>
      <c r="R20" s="798">
        <f t="shared" si="3"/>
        <v>16380576.31632496</v>
      </c>
    </row>
    <row r="21" spans="1:23" ht="15" customHeight="1" x14ac:dyDescent="0.25">
      <c r="A21" s="190" t="s">
        <v>186</v>
      </c>
      <c r="B21" s="801">
        <f>SUM(B13:B15)</f>
        <v>0</v>
      </c>
      <c r="C21" s="802">
        <f>SUM(C13:C15)</f>
        <v>0</v>
      </c>
      <c r="D21" s="770">
        <f t="shared" ref="D21:J21" si="4">SUM(D13:D15)</f>
        <v>0</v>
      </c>
      <c r="E21" s="802">
        <f t="shared" si="4"/>
        <v>0</v>
      </c>
      <c r="F21" s="770">
        <f t="shared" si="4"/>
        <v>0</v>
      </c>
      <c r="G21" s="802">
        <f t="shared" si="4"/>
        <v>0</v>
      </c>
      <c r="H21" s="770">
        <f t="shared" si="4"/>
        <v>0</v>
      </c>
      <c r="I21" s="802">
        <f t="shared" si="4"/>
        <v>0</v>
      </c>
      <c r="J21" s="770">
        <f t="shared" si="4"/>
        <v>0</v>
      </c>
      <c r="K21" s="802">
        <f>SUM(K13:K15)</f>
        <v>0</v>
      </c>
      <c r="L21" s="770">
        <f t="shared" ref="L21:R21" si="5">SUM(L13:L15)</f>
        <v>0</v>
      </c>
      <c r="M21" s="802">
        <f t="shared" si="5"/>
        <v>0</v>
      </c>
      <c r="N21" s="770">
        <f t="shared" si="5"/>
        <v>0</v>
      </c>
      <c r="O21" s="803">
        <f t="shared" si="5"/>
        <v>0</v>
      </c>
      <c r="P21" s="770">
        <f t="shared" si="5"/>
        <v>0</v>
      </c>
      <c r="Q21" s="804">
        <f t="shared" si="5"/>
        <v>0</v>
      </c>
      <c r="R21" s="802">
        <f t="shared" si="5"/>
        <v>0</v>
      </c>
    </row>
    <row r="22" spans="1:23" ht="15" customHeight="1" x14ac:dyDescent="0.25">
      <c r="A22" s="198" t="s">
        <v>153</v>
      </c>
      <c r="B22" s="805">
        <f>SUM(B16:B18)</f>
        <v>0</v>
      </c>
      <c r="C22" s="806">
        <f>SUM(C16:C18)</f>
        <v>0</v>
      </c>
      <c r="D22" s="773">
        <f t="shared" ref="D22:J22" si="6">SUM(D16:D18)</f>
        <v>0</v>
      </c>
      <c r="E22" s="806">
        <f t="shared" si="6"/>
        <v>0</v>
      </c>
      <c r="F22" s="773">
        <f t="shared" si="6"/>
        <v>0</v>
      </c>
      <c r="G22" s="806">
        <f t="shared" si="6"/>
        <v>0</v>
      </c>
      <c r="H22" s="773">
        <f t="shared" si="6"/>
        <v>0</v>
      </c>
      <c r="I22" s="806">
        <f t="shared" si="6"/>
        <v>0</v>
      </c>
      <c r="J22" s="773">
        <f t="shared" si="6"/>
        <v>0</v>
      </c>
      <c r="K22" s="806">
        <f>SUM(K16:K18)</f>
        <v>0</v>
      </c>
      <c r="L22" s="773">
        <f t="shared" ref="L22:R22" si="7">SUM(L16:L18)</f>
        <v>0</v>
      </c>
      <c r="M22" s="806">
        <f t="shared" si="7"/>
        <v>0</v>
      </c>
      <c r="N22" s="773">
        <f t="shared" si="7"/>
        <v>0</v>
      </c>
      <c r="O22" s="807">
        <f t="shared" si="7"/>
        <v>0</v>
      </c>
      <c r="P22" s="773">
        <f t="shared" si="7"/>
        <v>0</v>
      </c>
      <c r="Q22" s="808">
        <f t="shared" si="7"/>
        <v>0</v>
      </c>
      <c r="R22" s="806">
        <f t="shared" si="7"/>
        <v>0</v>
      </c>
      <c r="S22" s="256"/>
    </row>
    <row r="23" spans="1:23" ht="15" customHeight="1" x14ac:dyDescent="0.25">
      <c r="A23" s="190" t="s">
        <v>154</v>
      </c>
      <c r="B23" s="709">
        <f>SUM(B7:B12)</f>
        <v>1663644.6914499998</v>
      </c>
      <c r="C23" s="242">
        <f>SUM(C7:C12)</f>
        <v>6347001.8686100002</v>
      </c>
      <c r="D23" s="245">
        <f t="shared" ref="D23:J23" si="8">SUM(D7:D12)</f>
        <v>1281821.14705</v>
      </c>
      <c r="E23" s="242">
        <f t="shared" si="8"/>
        <v>2051243.7997300001</v>
      </c>
      <c r="F23" s="245">
        <f t="shared" si="8"/>
        <v>2024021.9679699999</v>
      </c>
      <c r="G23" s="242">
        <f t="shared" si="8"/>
        <v>5321195.5701600006</v>
      </c>
      <c r="H23" s="245">
        <f t="shared" si="8"/>
        <v>2743407.4682099996</v>
      </c>
      <c r="I23" s="242">
        <f t="shared" si="8"/>
        <v>2303765.7225500005</v>
      </c>
      <c r="J23" s="245">
        <f t="shared" si="8"/>
        <v>2212109.2819399997</v>
      </c>
      <c r="K23" s="242">
        <f>SUM(K7:K12)</f>
        <v>5236385.79024396</v>
      </c>
      <c r="L23" s="245">
        <f t="shared" ref="L23:R23" si="9">SUM(L7:L12)</f>
        <v>6048957.8463119995</v>
      </c>
      <c r="M23" s="242">
        <f t="shared" si="9"/>
        <v>7071398.03199</v>
      </c>
      <c r="N23" s="245">
        <f t="shared" si="9"/>
        <v>1984034.883808</v>
      </c>
      <c r="O23" s="903">
        <f t="shared" si="9"/>
        <v>2508037.5763699999</v>
      </c>
      <c r="P23" s="245">
        <f t="shared" si="9"/>
        <v>48797025.646393955</v>
      </c>
      <c r="Q23" s="904">
        <f t="shared" si="9"/>
        <v>1037260.0161878001</v>
      </c>
      <c r="R23" s="242">
        <f t="shared" si="9"/>
        <v>49834285.662581757</v>
      </c>
    </row>
    <row r="24" spans="1:23" ht="15" customHeight="1" x14ac:dyDescent="0.25">
      <c r="A24" s="190" t="s">
        <v>155</v>
      </c>
      <c r="B24" s="711">
        <f>SUM(B13:B18)</f>
        <v>0</v>
      </c>
      <c r="C24" s="454">
        <f>SUM(C13:C18)</f>
        <v>0</v>
      </c>
      <c r="D24" s="451">
        <f t="shared" ref="D24:J24" si="10">SUM(D13:D18)</f>
        <v>0</v>
      </c>
      <c r="E24" s="454">
        <f t="shared" si="10"/>
        <v>0</v>
      </c>
      <c r="F24" s="451">
        <f t="shared" si="10"/>
        <v>0</v>
      </c>
      <c r="G24" s="454">
        <f t="shared" si="10"/>
        <v>0</v>
      </c>
      <c r="H24" s="451">
        <f t="shared" si="10"/>
        <v>0</v>
      </c>
      <c r="I24" s="454">
        <f t="shared" si="10"/>
        <v>0</v>
      </c>
      <c r="J24" s="451">
        <f t="shared" si="10"/>
        <v>0</v>
      </c>
      <c r="K24" s="454">
        <f>SUM(K13:K18)</f>
        <v>0</v>
      </c>
      <c r="L24" s="451">
        <f t="shared" ref="L24:R24" si="11">SUM(L13:L18)</f>
        <v>0</v>
      </c>
      <c r="M24" s="454">
        <f t="shared" si="11"/>
        <v>0</v>
      </c>
      <c r="N24" s="451">
        <f t="shared" si="11"/>
        <v>0</v>
      </c>
      <c r="O24" s="455">
        <f t="shared" si="11"/>
        <v>0</v>
      </c>
      <c r="P24" s="451">
        <f t="shared" si="11"/>
        <v>0</v>
      </c>
      <c r="Q24" s="456">
        <f t="shared" si="11"/>
        <v>0</v>
      </c>
      <c r="R24" s="454">
        <f t="shared" si="11"/>
        <v>0</v>
      </c>
    </row>
    <row r="25" spans="1:23" ht="15" customHeight="1" x14ac:dyDescent="0.25">
      <c r="A25" s="229" t="s">
        <v>142</v>
      </c>
      <c r="B25" s="809">
        <f>SUM(B7:B18)</f>
        <v>1663644.6914499998</v>
      </c>
      <c r="C25" s="810">
        <f>SUM(C7:C18)</f>
        <v>6347001.8686100002</v>
      </c>
      <c r="D25" s="776">
        <f t="shared" ref="D25:J25" si="12">SUM(D7:D18)</f>
        <v>1281821.14705</v>
      </c>
      <c r="E25" s="810">
        <f t="shared" si="12"/>
        <v>2051243.7997300001</v>
      </c>
      <c r="F25" s="776">
        <f t="shared" si="12"/>
        <v>2024021.9679699999</v>
      </c>
      <c r="G25" s="810">
        <f t="shared" si="12"/>
        <v>5321195.5701600006</v>
      </c>
      <c r="H25" s="776">
        <f t="shared" si="12"/>
        <v>2743407.4682099996</v>
      </c>
      <c r="I25" s="810">
        <f t="shared" si="12"/>
        <v>2303765.7225500005</v>
      </c>
      <c r="J25" s="776">
        <f t="shared" si="12"/>
        <v>2212109.2819399997</v>
      </c>
      <c r="K25" s="810">
        <f>SUM(K7:K18)</f>
        <v>5236385.79024396</v>
      </c>
      <c r="L25" s="776">
        <f t="shared" ref="L25:R25" si="13">SUM(L7:L18)</f>
        <v>6048957.8463119995</v>
      </c>
      <c r="M25" s="810">
        <f t="shared" si="13"/>
        <v>7071398.03199</v>
      </c>
      <c r="N25" s="776">
        <f t="shared" si="13"/>
        <v>1984034.883808</v>
      </c>
      <c r="O25" s="811">
        <f t="shared" si="13"/>
        <v>2508037.5763699999</v>
      </c>
      <c r="P25" s="776">
        <f t="shared" si="13"/>
        <v>48797025.646393955</v>
      </c>
      <c r="Q25" s="812">
        <f t="shared" si="13"/>
        <v>1037260.0161878001</v>
      </c>
      <c r="R25" s="810">
        <f t="shared" si="13"/>
        <v>49834285.662581757</v>
      </c>
      <c r="S25" s="337"/>
    </row>
    <row r="26" spans="1:23" ht="9.75" customHeight="1" x14ac:dyDescent="0.25">
      <c r="B26" s="712"/>
      <c r="P26" s="222"/>
      <c r="R26" s="707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142"/>
      <c r="F1" s="1142"/>
    </row>
    <row r="2" spans="1:20" ht="15.75" customHeight="1" x14ac:dyDescent="0.2">
      <c r="A2" s="1144" t="s">
        <v>201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  <c r="O2" s="1144"/>
      <c r="P2" s="1144"/>
      <c r="Q2" s="1144"/>
      <c r="R2" s="1144"/>
      <c r="S2" s="1144"/>
      <c r="T2" s="1144"/>
    </row>
    <row r="3" spans="1:20" ht="15" customHeight="1" x14ac:dyDescent="0.25">
      <c r="A3" s="1141">
        <f>T!G17</f>
        <v>2019</v>
      </c>
      <c r="B3" s="1141"/>
      <c r="E3" s="464"/>
      <c r="F3" s="464"/>
    </row>
    <row r="4" spans="1:20" ht="15" customHeight="1" x14ac:dyDescent="0.2">
      <c r="A4" s="1143" t="s">
        <v>319</v>
      </c>
      <c r="B4" s="1143"/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3"/>
      <c r="O4" s="1143"/>
      <c r="P4" s="1143"/>
      <c r="Q4" s="1143"/>
      <c r="R4" s="1143"/>
      <c r="S4" s="1143"/>
      <c r="T4" s="1143"/>
    </row>
    <row r="5" spans="1:20" ht="15" customHeight="1" x14ac:dyDescent="0.25">
      <c r="A5" s="468"/>
      <c r="C5" s="469"/>
      <c r="D5" s="469"/>
      <c r="E5" s="469"/>
      <c r="F5" s="469"/>
      <c r="G5" s="470"/>
      <c r="H5" s="471"/>
      <c r="I5" s="471"/>
    </row>
    <row r="6" spans="1:20" ht="15" customHeight="1" x14ac:dyDescent="0.25">
      <c r="A6" s="468"/>
      <c r="C6" s="469"/>
      <c r="D6" s="469"/>
      <c r="E6" s="469"/>
      <c r="F6" s="469"/>
      <c r="G6" s="470"/>
      <c r="H6" s="471"/>
      <c r="I6" s="471"/>
    </row>
    <row r="7" spans="1:20" ht="15" customHeight="1" x14ac:dyDescent="0.25">
      <c r="A7" s="468"/>
      <c r="B7" s="412"/>
      <c r="C7" s="412"/>
      <c r="D7" s="469"/>
      <c r="E7" s="469"/>
      <c r="F7" s="469"/>
      <c r="G7" s="472"/>
      <c r="H7" s="270"/>
      <c r="I7" s="471"/>
    </row>
    <row r="8" spans="1:20" ht="15" customHeight="1" x14ac:dyDescent="0.25">
      <c r="A8" s="468"/>
      <c r="B8" s="412"/>
      <c r="C8" s="412"/>
      <c r="D8" s="469"/>
      <c r="E8" s="469"/>
      <c r="F8" s="469"/>
      <c r="G8" s="472"/>
      <c r="H8" s="270"/>
      <c r="I8" s="471"/>
    </row>
    <row r="9" spans="1:20" ht="15" customHeight="1" x14ac:dyDescent="0.25">
      <c r="A9" s="468"/>
      <c r="B9" s="412"/>
      <c r="C9" s="412"/>
      <c r="D9" s="469"/>
      <c r="E9" s="469"/>
      <c r="F9" s="469"/>
      <c r="G9" s="472"/>
      <c r="H9" s="270"/>
      <c r="I9" s="471"/>
    </row>
    <row r="10" spans="1:20" ht="15" customHeight="1" x14ac:dyDescent="0.25">
      <c r="A10" s="468"/>
      <c r="B10" s="469"/>
      <c r="C10" s="469"/>
      <c r="D10" s="469"/>
      <c r="E10" s="469"/>
      <c r="F10" s="469"/>
      <c r="G10" s="472"/>
      <c r="H10" s="270"/>
      <c r="I10" s="471"/>
    </row>
    <row r="11" spans="1:20" ht="15" customHeight="1" x14ac:dyDescent="0.25">
      <c r="A11" s="468"/>
      <c r="B11" s="469"/>
      <c r="C11" s="469"/>
      <c r="D11" s="469"/>
      <c r="E11" s="469"/>
      <c r="F11" s="469"/>
      <c r="G11" s="470"/>
      <c r="H11" s="471"/>
      <c r="I11" s="471"/>
    </row>
    <row r="12" spans="1:20" ht="15" customHeight="1" x14ac:dyDescent="0.25">
      <c r="A12" s="468"/>
      <c r="B12" s="469"/>
      <c r="C12" s="469"/>
      <c r="D12" s="469"/>
      <c r="E12" s="469"/>
      <c r="F12" s="469"/>
      <c r="G12" s="470"/>
      <c r="H12" s="471"/>
      <c r="I12" s="471"/>
    </row>
    <row r="13" spans="1:20" ht="15" customHeight="1" x14ac:dyDescent="0.25">
      <c r="A13" s="468"/>
      <c r="B13" s="469"/>
      <c r="C13" s="469"/>
      <c r="D13" s="469"/>
      <c r="E13" s="469"/>
      <c r="F13" s="469"/>
      <c r="G13" s="470"/>
      <c r="H13" s="471"/>
      <c r="I13" s="471"/>
    </row>
    <row r="14" spans="1:20" ht="15" customHeight="1" x14ac:dyDescent="0.25">
      <c r="A14" s="468"/>
      <c r="B14" s="469"/>
      <c r="C14" s="469"/>
      <c r="D14" s="469"/>
      <c r="E14" s="469"/>
      <c r="F14" s="469"/>
      <c r="G14" s="470"/>
      <c r="H14" s="471"/>
      <c r="I14" s="471"/>
    </row>
    <row r="15" spans="1:20" ht="15" customHeight="1" x14ac:dyDescent="0.25">
      <c r="A15" s="468"/>
      <c r="B15" s="469"/>
      <c r="C15" s="469"/>
      <c r="D15" s="469"/>
      <c r="E15" s="469"/>
      <c r="F15" s="469"/>
      <c r="G15" s="470"/>
      <c r="H15" s="473"/>
      <c r="I15" s="473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74"/>
      <c r="I16" s="474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125" t="s">
        <v>298</v>
      </c>
      <c r="C22" s="1125"/>
      <c r="D22" s="1125"/>
      <c r="E22" s="281"/>
      <c r="F22" s="4"/>
      <c r="G22" s="4"/>
      <c r="H22" s="4"/>
    </row>
    <row r="23" spans="1:20" ht="12.95" customHeight="1" x14ac:dyDescent="0.25">
      <c r="B23" s="1125" t="s">
        <v>285</v>
      </c>
      <c r="C23" s="1125"/>
      <c r="D23" s="1125"/>
      <c r="G23" s="361" t="s">
        <v>274</v>
      </c>
      <c r="P23" s="463" t="s">
        <v>277</v>
      </c>
    </row>
    <row r="24" spans="1:20" ht="12.95" customHeight="1" x14ac:dyDescent="0.25">
      <c r="B24" s="1125" t="s">
        <v>286</v>
      </c>
      <c r="C24" s="1125"/>
      <c r="D24" s="1125"/>
      <c r="G24" s="361" t="s">
        <v>275</v>
      </c>
      <c r="K24" s="361" t="s">
        <v>276</v>
      </c>
      <c r="P24" s="475" t="s">
        <v>280</v>
      </c>
    </row>
    <row r="25" spans="1:20" ht="12.95" customHeight="1" x14ac:dyDescent="0.25">
      <c r="B25" s="1125" t="s">
        <v>288</v>
      </c>
      <c r="C25" s="1125"/>
      <c r="D25" s="1125"/>
      <c r="G25" s="361" t="s">
        <v>278</v>
      </c>
      <c r="K25" s="461" t="s">
        <v>279</v>
      </c>
      <c r="P25" s="270" t="s">
        <v>287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126"/>
      <c r="B27" s="1126"/>
      <c r="C27" s="1126"/>
      <c r="D27" s="1126"/>
      <c r="E27" s="1126"/>
      <c r="F27" s="1126"/>
      <c r="G27" s="1126"/>
      <c r="H27" s="1126"/>
      <c r="I27" s="1126"/>
      <c r="J27" s="1126"/>
      <c r="K27" s="1126"/>
      <c r="L27" s="1126"/>
      <c r="M27" s="1126"/>
      <c r="N27" s="1126"/>
      <c r="O27" s="1126"/>
      <c r="P27" s="1126"/>
      <c r="Q27" s="1126"/>
      <c r="R27" s="1126"/>
      <c r="S27" s="1126"/>
      <c r="T27" s="1126"/>
    </row>
    <row r="28" spans="1:20" ht="15" customHeight="1" x14ac:dyDescent="0.2">
      <c r="A28" s="1127" t="s">
        <v>320</v>
      </c>
      <c r="B28" s="1127"/>
      <c r="C28" s="1127"/>
      <c r="D28" s="1127"/>
      <c r="E28" s="1127"/>
      <c r="F28" s="1127"/>
      <c r="G28" s="1127"/>
      <c r="H28" s="1127"/>
      <c r="I28" s="1127"/>
      <c r="J28" s="1127"/>
      <c r="K28" s="1127"/>
      <c r="L28" s="1127"/>
      <c r="M28" s="1127"/>
      <c r="N28" s="1127"/>
      <c r="O28" s="1127"/>
      <c r="P28" s="1127"/>
      <c r="Q28" s="1127"/>
      <c r="R28" s="1127"/>
      <c r="S28" s="1127"/>
      <c r="T28" s="1127"/>
    </row>
    <row r="29" spans="1:20" ht="15" customHeight="1" x14ac:dyDescent="0.25">
      <c r="A29" s="263"/>
      <c r="B29" s="263"/>
      <c r="C29" s="476"/>
      <c r="D29" s="476"/>
      <c r="E29" s="476"/>
      <c r="F29" s="476"/>
      <c r="G29" s="265"/>
      <c r="H29" s="264"/>
      <c r="I29" s="264"/>
      <c r="J29" s="266"/>
    </row>
    <row r="30" spans="1:20" ht="15" customHeight="1" thickBot="1" x14ac:dyDescent="0.3">
      <c r="B30" s="1094" t="s">
        <v>163</v>
      </c>
      <c r="C30" s="1094"/>
      <c r="D30" s="1094"/>
      <c r="E30" s="1094"/>
      <c r="F30" s="267"/>
      <c r="G30" s="477"/>
      <c r="K30" s="478"/>
      <c r="P30" s="1094" t="s">
        <v>164</v>
      </c>
      <c r="Q30" s="1094"/>
      <c r="R30" s="1094"/>
      <c r="S30" s="1094"/>
    </row>
    <row r="31" spans="1:20" ht="15" customHeight="1" thickBot="1" x14ac:dyDescent="0.3">
      <c r="B31" s="1094"/>
      <c r="C31" s="1094"/>
      <c r="D31" s="1094"/>
      <c r="E31" s="1094"/>
      <c r="F31" s="462"/>
      <c r="G31" s="462"/>
      <c r="I31" s="1128" t="s">
        <v>321</v>
      </c>
      <c r="J31" s="1129"/>
      <c r="K31" s="1129"/>
      <c r="L31" s="1130"/>
      <c r="P31" s="1094"/>
      <c r="Q31" s="1094"/>
      <c r="R31" s="1094"/>
      <c r="S31" s="1094"/>
    </row>
    <row r="32" spans="1:20" ht="15" customHeight="1" x14ac:dyDescent="0.25">
      <c r="A32" s="268"/>
      <c r="B32" s="1094"/>
      <c r="C32" s="1094"/>
      <c r="D32" s="1094"/>
      <c r="E32" s="1094"/>
      <c r="F32" s="263"/>
      <c r="G32" s="263"/>
      <c r="H32" s="263"/>
      <c r="I32" s="479"/>
      <c r="J32" s="478"/>
      <c r="K32" s="478"/>
      <c r="L32" s="479"/>
      <c r="P32" s="1094"/>
      <c r="Q32" s="1094"/>
      <c r="R32" s="1094"/>
      <c r="S32" s="1094"/>
    </row>
    <row r="33" spans="1:20" ht="15" customHeight="1" x14ac:dyDescent="0.25">
      <c r="A33" s="1092"/>
      <c r="B33" s="1092"/>
      <c r="C33" s="269"/>
      <c r="D33" s="269"/>
      <c r="E33" s="1131"/>
      <c r="F33" s="1132"/>
      <c r="G33" s="270"/>
      <c r="H33" s="272"/>
      <c r="I33" s="480"/>
      <c r="J33" s="266"/>
    </row>
    <row r="34" spans="1:20" ht="15" customHeight="1" x14ac:dyDescent="0.25">
      <c r="C34" s="481"/>
      <c r="D34" s="262"/>
      <c r="E34" s="1132"/>
      <c r="F34" s="1132"/>
      <c r="G34" s="462"/>
      <c r="H34" s="480"/>
      <c r="I34" s="480"/>
      <c r="J34" s="266"/>
    </row>
    <row r="35" spans="1:20" ht="15" customHeight="1" x14ac:dyDescent="0.25">
      <c r="B35" s="1124" t="s">
        <v>123</v>
      </c>
      <c r="C35" s="1124"/>
      <c r="D35" s="1124"/>
      <c r="E35" s="1124"/>
      <c r="F35" s="462"/>
      <c r="G35" s="276"/>
      <c r="H35" s="276"/>
      <c r="I35" s="262"/>
      <c r="J35" s="262"/>
    </row>
    <row r="36" spans="1:20" ht="15" customHeight="1" x14ac:dyDescent="0.25">
      <c r="A36" s="460"/>
      <c r="B36" s="1124"/>
      <c r="C36" s="1124"/>
      <c r="D36" s="1124"/>
      <c r="E36" s="1124"/>
      <c r="F36" s="271"/>
      <c r="G36" s="271"/>
      <c r="I36" s="1133" t="s">
        <v>322</v>
      </c>
      <c r="J36" s="1134"/>
      <c r="K36" s="1134"/>
      <c r="L36" s="1135"/>
    </row>
    <row r="37" spans="1:20" ht="15" customHeight="1" x14ac:dyDescent="0.25">
      <c r="A37" s="263"/>
      <c r="B37" s="1124"/>
      <c r="C37" s="1124"/>
      <c r="D37" s="1124"/>
      <c r="E37" s="1124"/>
      <c r="F37" s="262"/>
      <c r="G37" s="262"/>
      <c r="I37" s="1136" t="s">
        <v>323</v>
      </c>
      <c r="J37" s="1094"/>
      <c r="K37" s="1094"/>
      <c r="L37" s="1137"/>
    </row>
    <row r="38" spans="1:20" ht="15" customHeight="1" x14ac:dyDescent="0.25">
      <c r="C38" s="482"/>
      <c r="D38" s="262"/>
      <c r="E38" s="262"/>
      <c r="F38" s="262"/>
      <c r="G38" s="262"/>
      <c r="I38" s="1136"/>
      <c r="J38" s="1094"/>
      <c r="K38" s="1094"/>
      <c r="L38" s="1137"/>
      <c r="P38" s="1123" t="s">
        <v>307</v>
      </c>
      <c r="Q38" s="1123"/>
      <c r="R38" s="1123"/>
      <c r="S38" s="1123"/>
    </row>
    <row r="39" spans="1:20" ht="15" customHeight="1" x14ac:dyDescent="0.25">
      <c r="B39" s="1124" t="s">
        <v>124</v>
      </c>
      <c r="C39" s="1124"/>
      <c r="D39" s="1124"/>
      <c r="E39" s="1124"/>
      <c r="F39" s="262"/>
      <c r="G39" s="262"/>
      <c r="I39" s="1138"/>
      <c r="J39" s="1139"/>
      <c r="K39" s="1139"/>
      <c r="L39" s="1140"/>
      <c r="P39" s="1123"/>
      <c r="Q39" s="1123"/>
      <c r="R39" s="1123"/>
      <c r="S39" s="1123"/>
    </row>
    <row r="40" spans="1:20" ht="15" customHeight="1" x14ac:dyDescent="0.25">
      <c r="A40" s="460"/>
      <c r="B40" s="1124"/>
      <c r="C40" s="1124"/>
      <c r="D40" s="1124"/>
      <c r="E40" s="1124"/>
      <c r="F40" s="273"/>
      <c r="G40" s="262"/>
      <c r="J40" s="266"/>
      <c r="R40" s="262"/>
      <c r="S40" s="262"/>
    </row>
    <row r="41" spans="1:20" ht="15" customHeight="1" thickBot="1" x14ac:dyDescent="0.3">
      <c r="A41" s="460"/>
      <c r="B41" s="1124"/>
      <c r="C41" s="1124"/>
      <c r="D41" s="1124"/>
      <c r="E41" s="1124"/>
      <c r="F41" s="262"/>
      <c r="G41" s="274"/>
      <c r="J41" s="262"/>
      <c r="R41" s="262"/>
      <c r="S41" s="262"/>
    </row>
    <row r="42" spans="1:20" ht="15" customHeight="1" x14ac:dyDescent="0.25">
      <c r="A42" s="460"/>
      <c r="B42" s="483"/>
      <c r="C42" s="483"/>
      <c r="D42" s="483"/>
      <c r="E42" s="483"/>
      <c r="F42" s="262"/>
      <c r="G42" s="274"/>
      <c r="J42" s="262"/>
      <c r="P42" s="1088" t="s">
        <v>316</v>
      </c>
      <c r="Q42" s="1089"/>
      <c r="R42" s="1089"/>
      <c r="S42" s="1090"/>
      <c r="T42" s="1091" t="s">
        <v>43</v>
      </c>
    </row>
    <row r="43" spans="1:20" ht="15" customHeight="1" x14ac:dyDescent="0.25">
      <c r="A43" s="1092"/>
      <c r="B43" s="1092"/>
      <c r="C43" s="275"/>
      <c r="D43" s="262"/>
      <c r="E43" s="262"/>
      <c r="F43" s="262"/>
      <c r="G43" s="274"/>
      <c r="J43" s="266"/>
      <c r="P43" s="1093" t="s">
        <v>324</v>
      </c>
      <c r="Q43" s="1094"/>
      <c r="R43" s="1094"/>
      <c r="S43" s="1095"/>
      <c r="T43" s="1091"/>
    </row>
    <row r="44" spans="1:20" ht="15" customHeight="1" x14ac:dyDescent="0.25">
      <c r="B44" s="1096" t="s">
        <v>325</v>
      </c>
      <c r="C44" s="1096"/>
      <c r="D44" s="1096"/>
      <c r="E44" s="1096"/>
      <c r="F44" s="262"/>
      <c r="G44" s="262"/>
      <c r="P44" s="1093"/>
      <c r="Q44" s="1094"/>
      <c r="R44" s="1094"/>
      <c r="S44" s="1095"/>
      <c r="T44" s="1091"/>
    </row>
    <row r="45" spans="1:20" ht="15" customHeight="1" x14ac:dyDescent="0.25">
      <c r="B45" s="1096"/>
      <c r="C45" s="1096"/>
      <c r="D45" s="1096"/>
      <c r="E45" s="1096"/>
      <c r="F45" s="462"/>
      <c r="G45" s="462"/>
      <c r="I45" s="1097" t="s">
        <v>326</v>
      </c>
      <c r="J45" s="1098"/>
      <c r="K45" s="1098"/>
      <c r="L45" s="1099"/>
      <c r="P45" s="1100" t="s">
        <v>327</v>
      </c>
      <c r="Q45" s="1101"/>
      <c r="R45" s="1101"/>
      <c r="S45" s="1102"/>
      <c r="T45" s="1091"/>
    </row>
    <row r="46" spans="1:20" ht="15" customHeight="1" thickBot="1" x14ac:dyDescent="0.3">
      <c r="A46" s="484"/>
      <c r="F46" s="262"/>
      <c r="G46" s="262"/>
      <c r="I46" s="1103" t="s">
        <v>125</v>
      </c>
      <c r="J46" s="1096"/>
      <c r="K46" s="1096"/>
      <c r="L46" s="1104"/>
      <c r="P46" s="1100"/>
      <c r="Q46" s="1101"/>
      <c r="R46" s="1101"/>
      <c r="S46" s="1102"/>
      <c r="T46" s="1091"/>
    </row>
    <row r="47" spans="1:20" ht="15" customHeight="1" thickBot="1" x14ac:dyDescent="0.3">
      <c r="A47" s="484"/>
      <c r="B47" s="484"/>
      <c r="C47" s="1108" t="s">
        <v>328</v>
      </c>
      <c r="D47" s="1109"/>
      <c r="E47" s="1109"/>
      <c r="F47" s="1110"/>
      <c r="I47" s="1103"/>
      <c r="J47" s="1096"/>
      <c r="K47" s="1096"/>
      <c r="L47" s="1104"/>
      <c r="P47" s="1111" t="s">
        <v>127</v>
      </c>
      <c r="Q47" s="1096"/>
      <c r="R47" s="1096"/>
      <c r="S47" s="1112"/>
      <c r="T47" s="1091"/>
    </row>
    <row r="48" spans="1:20" ht="15" customHeight="1" x14ac:dyDescent="0.25">
      <c r="F48" s="262"/>
      <c r="G48" s="262"/>
      <c r="I48" s="1105"/>
      <c r="J48" s="1106"/>
      <c r="K48" s="1106"/>
      <c r="L48" s="1107"/>
      <c r="P48" s="1111"/>
      <c r="Q48" s="1096"/>
      <c r="R48" s="1096"/>
      <c r="S48" s="1112"/>
      <c r="T48" s="1091"/>
    </row>
    <row r="49" spans="1:20" ht="15" customHeight="1" x14ac:dyDescent="0.25">
      <c r="B49" s="1096" t="s">
        <v>329</v>
      </c>
      <c r="C49" s="1096"/>
      <c r="D49" s="1096"/>
      <c r="E49" s="1096"/>
      <c r="G49" s="274"/>
      <c r="J49" s="278"/>
      <c r="P49" s="1111"/>
      <c r="Q49" s="1096"/>
      <c r="R49" s="1096"/>
      <c r="S49" s="1112"/>
      <c r="T49" s="1091"/>
    </row>
    <row r="50" spans="1:20" ht="15" customHeight="1" x14ac:dyDescent="0.25">
      <c r="A50" s="209"/>
      <c r="B50" s="1096"/>
      <c r="C50" s="1096"/>
      <c r="D50" s="1096"/>
      <c r="E50" s="1096"/>
      <c r="G50" s="274"/>
      <c r="J50" s="278"/>
      <c r="P50" s="1111"/>
      <c r="Q50" s="1096"/>
      <c r="R50" s="1096"/>
      <c r="S50" s="1112"/>
      <c r="T50" s="1091"/>
    </row>
    <row r="51" spans="1:20" ht="15" customHeight="1" x14ac:dyDescent="0.25">
      <c r="A51" s="460"/>
      <c r="B51" s="460"/>
      <c r="D51" s="279"/>
      <c r="E51" s="262"/>
      <c r="F51" s="262"/>
      <c r="G51" s="263"/>
      <c r="H51" s="4"/>
      <c r="I51" s="1122" t="s">
        <v>330</v>
      </c>
      <c r="J51" s="1122"/>
      <c r="K51" s="1122"/>
      <c r="L51" s="1122"/>
      <c r="P51" s="1113" t="s">
        <v>331</v>
      </c>
      <c r="Q51" s="1114"/>
      <c r="R51" s="1114"/>
      <c r="S51" s="1115"/>
      <c r="T51" s="1091"/>
    </row>
    <row r="52" spans="1:20" ht="15" customHeight="1" x14ac:dyDescent="0.25">
      <c r="A52" s="460"/>
      <c r="B52" s="460"/>
      <c r="D52" s="262"/>
      <c r="E52" s="262"/>
      <c r="F52" s="262"/>
      <c r="G52" s="262"/>
      <c r="H52" s="485"/>
      <c r="I52" s="1122"/>
      <c r="J52" s="1122"/>
      <c r="K52" s="1122"/>
      <c r="L52" s="1122"/>
      <c r="P52" s="1113"/>
      <c r="Q52" s="1114"/>
      <c r="R52" s="1114"/>
      <c r="S52" s="1115"/>
      <c r="T52" s="1091"/>
    </row>
    <row r="53" spans="1:20" ht="15" customHeight="1" x14ac:dyDescent="0.2">
      <c r="B53" s="1116" t="s">
        <v>332</v>
      </c>
      <c r="C53" s="1116"/>
      <c r="D53" s="1116"/>
      <c r="E53" s="1116"/>
      <c r="P53" s="1117" t="s">
        <v>162</v>
      </c>
      <c r="Q53" s="1116"/>
      <c r="R53" s="1116"/>
      <c r="S53" s="1118"/>
      <c r="T53" s="1091"/>
    </row>
    <row r="54" spans="1:20" ht="15" customHeight="1" thickBot="1" x14ac:dyDescent="0.25">
      <c r="B54" s="1116"/>
      <c r="C54" s="1116"/>
      <c r="D54" s="1116"/>
      <c r="E54" s="1116"/>
      <c r="P54" s="1119"/>
      <c r="Q54" s="1120"/>
      <c r="R54" s="1120"/>
      <c r="S54" s="1121"/>
      <c r="T54" s="1091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A3:B3"/>
    <mergeCell ref="E1:F1"/>
    <mergeCell ref="A4:T4"/>
    <mergeCell ref="B22:D22"/>
    <mergeCell ref="B23:D23"/>
    <mergeCell ref="A2:T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927" t="s">
        <v>195</v>
      </c>
      <c r="B2" s="927"/>
      <c r="C2" s="927"/>
      <c r="D2" s="927"/>
    </row>
    <row r="3" spans="1:4" ht="30" customHeight="1" x14ac:dyDescent="0.2">
      <c r="A3" s="865" t="str">
        <f>T!E17&amp;" "&amp;T!G17</f>
        <v>II. čtvrtletí 2019</v>
      </c>
    </row>
    <row r="4" spans="1:4" ht="30" customHeight="1" x14ac:dyDescent="0.2">
      <c r="A4" s="8"/>
      <c r="B4" s="5"/>
      <c r="C4" s="924"/>
      <c r="D4" s="925"/>
    </row>
    <row r="5" spans="1:4" ht="30" customHeight="1" x14ac:dyDescent="0.2">
      <c r="A5" s="8"/>
      <c r="B5" s="5"/>
      <c r="C5" s="924"/>
      <c r="D5" s="925"/>
    </row>
    <row r="6" spans="1:4" ht="30" customHeight="1" x14ac:dyDescent="0.2">
      <c r="A6" s="8"/>
      <c r="B6" s="5"/>
      <c r="C6" s="924"/>
      <c r="D6" s="925"/>
    </row>
    <row r="7" spans="1:4" ht="30" customHeight="1" x14ac:dyDescent="0.2">
      <c r="A7" s="8"/>
      <c r="B7" s="5"/>
      <c r="C7" s="924"/>
      <c r="D7" s="925"/>
    </row>
    <row r="8" spans="1:4" ht="30" customHeight="1" x14ac:dyDescent="0.2">
      <c r="A8" s="8"/>
      <c r="B8" s="5"/>
      <c r="C8" s="924"/>
      <c r="D8" s="925"/>
    </row>
    <row r="9" spans="1:4" ht="30" customHeight="1" x14ac:dyDescent="0.2">
      <c r="A9" s="8"/>
      <c r="B9" s="5"/>
      <c r="C9" s="924"/>
      <c r="D9" s="925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925"/>
      <c r="D30" s="925"/>
    </row>
    <row r="31" spans="1:4" ht="23.1" customHeight="1" x14ac:dyDescent="0.2">
      <c r="A31" s="2"/>
      <c r="B31" s="7"/>
      <c r="C31" s="925"/>
      <c r="D31" s="925"/>
    </row>
    <row r="32" spans="1:4" ht="23.1" customHeight="1" x14ac:dyDescent="0.2">
      <c r="A32" s="2"/>
      <c r="B32" s="7"/>
      <c r="C32" s="925"/>
      <c r="D32" s="925"/>
    </row>
    <row r="33" spans="1:4" ht="30" customHeight="1" x14ac:dyDescent="0.2">
      <c r="A33" s="926"/>
      <c r="B33" s="926"/>
      <c r="C33" s="926"/>
      <c r="D33" s="926"/>
    </row>
  </sheetData>
  <mergeCells count="11">
    <mergeCell ref="C4:D4"/>
    <mergeCell ref="C5:D5"/>
    <mergeCell ref="C6:D6"/>
    <mergeCell ref="A2:D2"/>
    <mergeCell ref="C7:D7"/>
    <mergeCell ref="C8:D8"/>
    <mergeCell ref="C9:D9"/>
    <mergeCell ref="C32:D32"/>
    <mergeCell ref="A33:D33"/>
    <mergeCell ref="C30:D30"/>
    <mergeCell ref="C31:D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928" t="s">
        <v>221</v>
      </c>
      <c r="L1" s="928"/>
    </row>
    <row r="2" spans="1:17" ht="15.75" x14ac:dyDescent="0.25">
      <c r="A2" s="929" t="s">
        <v>131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</row>
    <row r="3" spans="1:17" ht="18" customHeight="1" x14ac:dyDescent="0.25">
      <c r="A3" s="793" t="str">
        <f>T!E17&amp;" "&amp;T!G17</f>
        <v>II. čtvrtletí 2019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930"/>
      <c r="E4" s="931"/>
      <c r="F4" s="931"/>
      <c r="G4" s="931"/>
      <c r="H4" s="931"/>
      <c r="I4" s="931"/>
      <c r="J4" s="931"/>
      <c r="K4" s="931"/>
      <c r="L4" s="39"/>
    </row>
    <row r="5" spans="1:17" s="127" customFormat="1" ht="40.5" customHeight="1" x14ac:dyDescent="0.25">
      <c r="B5" s="128"/>
      <c r="C5" s="128"/>
      <c r="D5" s="932" t="s">
        <v>336</v>
      </c>
      <c r="E5" s="933"/>
      <c r="F5" s="933"/>
      <c r="G5" s="934"/>
      <c r="H5" s="935" t="s">
        <v>1</v>
      </c>
      <c r="I5" s="935"/>
      <c r="J5" s="935"/>
      <c r="K5" s="935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Duben</v>
      </c>
      <c r="E6" s="48" t="str">
        <f>T!J21</f>
        <v>Květen</v>
      </c>
      <c r="F6" s="48" t="str">
        <f>T!J22</f>
        <v>Červen</v>
      </c>
      <c r="G6" s="589" t="str">
        <f>T!E17</f>
        <v>II. čtvrtletí</v>
      </c>
      <c r="H6" s="48" t="str">
        <f>D6</f>
        <v>Duben</v>
      </c>
      <c r="I6" s="48" t="str">
        <f>E6</f>
        <v>Květen</v>
      </c>
      <c r="J6" s="48" t="str">
        <f>F6</f>
        <v>Červen</v>
      </c>
      <c r="K6" s="718" t="str">
        <f>G6</f>
        <v>II. čtvrtletí</v>
      </c>
      <c r="L6" s="63"/>
    </row>
    <row r="7" spans="1:17" ht="14.1" customHeight="1" x14ac:dyDescent="0.25">
      <c r="A7" s="942" t="s">
        <v>130</v>
      </c>
      <c r="B7" s="936" t="s">
        <v>79</v>
      </c>
      <c r="C7" s="49" t="s">
        <v>81</v>
      </c>
      <c r="D7" s="55">
        <v>3196489.7584133344</v>
      </c>
      <c r="E7" s="50">
        <v>3478094.5785420407</v>
      </c>
      <c r="F7" s="50">
        <v>3580350.3787319334</v>
      </c>
      <c r="G7" s="590">
        <f>SUM(D7:F7)</f>
        <v>10254934.715687308</v>
      </c>
      <c r="H7" s="50">
        <v>34104650.342</v>
      </c>
      <c r="I7" s="50">
        <v>37075089.612999998</v>
      </c>
      <c r="J7" s="50">
        <v>38187455.302000001</v>
      </c>
      <c r="K7" s="719">
        <f>SUM(H7:J7)</f>
        <v>109367195.257</v>
      </c>
      <c r="L7" s="64"/>
      <c r="N7" s="413"/>
      <c r="O7" s="413"/>
      <c r="P7" s="413"/>
      <c r="Q7" s="413"/>
    </row>
    <row r="8" spans="1:17" ht="14.1" customHeight="1" x14ac:dyDescent="0.25">
      <c r="A8" s="943"/>
      <c r="B8" s="937"/>
      <c r="C8" s="37" t="s">
        <v>82</v>
      </c>
      <c r="D8" s="56">
        <v>128.19640119518647</v>
      </c>
      <c r="E8" s="32">
        <v>119.21415944574647</v>
      </c>
      <c r="F8" s="32">
        <v>38.33247005017914</v>
      </c>
      <c r="G8" s="591">
        <f>SUM(D8:F8)</f>
        <v>285.7430306911121</v>
      </c>
      <c r="H8" s="32">
        <v>1346.0308660000001</v>
      </c>
      <c r="I8" s="32">
        <v>1251.7339710000003</v>
      </c>
      <c r="J8" s="32">
        <v>402.49102599999975</v>
      </c>
      <c r="K8" s="720">
        <f t="shared" ref="K8:K48" si="0">SUM(H8:J8)</f>
        <v>3000.2558630000003</v>
      </c>
      <c r="L8" s="63"/>
      <c r="N8" s="413"/>
      <c r="O8" s="413"/>
      <c r="P8" s="413"/>
      <c r="Q8" s="413"/>
    </row>
    <row r="9" spans="1:17" ht="14.1" customHeight="1" x14ac:dyDescent="0.25">
      <c r="A9" s="943"/>
      <c r="B9" s="938"/>
      <c r="C9" s="38" t="s">
        <v>83</v>
      </c>
      <c r="D9" s="57">
        <v>3196617.9548145295</v>
      </c>
      <c r="E9" s="35">
        <v>3478213.7927014865</v>
      </c>
      <c r="F9" s="35">
        <v>3580388.7112019835</v>
      </c>
      <c r="G9" s="592">
        <f t="shared" ref="G9" si="1">SUM(D9:F9)</f>
        <v>10255220.458717998</v>
      </c>
      <c r="H9" s="35">
        <v>34105996.372865997</v>
      </c>
      <c r="I9" s="35">
        <v>37076341.346970998</v>
      </c>
      <c r="J9" s="35">
        <v>38187857.793026</v>
      </c>
      <c r="K9" s="721">
        <f t="shared" si="0"/>
        <v>109370195.512863</v>
      </c>
      <c r="L9" s="63"/>
      <c r="N9" s="413"/>
      <c r="O9" s="413"/>
      <c r="P9" s="413"/>
      <c r="Q9" s="413"/>
    </row>
    <row r="10" spans="1:17" ht="14.1" customHeight="1" x14ac:dyDescent="0.25">
      <c r="A10" s="943"/>
      <c r="B10" s="939" t="s">
        <v>80</v>
      </c>
      <c r="C10" s="36" t="s">
        <v>81</v>
      </c>
      <c r="D10" s="58">
        <v>2284397.4237788799</v>
      </c>
      <c r="E10" s="31">
        <v>2450866.115624011</v>
      </c>
      <c r="F10" s="31">
        <v>2499657.0313324193</v>
      </c>
      <c r="G10" s="591">
        <f>SUM(D10:F10)</f>
        <v>7234920.5707353102</v>
      </c>
      <c r="H10" s="31">
        <v>24380785.380000003</v>
      </c>
      <c r="I10" s="31">
        <v>26160410.427999999</v>
      </c>
      <c r="J10" s="31">
        <v>26681413.801000003</v>
      </c>
      <c r="K10" s="722">
        <f t="shared" si="0"/>
        <v>77222609.608999997</v>
      </c>
      <c r="L10" s="63"/>
      <c r="N10" s="413"/>
      <c r="O10" s="413"/>
      <c r="P10" s="413"/>
      <c r="Q10" s="413"/>
    </row>
    <row r="11" spans="1:17" ht="14.1" customHeight="1" x14ac:dyDescent="0.25">
      <c r="A11" s="943"/>
      <c r="B11" s="937"/>
      <c r="C11" s="37" t="s">
        <v>82</v>
      </c>
      <c r="D11" s="56">
        <v>20.494792272708217</v>
      </c>
      <c r="E11" s="32">
        <v>18.393758739526753</v>
      </c>
      <c r="F11" s="32">
        <v>10.330826909645968</v>
      </c>
      <c r="G11" s="591">
        <f>SUM(D11:F11)</f>
        <v>49.219377921880934</v>
      </c>
      <c r="H11" s="32">
        <v>218.85686810000001</v>
      </c>
      <c r="I11" s="32">
        <v>195.85299559999999</v>
      </c>
      <c r="J11" s="32">
        <v>110.21255650000001</v>
      </c>
      <c r="K11" s="722">
        <f t="shared" si="0"/>
        <v>524.92242020000003</v>
      </c>
      <c r="L11" s="63"/>
      <c r="N11" s="413"/>
      <c r="O11" s="413"/>
      <c r="P11" s="413"/>
      <c r="Q11" s="413"/>
    </row>
    <row r="12" spans="1:17" ht="14.1" customHeight="1" x14ac:dyDescent="0.25">
      <c r="A12" s="943"/>
      <c r="B12" s="938"/>
      <c r="C12" s="38" t="s">
        <v>83</v>
      </c>
      <c r="D12" s="57">
        <v>2284417.9185711527</v>
      </c>
      <c r="E12" s="35">
        <v>2450884.5093827504</v>
      </c>
      <c r="F12" s="35">
        <v>2499667.362159329</v>
      </c>
      <c r="G12" s="592">
        <f t="shared" ref="G12" si="2">SUM(D12:F12)</f>
        <v>7234969.7901132312</v>
      </c>
      <c r="H12" s="35">
        <v>24381004.236868102</v>
      </c>
      <c r="I12" s="35">
        <v>26160606.2809956</v>
      </c>
      <c r="J12" s="35">
        <v>26681524.013556503</v>
      </c>
      <c r="K12" s="721">
        <f t="shared" si="0"/>
        <v>77223134.531420201</v>
      </c>
      <c r="L12" s="63"/>
      <c r="N12" s="413"/>
      <c r="O12" s="413"/>
      <c r="P12" s="413"/>
      <c r="Q12" s="413"/>
    </row>
    <row r="13" spans="1:17" ht="14.1" customHeight="1" x14ac:dyDescent="0.25">
      <c r="A13" s="943"/>
      <c r="B13" s="940" t="s">
        <v>135</v>
      </c>
      <c r="C13" s="36" t="s">
        <v>81</v>
      </c>
      <c r="D13" s="58">
        <v>912092.33463445446</v>
      </c>
      <c r="E13" s="31">
        <v>1027228.4629180296</v>
      </c>
      <c r="F13" s="31">
        <v>1080693.3473995142</v>
      </c>
      <c r="G13" s="591">
        <f>SUM(D13:F13)</f>
        <v>3020014.1449519983</v>
      </c>
      <c r="H13" s="31">
        <v>9723864.9619999975</v>
      </c>
      <c r="I13" s="31">
        <v>10914679.184999999</v>
      </c>
      <c r="J13" s="31">
        <v>11506041.500999998</v>
      </c>
      <c r="K13" s="722">
        <f t="shared" si="0"/>
        <v>32144585.647999994</v>
      </c>
      <c r="L13" s="63"/>
      <c r="N13" s="413"/>
      <c r="O13" s="413"/>
      <c r="P13" s="413"/>
      <c r="Q13" s="413"/>
    </row>
    <row r="14" spans="1:17" ht="14.1" customHeight="1" x14ac:dyDescent="0.25">
      <c r="A14" s="943"/>
      <c r="B14" s="937"/>
      <c r="C14" s="37" t="s">
        <v>82</v>
      </c>
      <c r="D14" s="56">
        <v>107.70160892247824</v>
      </c>
      <c r="E14" s="32">
        <v>100.82040070621971</v>
      </c>
      <c r="F14" s="32">
        <v>28.001643140533172</v>
      </c>
      <c r="G14" s="591">
        <f>SUM(D14:F14)</f>
        <v>236.52365276923112</v>
      </c>
      <c r="H14" s="32">
        <v>1127.1739979000001</v>
      </c>
      <c r="I14" s="32">
        <v>1055.8809754000004</v>
      </c>
      <c r="J14" s="32">
        <v>292.27846949999974</v>
      </c>
      <c r="K14" s="722">
        <f t="shared" si="0"/>
        <v>2475.3334428000003</v>
      </c>
      <c r="L14" s="63"/>
      <c r="N14" s="413"/>
      <c r="O14" s="413"/>
      <c r="P14" s="413"/>
      <c r="Q14" s="413"/>
    </row>
    <row r="15" spans="1:17" ht="14.1" customHeight="1" thickBot="1" x14ac:dyDescent="0.3">
      <c r="A15" s="944"/>
      <c r="B15" s="941"/>
      <c r="C15" s="51" t="s">
        <v>83</v>
      </c>
      <c r="D15" s="59">
        <v>912200.0362433769</v>
      </c>
      <c r="E15" s="52">
        <v>1027329.2833187359</v>
      </c>
      <c r="F15" s="52">
        <v>1080721.3490426547</v>
      </c>
      <c r="G15" s="593">
        <f t="shared" ref="G15:G52" si="3">SUM(D15:F15)</f>
        <v>3020250.6686047679</v>
      </c>
      <c r="H15" s="52">
        <v>9724992.135997897</v>
      </c>
      <c r="I15" s="52">
        <v>10915735.065975398</v>
      </c>
      <c r="J15" s="52">
        <v>11506333.779469498</v>
      </c>
      <c r="K15" s="723">
        <f t="shared" si="0"/>
        <v>32147060.981442794</v>
      </c>
      <c r="L15" s="65"/>
      <c r="N15" s="413"/>
      <c r="O15" s="413"/>
      <c r="P15" s="413"/>
      <c r="Q15" s="413"/>
    </row>
    <row r="16" spans="1:17" ht="14.1" customHeight="1" x14ac:dyDescent="0.25">
      <c r="A16" s="942" t="s">
        <v>133</v>
      </c>
      <c r="B16" s="937" t="s">
        <v>84</v>
      </c>
      <c r="C16" s="37" t="s">
        <v>293</v>
      </c>
      <c r="D16" s="56">
        <v>0</v>
      </c>
      <c r="E16" s="32">
        <v>31346.400000000001</v>
      </c>
      <c r="F16" s="32">
        <v>4969.7290000000003</v>
      </c>
      <c r="G16" s="591">
        <f t="shared" si="3"/>
        <v>36316.129000000001</v>
      </c>
      <c r="H16" s="32">
        <v>0</v>
      </c>
      <c r="I16" s="32">
        <v>335416.86700000003</v>
      </c>
      <c r="J16" s="32">
        <v>53084.279000000002</v>
      </c>
      <c r="K16" s="722">
        <f t="shared" si="0"/>
        <v>388501.14600000001</v>
      </c>
      <c r="L16" s="63"/>
      <c r="N16" s="413"/>
      <c r="O16" s="413"/>
      <c r="P16" s="413"/>
      <c r="Q16" s="413"/>
    </row>
    <row r="17" spans="1:17" ht="14.1" customHeight="1" x14ac:dyDescent="0.25">
      <c r="A17" s="943"/>
      <c r="B17" s="937"/>
      <c r="C17" s="37" t="s">
        <v>132</v>
      </c>
      <c r="D17" s="56">
        <v>29073.153999999999</v>
      </c>
      <c r="E17" s="32">
        <v>906.92</v>
      </c>
      <c r="F17" s="32">
        <v>0</v>
      </c>
      <c r="G17" s="591">
        <f>SUM(D17:F17)</f>
        <v>29980.073999999997</v>
      </c>
      <c r="H17" s="32">
        <v>310710.98599999998</v>
      </c>
      <c r="I17" s="32">
        <v>9676.2549999999992</v>
      </c>
      <c r="J17" s="32">
        <v>0</v>
      </c>
      <c r="K17" s="722">
        <f t="shared" si="0"/>
        <v>320387.24099999998</v>
      </c>
      <c r="L17" s="63"/>
      <c r="N17" s="413"/>
      <c r="O17" s="413"/>
      <c r="P17" s="413"/>
      <c r="Q17" s="413"/>
    </row>
    <row r="18" spans="1:17" ht="14.1" customHeight="1" x14ac:dyDescent="0.25">
      <c r="A18" s="943"/>
      <c r="B18" s="937"/>
      <c r="C18" s="37" t="s">
        <v>203</v>
      </c>
      <c r="D18" s="56">
        <v>0</v>
      </c>
      <c r="E18" s="32">
        <v>0</v>
      </c>
      <c r="F18" s="32">
        <v>0</v>
      </c>
      <c r="G18" s="591">
        <f>SUM(D18:F18)</f>
        <v>0</v>
      </c>
      <c r="H18" s="32">
        <v>0</v>
      </c>
      <c r="I18" s="32">
        <v>0</v>
      </c>
      <c r="J18" s="32">
        <v>0</v>
      </c>
      <c r="K18" s="722">
        <f t="shared" si="0"/>
        <v>0</v>
      </c>
      <c r="L18" s="63"/>
      <c r="N18" s="413"/>
      <c r="O18" s="413"/>
      <c r="P18" s="413"/>
      <c r="Q18" s="413"/>
    </row>
    <row r="19" spans="1:17" ht="14.1" customHeight="1" x14ac:dyDescent="0.25">
      <c r="A19" s="943"/>
      <c r="B19" s="938"/>
      <c r="C19" s="38" t="s">
        <v>83</v>
      </c>
      <c r="D19" s="57">
        <v>29073.153999999999</v>
      </c>
      <c r="E19" s="35">
        <v>32253.32</v>
      </c>
      <c r="F19" s="35">
        <v>4969.7290000000003</v>
      </c>
      <c r="G19" s="592">
        <f>SUM(D19:F19)</f>
        <v>66296.203000000009</v>
      </c>
      <c r="H19" s="35">
        <v>310710.98599999998</v>
      </c>
      <c r="I19" s="35">
        <v>345093.12200000003</v>
      </c>
      <c r="J19" s="35">
        <v>53084.279000000002</v>
      </c>
      <c r="K19" s="721">
        <f>SUM(H19:J19)</f>
        <v>708888.38699999999</v>
      </c>
      <c r="L19" s="63"/>
      <c r="N19" s="413"/>
      <c r="O19" s="413"/>
      <c r="P19" s="413"/>
      <c r="Q19" s="413"/>
    </row>
    <row r="20" spans="1:17" ht="14.1" customHeight="1" x14ac:dyDescent="0.25">
      <c r="A20" s="943"/>
      <c r="B20" s="939" t="s">
        <v>85</v>
      </c>
      <c r="C20" s="37" t="s">
        <v>293</v>
      </c>
      <c r="D20" s="58">
        <v>310214.66700000002</v>
      </c>
      <c r="E20" s="31">
        <v>458141.99400000001</v>
      </c>
      <c r="F20" s="31">
        <v>666273.88600000006</v>
      </c>
      <c r="G20" s="591">
        <f t="shared" si="3"/>
        <v>1434630.5470000003</v>
      </c>
      <c r="H20" s="31">
        <v>3312456.3806220004</v>
      </c>
      <c r="I20" s="31">
        <v>4877764.54416</v>
      </c>
      <c r="J20" s="31">
        <v>7103596.6722330004</v>
      </c>
      <c r="K20" s="722">
        <f t="shared" si="0"/>
        <v>15293817.597015001</v>
      </c>
      <c r="L20" s="63"/>
      <c r="N20" s="413"/>
      <c r="O20" s="413"/>
      <c r="P20" s="413"/>
      <c r="Q20" s="413"/>
    </row>
    <row r="21" spans="1:17" ht="14.1" customHeight="1" x14ac:dyDescent="0.25">
      <c r="A21" s="943"/>
      <c r="B21" s="937"/>
      <c r="C21" s="37" t="s">
        <v>132</v>
      </c>
      <c r="D21" s="56">
        <v>1750.0109999999997</v>
      </c>
      <c r="E21" s="32">
        <v>4488.3649999999998</v>
      </c>
      <c r="F21" s="32">
        <v>28108.486000000001</v>
      </c>
      <c r="G21" s="591">
        <f t="shared" si="3"/>
        <v>34346.862000000001</v>
      </c>
      <c r="H21" s="32">
        <v>18669.425870999996</v>
      </c>
      <c r="I21" s="32">
        <v>47685.436000000002</v>
      </c>
      <c r="J21" s="32">
        <v>300044.701</v>
      </c>
      <c r="K21" s="722">
        <f t="shared" si="0"/>
        <v>366399.56287100003</v>
      </c>
      <c r="L21" s="63"/>
      <c r="N21" s="413"/>
      <c r="O21" s="413"/>
      <c r="P21" s="413"/>
      <c r="Q21" s="413"/>
    </row>
    <row r="22" spans="1:17" ht="14.1" customHeight="1" x14ac:dyDescent="0.25">
      <c r="A22" s="943"/>
      <c r="B22" s="937"/>
      <c r="C22" s="37" t="s">
        <v>203</v>
      </c>
      <c r="D22" s="56">
        <v>38307.216</v>
      </c>
      <c r="E22" s="32">
        <v>52624.387000000002</v>
      </c>
      <c r="F22" s="32">
        <v>16027.380000000001</v>
      </c>
      <c r="G22" s="591">
        <f t="shared" si="3"/>
        <v>106958.98300000001</v>
      </c>
      <c r="H22" s="32">
        <v>409373.91312899999</v>
      </c>
      <c r="I22" s="32">
        <v>559363.429</v>
      </c>
      <c r="J22" s="32">
        <v>170630.06300000002</v>
      </c>
      <c r="K22" s="722">
        <f t="shared" si="0"/>
        <v>1139367.4051290001</v>
      </c>
      <c r="L22" s="63"/>
      <c r="N22" s="413"/>
      <c r="O22" s="413"/>
      <c r="P22" s="413"/>
      <c r="Q22" s="413"/>
    </row>
    <row r="23" spans="1:17" ht="14.1" customHeight="1" x14ac:dyDescent="0.25">
      <c r="A23" s="943"/>
      <c r="B23" s="938"/>
      <c r="C23" s="38" t="s">
        <v>83</v>
      </c>
      <c r="D23" s="57">
        <v>350271.89400000003</v>
      </c>
      <c r="E23" s="35">
        <v>515254.74599999998</v>
      </c>
      <c r="F23" s="35">
        <v>710409.75200000009</v>
      </c>
      <c r="G23" s="592">
        <f t="shared" si="3"/>
        <v>1575936.392</v>
      </c>
      <c r="H23" s="35">
        <v>3740499.7196220006</v>
      </c>
      <c r="I23" s="35">
        <v>5484813.4091599993</v>
      </c>
      <c r="J23" s="35">
        <v>7574271.4362330008</v>
      </c>
      <c r="K23" s="721">
        <f t="shared" si="0"/>
        <v>16799584.565015003</v>
      </c>
      <c r="L23" s="63"/>
      <c r="N23" s="431"/>
      <c r="O23" s="413"/>
      <c r="P23" s="413"/>
      <c r="Q23" s="413"/>
    </row>
    <row r="24" spans="1:17" ht="14.1" customHeight="1" x14ac:dyDescent="0.25">
      <c r="A24" s="943"/>
      <c r="B24" s="940" t="s">
        <v>136</v>
      </c>
      <c r="C24" s="37" t="s">
        <v>293</v>
      </c>
      <c r="D24" s="58">
        <v>-310214.66700000002</v>
      </c>
      <c r="E24" s="31">
        <v>-426795.59399999998</v>
      </c>
      <c r="F24" s="31">
        <v>-661304.15700000001</v>
      </c>
      <c r="G24" s="594">
        <f t="shared" si="3"/>
        <v>-1398314.4180000001</v>
      </c>
      <c r="H24" s="31">
        <v>-3312456.3806220004</v>
      </c>
      <c r="I24" s="31">
        <v>-4542347.6771600004</v>
      </c>
      <c r="J24" s="31">
        <v>-7050512.3932330003</v>
      </c>
      <c r="K24" s="724">
        <f t="shared" si="0"/>
        <v>-14905316.451015001</v>
      </c>
      <c r="L24" s="63"/>
      <c r="N24" s="431"/>
      <c r="O24" s="413"/>
      <c r="P24" s="413"/>
      <c r="Q24" s="413"/>
    </row>
    <row r="25" spans="1:17" ht="14.1" customHeight="1" x14ac:dyDescent="0.25">
      <c r="A25" s="943"/>
      <c r="B25" s="937"/>
      <c r="C25" s="37" t="s">
        <v>132</v>
      </c>
      <c r="D25" s="56">
        <v>27323.143</v>
      </c>
      <c r="E25" s="32">
        <v>-3581.4449999999997</v>
      </c>
      <c r="F25" s="32">
        <v>-28108.486000000001</v>
      </c>
      <c r="G25" s="591">
        <f t="shared" si="3"/>
        <v>-4366.7880000000005</v>
      </c>
      <c r="H25" s="32">
        <v>292041.56012899999</v>
      </c>
      <c r="I25" s="32">
        <v>-38009.181000000004</v>
      </c>
      <c r="J25" s="32">
        <v>-300044.701</v>
      </c>
      <c r="K25" s="720">
        <f t="shared" si="0"/>
        <v>-46012.321871000022</v>
      </c>
      <c r="L25" s="63"/>
      <c r="N25" s="413"/>
      <c r="O25" s="413"/>
      <c r="P25" s="413"/>
      <c r="Q25" s="413"/>
    </row>
    <row r="26" spans="1:17" ht="14.1" customHeight="1" x14ac:dyDescent="0.25">
      <c r="A26" s="943"/>
      <c r="B26" s="937"/>
      <c r="C26" s="37" t="s">
        <v>203</v>
      </c>
      <c r="D26" s="56">
        <v>-38307.216</v>
      </c>
      <c r="E26" s="32">
        <v>-52624.387000000002</v>
      </c>
      <c r="F26" s="32">
        <v>-16027.380000000001</v>
      </c>
      <c r="G26" s="591">
        <f t="shared" si="3"/>
        <v>-106958.98300000001</v>
      </c>
      <c r="H26" s="32">
        <v>-409373.91312899999</v>
      </c>
      <c r="I26" s="32">
        <v>-559363.429</v>
      </c>
      <c r="J26" s="32">
        <v>-170630.06300000002</v>
      </c>
      <c r="K26" s="720">
        <f t="shared" si="0"/>
        <v>-1139367.4051290001</v>
      </c>
      <c r="L26" s="63"/>
      <c r="N26" s="413"/>
      <c r="O26" s="413"/>
      <c r="P26" s="413"/>
      <c r="Q26" s="413"/>
    </row>
    <row r="27" spans="1:17" ht="14.1" customHeight="1" x14ac:dyDescent="0.25">
      <c r="A27" s="943"/>
      <c r="B27" s="938"/>
      <c r="C27" s="38" t="s">
        <v>83</v>
      </c>
      <c r="D27" s="57">
        <v>-321198.74000000005</v>
      </c>
      <c r="E27" s="35">
        <v>-483001.42599999998</v>
      </c>
      <c r="F27" s="35">
        <v>-705440.02300000004</v>
      </c>
      <c r="G27" s="592">
        <f t="shared" si="3"/>
        <v>-1509640.189</v>
      </c>
      <c r="H27" s="35">
        <v>-3429788.7336220006</v>
      </c>
      <c r="I27" s="35">
        <v>-5139720.2871599998</v>
      </c>
      <c r="J27" s="35">
        <v>-7521187.1572330007</v>
      </c>
      <c r="K27" s="725">
        <f t="shared" si="0"/>
        <v>-16090696.178015001</v>
      </c>
      <c r="L27" s="63"/>
      <c r="N27" s="413"/>
      <c r="O27" s="413"/>
      <c r="P27" s="413"/>
      <c r="Q27" s="413"/>
    </row>
    <row r="28" spans="1:17" ht="14.1" customHeight="1" thickBot="1" x14ac:dyDescent="0.3">
      <c r="A28" s="944"/>
      <c r="B28" s="945" t="s">
        <v>139</v>
      </c>
      <c r="C28" s="946"/>
      <c r="D28" s="59">
        <v>1500533.3498421698</v>
      </c>
      <c r="E28" s="52">
        <v>1980176.5358421698</v>
      </c>
      <c r="F28" s="52">
        <v>2684160.8218421703</v>
      </c>
      <c r="G28" s="593">
        <f>F28</f>
        <v>2684160.8218421703</v>
      </c>
      <c r="H28" s="52">
        <v>16183360.700400788</v>
      </c>
      <c r="I28" s="52">
        <v>21287093.991083786</v>
      </c>
      <c r="J28" s="52">
        <v>28792521.479997784</v>
      </c>
      <c r="K28" s="723">
        <f>J28</f>
        <v>28792521.479997784</v>
      </c>
      <c r="L28" s="63"/>
      <c r="N28" s="413"/>
      <c r="O28" s="413"/>
      <c r="P28" s="413"/>
      <c r="Q28" s="413"/>
    </row>
    <row r="29" spans="1:17" ht="14.1" customHeight="1" x14ac:dyDescent="0.25">
      <c r="A29" s="943" t="s">
        <v>134</v>
      </c>
      <c r="B29" s="947" t="s">
        <v>87</v>
      </c>
      <c r="C29" s="37" t="s">
        <v>86</v>
      </c>
      <c r="D29" s="56">
        <v>8565.9580000000005</v>
      </c>
      <c r="E29" s="32">
        <v>8652.0789999999979</v>
      </c>
      <c r="F29" s="32">
        <v>8882.4239999999991</v>
      </c>
      <c r="G29" s="591">
        <f t="shared" si="3"/>
        <v>26100.460999999996</v>
      </c>
      <c r="H29" s="32">
        <v>92795.607843399994</v>
      </c>
      <c r="I29" s="32">
        <v>93614.365181400019</v>
      </c>
      <c r="J29" s="32">
        <v>96146.48683200001</v>
      </c>
      <c r="K29" s="722">
        <f t="shared" si="0"/>
        <v>282556.45985680004</v>
      </c>
      <c r="L29" s="64"/>
      <c r="N29" s="413"/>
      <c r="O29" s="413"/>
      <c r="P29" s="413"/>
      <c r="Q29" s="413"/>
    </row>
    <row r="30" spans="1:17" ht="14.1" customHeight="1" x14ac:dyDescent="0.25">
      <c r="A30" s="943"/>
      <c r="B30" s="947"/>
      <c r="C30" s="37" t="s">
        <v>93</v>
      </c>
      <c r="D30" s="56">
        <v>982.93100000000095</v>
      </c>
      <c r="E30" s="32">
        <v>1033.1589999999997</v>
      </c>
      <c r="F30" s="32">
        <v>1140.1229999999989</v>
      </c>
      <c r="G30" s="591">
        <f t="shared" si="3"/>
        <v>3156.2129999999997</v>
      </c>
      <c r="H30" s="32">
        <v>10673.85940000003</v>
      </c>
      <c r="I30" s="32">
        <v>11196.072999999995</v>
      </c>
      <c r="J30" s="32">
        <v>12374.066000000001</v>
      </c>
      <c r="K30" s="722">
        <f t="shared" si="0"/>
        <v>34243.998400000026</v>
      </c>
      <c r="L30" s="63"/>
      <c r="N30" s="413"/>
      <c r="O30" s="413"/>
      <c r="P30" s="413"/>
      <c r="Q30" s="413"/>
    </row>
    <row r="31" spans="1:17" ht="14.1" customHeight="1" x14ac:dyDescent="0.25">
      <c r="A31" s="943"/>
      <c r="B31" s="950"/>
      <c r="C31" s="38" t="s">
        <v>83</v>
      </c>
      <c r="D31" s="57">
        <v>9548.889000000001</v>
      </c>
      <c r="E31" s="35">
        <v>9685.2379999999976</v>
      </c>
      <c r="F31" s="35">
        <v>10022.546999999999</v>
      </c>
      <c r="G31" s="592">
        <f t="shared" si="3"/>
        <v>29256.673999999999</v>
      </c>
      <c r="H31" s="35">
        <v>103469.46724340002</v>
      </c>
      <c r="I31" s="35">
        <v>104810.43818140001</v>
      </c>
      <c r="J31" s="35">
        <v>108520.55283200002</v>
      </c>
      <c r="K31" s="721">
        <f t="shared" si="0"/>
        <v>316800.45825680008</v>
      </c>
      <c r="L31" s="63"/>
      <c r="N31" s="413"/>
      <c r="O31" s="413"/>
      <c r="P31" s="413"/>
      <c r="Q31" s="413"/>
    </row>
    <row r="32" spans="1:17" ht="14.1" customHeight="1" x14ac:dyDescent="0.25">
      <c r="A32" s="943"/>
      <c r="B32" s="940" t="s">
        <v>88</v>
      </c>
      <c r="C32" s="36" t="s">
        <v>86</v>
      </c>
      <c r="D32" s="58">
        <v>1000.67</v>
      </c>
      <c r="E32" s="31">
        <v>979.649</v>
      </c>
      <c r="F32" s="31">
        <v>729.60400000000004</v>
      </c>
      <c r="G32" s="591">
        <f t="shared" si="3"/>
        <v>2709.9229999999998</v>
      </c>
      <c r="H32" s="31">
        <v>10472.888000000001</v>
      </c>
      <c r="I32" s="31">
        <v>10278.698</v>
      </c>
      <c r="J32" s="31">
        <v>7628.5140000000001</v>
      </c>
      <c r="K32" s="722">
        <f t="shared" si="0"/>
        <v>28380.100000000002</v>
      </c>
      <c r="L32" s="63"/>
      <c r="N32" s="413"/>
      <c r="O32" s="413"/>
      <c r="P32" s="413"/>
      <c r="Q32" s="413"/>
    </row>
    <row r="33" spans="1:17" ht="14.1" customHeight="1" x14ac:dyDescent="0.25">
      <c r="A33" s="943"/>
      <c r="B33" s="947"/>
      <c r="C33" s="37" t="s">
        <v>93</v>
      </c>
      <c r="D33" s="56">
        <v>0</v>
      </c>
      <c r="E33" s="32">
        <v>0</v>
      </c>
      <c r="F33" s="32">
        <v>0</v>
      </c>
      <c r="G33" s="591">
        <f t="shared" si="3"/>
        <v>0</v>
      </c>
      <c r="H33" s="32">
        <v>0</v>
      </c>
      <c r="I33" s="32">
        <v>0</v>
      </c>
      <c r="J33" s="32">
        <v>0</v>
      </c>
      <c r="K33" s="722">
        <f t="shared" si="0"/>
        <v>0</v>
      </c>
      <c r="L33" s="63"/>
      <c r="N33" s="413"/>
      <c r="O33" s="413"/>
      <c r="P33" s="413"/>
      <c r="Q33" s="413"/>
    </row>
    <row r="34" spans="1:17" ht="14.1" customHeight="1" x14ac:dyDescent="0.25">
      <c r="A34" s="943"/>
      <c r="B34" s="950"/>
      <c r="C34" s="38" t="s">
        <v>83</v>
      </c>
      <c r="D34" s="57">
        <v>1000.67</v>
      </c>
      <c r="E34" s="35">
        <v>979.649</v>
      </c>
      <c r="F34" s="35">
        <v>729.60400000000004</v>
      </c>
      <c r="G34" s="592">
        <f t="shared" si="3"/>
        <v>2709.9229999999998</v>
      </c>
      <c r="H34" s="35">
        <v>10472.888000000001</v>
      </c>
      <c r="I34" s="35">
        <v>10278.698</v>
      </c>
      <c r="J34" s="35">
        <v>7628.5140000000001</v>
      </c>
      <c r="K34" s="721">
        <f t="shared" si="0"/>
        <v>28380.100000000002</v>
      </c>
      <c r="L34" s="63"/>
      <c r="N34" s="413"/>
      <c r="O34" s="413"/>
      <c r="P34" s="413"/>
      <c r="Q34" s="413"/>
    </row>
    <row r="35" spans="1:17" ht="14.1" customHeight="1" x14ac:dyDescent="0.25">
      <c r="A35" s="943"/>
      <c r="B35" s="940" t="s">
        <v>83</v>
      </c>
      <c r="C35" s="36" t="s">
        <v>86</v>
      </c>
      <c r="D35" s="58">
        <v>9566.6280000000006</v>
      </c>
      <c r="E35" s="31">
        <v>9631.7279999999973</v>
      </c>
      <c r="F35" s="31">
        <v>9612.0279999999984</v>
      </c>
      <c r="G35" s="591">
        <f t="shared" si="3"/>
        <v>28810.383999999998</v>
      </c>
      <c r="H35" s="31">
        <v>103268.4958434</v>
      </c>
      <c r="I35" s="31">
        <v>103893.06318140002</v>
      </c>
      <c r="J35" s="31">
        <v>103775.00083200001</v>
      </c>
      <c r="K35" s="722">
        <f t="shared" si="0"/>
        <v>310936.55985680001</v>
      </c>
      <c r="L35" s="63"/>
      <c r="N35" s="413"/>
      <c r="O35" s="413"/>
      <c r="P35" s="413"/>
      <c r="Q35" s="413"/>
    </row>
    <row r="36" spans="1:17" ht="14.1" customHeight="1" x14ac:dyDescent="0.25">
      <c r="A36" s="943"/>
      <c r="B36" s="947"/>
      <c r="C36" s="37" t="s">
        <v>93</v>
      </c>
      <c r="D36" s="56">
        <v>982.93100000000095</v>
      </c>
      <c r="E36" s="32">
        <v>1033.1589999999997</v>
      </c>
      <c r="F36" s="32">
        <v>1140.1229999999989</v>
      </c>
      <c r="G36" s="591">
        <f t="shared" si="3"/>
        <v>3156.2129999999997</v>
      </c>
      <c r="H36" s="32">
        <v>10673.85940000003</v>
      </c>
      <c r="I36" s="32">
        <v>11196.072999999995</v>
      </c>
      <c r="J36" s="32">
        <v>12374.066000000001</v>
      </c>
      <c r="K36" s="722">
        <f t="shared" si="0"/>
        <v>34243.998400000026</v>
      </c>
      <c r="L36" s="63"/>
      <c r="N36" s="413"/>
      <c r="O36" s="413"/>
      <c r="P36" s="413"/>
      <c r="Q36" s="413"/>
    </row>
    <row r="37" spans="1:17" ht="14.1" customHeight="1" thickBot="1" x14ac:dyDescent="0.3">
      <c r="A37" s="944"/>
      <c r="B37" s="948"/>
      <c r="C37" s="51" t="s">
        <v>83</v>
      </c>
      <c r="D37" s="59">
        <v>10549.559000000001</v>
      </c>
      <c r="E37" s="52">
        <v>10664.886999999997</v>
      </c>
      <c r="F37" s="52">
        <v>10752.150999999998</v>
      </c>
      <c r="G37" s="593">
        <f t="shared" si="3"/>
        <v>31966.596999999994</v>
      </c>
      <c r="H37" s="52">
        <v>113942.35524340003</v>
      </c>
      <c r="I37" s="52">
        <v>115089.13618140001</v>
      </c>
      <c r="J37" s="52">
        <v>116149.06683200001</v>
      </c>
      <c r="K37" s="723">
        <f t="shared" si="0"/>
        <v>345180.55825680005</v>
      </c>
      <c r="L37" s="65"/>
      <c r="N37" s="413"/>
      <c r="O37" s="413"/>
      <c r="P37" s="413"/>
      <c r="Q37" s="413"/>
    </row>
    <row r="38" spans="1:17" ht="14.1" customHeight="1" x14ac:dyDescent="0.25">
      <c r="A38" s="943" t="s">
        <v>202</v>
      </c>
      <c r="B38" s="940" t="s">
        <v>137</v>
      </c>
      <c r="C38" s="36" t="s">
        <v>220</v>
      </c>
      <c r="D38" s="58">
        <v>557087.91654210037</v>
      </c>
      <c r="E38" s="31">
        <v>521844.55959614448</v>
      </c>
      <c r="F38" s="31">
        <v>298652.5672547397</v>
      </c>
      <c r="G38" s="591">
        <f t="shared" si="3"/>
        <v>1377585.0433929847</v>
      </c>
      <c r="H38" s="31">
        <v>5948499.6676539993</v>
      </c>
      <c r="I38" s="31">
        <v>5557147.3391669672</v>
      </c>
      <c r="J38" s="31">
        <v>3185934.0128429937</v>
      </c>
      <c r="K38" s="722">
        <f t="shared" si="0"/>
        <v>14691581.01966396</v>
      </c>
      <c r="L38" s="63"/>
      <c r="N38" s="413"/>
      <c r="O38" s="413"/>
      <c r="P38" s="413"/>
      <c r="Q38" s="413"/>
    </row>
    <row r="39" spans="1:17" ht="14.1" customHeight="1" x14ac:dyDescent="0.25">
      <c r="A39" s="943"/>
      <c r="B39" s="947"/>
      <c r="C39" s="37" t="s">
        <v>89</v>
      </c>
      <c r="D39" s="56">
        <v>10433.914981275178</v>
      </c>
      <c r="E39" s="32">
        <v>9932.9285576265847</v>
      </c>
      <c r="F39" s="32">
        <v>6052.3179078527792</v>
      </c>
      <c r="G39" s="591">
        <f t="shared" si="3"/>
        <v>26419.161446754541</v>
      </c>
      <c r="H39" s="32">
        <v>111402.25242999999</v>
      </c>
      <c r="I39" s="32">
        <v>105779.61436000001</v>
      </c>
      <c r="J39" s="32">
        <v>64552.287339999995</v>
      </c>
      <c r="K39" s="722">
        <f t="shared" si="0"/>
        <v>281734.15412999998</v>
      </c>
      <c r="L39" s="63"/>
      <c r="N39" s="413"/>
      <c r="O39" s="413"/>
      <c r="P39" s="413"/>
      <c r="Q39" s="413"/>
    </row>
    <row r="40" spans="1:17" ht="14.1" customHeight="1" x14ac:dyDescent="0.25">
      <c r="A40" s="943"/>
      <c r="B40" s="950"/>
      <c r="C40" s="38" t="s">
        <v>83</v>
      </c>
      <c r="D40" s="57">
        <v>567521.83152337559</v>
      </c>
      <c r="E40" s="35">
        <v>531777.48815377103</v>
      </c>
      <c r="F40" s="35">
        <v>304704.88516259246</v>
      </c>
      <c r="G40" s="592">
        <f t="shared" si="3"/>
        <v>1404004.204839739</v>
      </c>
      <c r="H40" s="35">
        <v>6059901.9200839996</v>
      </c>
      <c r="I40" s="35">
        <v>5662926.9535269672</v>
      </c>
      <c r="J40" s="35">
        <v>3250486.3001829935</v>
      </c>
      <c r="K40" s="721">
        <f t="shared" si="0"/>
        <v>14973315.17379396</v>
      </c>
      <c r="L40" s="63"/>
      <c r="N40" s="413"/>
      <c r="O40" s="413"/>
      <c r="P40" s="413"/>
      <c r="Q40" s="413"/>
    </row>
    <row r="41" spans="1:17" ht="14.1" customHeight="1" x14ac:dyDescent="0.25">
      <c r="A41" s="943"/>
      <c r="B41" s="940" t="s">
        <v>138</v>
      </c>
      <c r="C41" s="36" t="s">
        <v>220</v>
      </c>
      <c r="D41" s="58">
        <v>983.67200000000003</v>
      </c>
      <c r="E41" s="31">
        <v>964.33299999999986</v>
      </c>
      <c r="F41" s="31">
        <v>718.43200000000002</v>
      </c>
      <c r="G41" s="591">
        <f t="shared" si="3"/>
        <v>2666.4369999999999</v>
      </c>
      <c r="H41" s="31">
        <v>10291.169</v>
      </c>
      <c r="I41" s="31">
        <v>10114.965</v>
      </c>
      <c r="J41" s="31">
        <v>7509.4650000000001</v>
      </c>
      <c r="K41" s="722">
        <f t="shared" si="0"/>
        <v>27915.598999999998</v>
      </c>
      <c r="L41" s="63"/>
      <c r="N41" s="413"/>
      <c r="O41" s="413"/>
      <c r="P41" s="413"/>
      <c r="Q41" s="413"/>
    </row>
    <row r="42" spans="1:17" ht="14.1" customHeight="1" x14ac:dyDescent="0.25">
      <c r="A42" s="943"/>
      <c r="B42" s="947"/>
      <c r="C42" s="37" t="s">
        <v>89</v>
      </c>
      <c r="D42" s="56">
        <v>0</v>
      </c>
      <c r="E42" s="32">
        <v>0</v>
      </c>
      <c r="F42" s="32">
        <v>0</v>
      </c>
      <c r="G42" s="591">
        <f t="shared" si="3"/>
        <v>0</v>
      </c>
      <c r="H42" s="32">
        <v>0</v>
      </c>
      <c r="I42" s="32">
        <v>0</v>
      </c>
      <c r="J42" s="32">
        <v>0</v>
      </c>
      <c r="K42" s="722">
        <f t="shared" si="0"/>
        <v>0</v>
      </c>
      <c r="L42" s="63"/>
      <c r="N42" s="413"/>
      <c r="O42" s="413"/>
      <c r="P42" s="413"/>
      <c r="Q42" s="413"/>
    </row>
    <row r="43" spans="1:17" ht="14.1" customHeight="1" x14ac:dyDescent="0.25">
      <c r="A43" s="943"/>
      <c r="B43" s="950"/>
      <c r="C43" s="38" t="s">
        <v>83</v>
      </c>
      <c r="D43" s="57">
        <v>983.67200000000003</v>
      </c>
      <c r="E43" s="35">
        <v>964.33299999999986</v>
      </c>
      <c r="F43" s="35">
        <v>718.43200000000002</v>
      </c>
      <c r="G43" s="592">
        <f t="shared" si="3"/>
        <v>2666.4369999999999</v>
      </c>
      <c r="H43" s="35">
        <v>10291.169</v>
      </c>
      <c r="I43" s="35">
        <v>10114.965</v>
      </c>
      <c r="J43" s="35">
        <v>7509.4650000000001</v>
      </c>
      <c r="K43" s="721">
        <f t="shared" si="0"/>
        <v>27915.598999999998</v>
      </c>
      <c r="L43" s="63"/>
      <c r="N43" s="413"/>
      <c r="O43" s="413"/>
      <c r="P43" s="413"/>
      <c r="Q43" s="413"/>
    </row>
    <row r="44" spans="1:17" ht="14.1" customHeight="1" x14ac:dyDescent="0.25">
      <c r="A44" s="943"/>
      <c r="B44" s="951" t="s">
        <v>290</v>
      </c>
      <c r="C44" s="952"/>
      <c r="D44" s="367">
        <v>982.93100000000095</v>
      </c>
      <c r="E44" s="366">
        <v>1033.1589999999997</v>
      </c>
      <c r="F44" s="366">
        <v>1140.1229999999989</v>
      </c>
      <c r="G44" s="595">
        <f t="shared" si="3"/>
        <v>3156.2129999999997</v>
      </c>
      <c r="H44" s="366">
        <v>10673.85940000003</v>
      </c>
      <c r="I44" s="366">
        <v>11196.072999999995</v>
      </c>
      <c r="J44" s="366">
        <v>12374.066000000001</v>
      </c>
      <c r="K44" s="726">
        <f t="shared" si="0"/>
        <v>34243.998400000026</v>
      </c>
      <c r="L44" s="63"/>
      <c r="N44" s="413"/>
      <c r="O44" s="413"/>
      <c r="P44" s="413"/>
      <c r="Q44" s="413"/>
    </row>
    <row r="45" spans="1:17" ht="14.1" customHeight="1" x14ac:dyDescent="0.25">
      <c r="A45" s="943"/>
      <c r="B45" s="951" t="s">
        <v>284</v>
      </c>
      <c r="C45" s="952"/>
      <c r="D45" s="367">
        <v>31090.937999999998</v>
      </c>
      <c r="E45" s="366">
        <v>20622.588</v>
      </c>
      <c r="F45" s="366">
        <v>65637.806999999986</v>
      </c>
      <c r="G45" s="595">
        <f t="shared" si="3"/>
        <v>117351.33299999998</v>
      </c>
      <c r="H45" s="366">
        <v>331534.85620799998</v>
      </c>
      <c r="I45" s="366">
        <v>219262.98473400003</v>
      </c>
      <c r="J45" s="366">
        <v>699511.01787900005</v>
      </c>
      <c r="K45" s="726">
        <f t="shared" si="0"/>
        <v>1250308.858821</v>
      </c>
      <c r="L45" s="63"/>
      <c r="N45" s="413"/>
      <c r="O45" s="413"/>
      <c r="P45" s="413"/>
      <c r="Q45" s="413"/>
    </row>
    <row r="46" spans="1:17" ht="14.1" customHeight="1" x14ac:dyDescent="0.25">
      <c r="A46" s="943"/>
      <c r="B46" s="947" t="s">
        <v>90</v>
      </c>
      <c r="C46" s="37" t="s">
        <v>220</v>
      </c>
      <c r="D46" s="56">
        <v>589162.52654210036</v>
      </c>
      <c r="E46" s="32">
        <v>543431.48059614445</v>
      </c>
      <c r="F46" s="32">
        <v>365008.80625473964</v>
      </c>
      <c r="G46" s="591">
        <f t="shared" si="3"/>
        <v>1497602.8133929844</v>
      </c>
      <c r="H46" s="32">
        <v>6290325.6928619994</v>
      </c>
      <c r="I46" s="32">
        <v>5786525.2889009668</v>
      </c>
      <c r="J46" s="32">
        <v>3892954.4957219935</v>
      </c>
      <c r="K46" s="722">
        <f t="shared" si="0"/>
        <v>15969805.47748496</v>
      </c>
      <c r="L46" s="63"/>
      <c r="N46" s="413"/>
      <c r="O46" s="413"/>
      <c r="P46" s="413"/>
      <c r="Q46" s="413"/>
    </row>
    <row r="47" spans="1:17" ht="14.1" customHeight="1" x14ac:dyDescent="0.25">
      <c r="A47" s="943"/>
      <c r="B47" s="947"/>
      <c r="C47" s="37" t="s">
        <v>310</v>
      </c>
      <c r="D47" s="56">
        <v>11963.129981275179</v>
      </c>
      <c r="E47" s="32">
        <v>13922.185557626584</v>
      </c>
      <c r="F47" s="32">
        <v>12591.90990785278</v>
      </c>
      <c r="G47" s="591">
        <f t="shared" si="3"/>
        <v>38477.225446754543</v>
      </c>
      <c r="H47" s="32">
        <v>127901.44149700002</v>
      </c>
      <c r="I47" s="32">
        <v>148419.62865300002</v>
      </c>
      <c r="J47" s="32">
        <v>134449.76869</v>
      </c>
      <c r="K47" s="722">
        <f t="shared" si="0"/>
        <v>410770.83884000004</v>
      </c>
      <c r="L47" s="63"/>
      <c r="N47" s="413"/>
      <c r="O47" s="413"/>
      <c r="P47" s="413"/>
      <c r="Q47" s="413"/>
    </row>
    <row r="48" spans="1:17" ht="14.1" customHeight="1" thickBot="1" x14ac:dyDescent="0.3">
      <c r="A48" s="944"/>
      <c r="B48" s="948"/>
      <c r="C48" s="51" t="s">
        <v>83</v>
      </c>
      <c r="D48" s="59">
        <v>601125.65652337554</v>
      </c>
      <c r="E48" s="52">
        <v>557353.66615377099</v>
      </c>
      <c r="F48" s="52">
        <v>377600.71616259241</v>
      </c>
      <c r="G48" s="593">
        <f>SUM(D48:F48)</f>
        <v>1536080.038839739</v>
      </c>
      <c r="H48" s="52">
        <v>6418227.1343589993</v>
      </c>
      <c r="I48" s="52">
        <v>5934944.9175539669</v>
      </c>
      <c r="J48" s="52">
        <v>4027404.2644119933</v>
      </c>
      <c r="K48" s="727">
        <f t="shared" si="0"/>
        <v>16380576.31632496</v>
      </c>
      <c r="L48" s="65"/>
      <c r="N48" s="413"/>
      <c r="O48" s="413"/>
      <c r="P48" s="413"/>
      <c r="Q48" s="413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13"/>
      <c r="O49" s="413"/>
      <c r="P49" s="413"/>
      <c r="Q49" s="413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13"/>
      <c r="O50" s="413"/>
      <c r="P50" s="413"/>
      <c r="Q50" s="413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13"/>
      <c r="O51" s="413"/>
      <c r="P51" s="413"/>
      <c r="Q51" s="413"/>
    </row>
    <row r="52" spans="1:17" ht="14.1" customHeight="1" x14ac:dyDescent="0.25">
      <c r="A52" s="949" t="s">
        <v>304</v>
      </c>
      <c r="B52" s="949"/>
      <c r="C52" s="949"/>
      <c r="D52" s="367">
        <v>-425.19872000126634</v>
      </c>
      <c r="E52" s="366">
        <v>2360.9218350348528</v>
      </c>
      <c r="F52" s="366">
        <v>-8432.7608800620656</v>
      </c>
      <c r="G52" s="595">
        <f t="shared" si="3"/>
        <v>-6497.037765028479</v>
      </c>
      <c r="H52" s="374">
        <v>9081.3767397059128</v>
      </c>
      <c r="I52" s="366">
        <v>43841.002557168715</v>
      </c>
      <c r="J52" s="366">
        <v>-73891.424656502437</v>
      </c>
      <c r="K52" s="726">
        <f>SUM(H52:J52)</f>
        <v>-20969.045359627809</v>
      </c>
      <c r="L52" s="60"/>
      <c r="N52" s="413"/>
      <c r="O52" s="413"/>
      <c r="P52" s="413"/>
      <c r="Q52" s="413"/>
    </row>
    <row r="53" spans="1:17" ht="5.0999999999999996" customHeight="1" x14ac:dyDescent="0.25">
      <c r="D53" s="61"/>
      <c r="H53" s="40"/>
      <c r="L53" s="61"/>
    </row>
    <row r="55" spans="1:17" x14ac:dyDescent="0.25">
      <c r="I55" s="437"/>
    </row>
    <row r="56" spans="1:17" x14ac:dyDescent="0.25">
      <c r="I56" s="437"/>
    </row>
    <row r="57" spans="1:17" x14ac:dyDescent="0.25">
      <c r="I57" s="437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B14" sqref="B14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56" t="s">
        <v>222</v>
      </c>
      <c r="S1" s="956"/>
      <c r="T1" s="956"/>
    </row>
    <row r="2" spans="1:24" ht="20.100000000000001" customHeight="1" x14ac:dyDescent="0.25">
      <c r="A2" s="955" t="s">
        <v>97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</row>
    <row r="3" spans="1:24" ht="20.100000000000001" customHeight="1" x14ac:dyDescent="0.25">
      <c r="A3" s="792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953"/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4"/>
      <c r="P4" s="954"/>
      <c r="Q4" s="954"/>
      <c r="R4" s="954"/>
      <c r="S4" s="954"/>
    </row>
    <row r="5" spans="1:24" ht="50.1" customHeight="1" x14ac:dyDescent="0.25">
      <c r="A5" s="213"/>
      <c r="B5" s="961" t="s">
        <v>337</v>
      </c>
      <c r="C5" s="962"/>
      <c r="D5" s="962"/>
      <c r="E5" s="962"/>
      <c r="F5" s="962"/>
      <c r="G5" s="962"/>
      <c r="H5" s="962"/>
      <c r="I5" s="962"/>
      <c r="J5" s="963"/>
      <c r="K5" s="964" t="s">
        <v>12</v>
      </c>
      <c r="L5" s="965"/>
      <c r="M5" s="965"/>
      <c r="N5" s="965"/>
      <c r="O5" s="965"/>
      <c r="P5" s="965"/>
      <c r="Q5" s="965"/>
      <c r="R5" s="965"/>
      <c r="S5" s="966"/>
    </row>
    <row r="6" spans="1:24" ht="52.5" customHeight="1" x14ac:dyDescent="0.25">
      <c r="A6" s="188"/>
      <c r="B6" s="967" t="s">
        <v>91</v>
      </c>
      <c r="C6" s="957"/>
      <c r="D6" s="957"/>
      <c r="E6" s="957" t="s">
        <v>95</v>
      </c>
      <c r="F6" s="957"/>
      <c r="G6" s="957"/>
      <c r="H6" s="958" t="s">
        <v>156</v>
      </c>
      <c r="I6" s="959" t="s">
        <v>305</v>
      </c>
      <c r="J6" s="960" t="s">
        <v>42</v>
      </c>
      <c r="K6" s="967" t="s">
        <v>91</v>
      </c>
      <c r="L6" s="957"/>
      <c r="M6" s="957"/>
      <c r="N6" s="957" t="s">
        <v>95</v>
      </c>
      <c r="O6" s="957"/>
      <c r="P6" s="957"/>
      <c r="Q6" s="958" t="s">
        <v>156</v>
      </c>
      <c r="R6" s="959" t="s">
        <v>305</v>
      </c>
      <c r="S6" s="960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58"/>
      <c r="I7" s="958"/>
      <c r="J7" s="960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58"/>
      <c r="R7" s="958"/>
      <c r="S7" s="960"/>
      <c r="T7" s="223"/>
    </row>
    <row r="8" spans="1:24" ht="14.1" customHeight="1" x14ac:dyDescent="0.25">
      <c r="A8" s="190" t="s">
        <v>25</v>
      </c>
      <c r="B8" s="204">
        <v>3226.7730316962998</v>
      </c>
      <c r="C8" s="217">
        <v>2582.0917288620981</v>
      </c>
      <c r="D8" s="206">
        <v>644.68130283420169</v>
      </c>
      <c r="E8" s="207">
        <v>646.65603500000009</v>
      </c>
      <c r="F8" s="205">
        <v>20.601572000000001</v>
      </c>
      <c r="G8" s="206">
        <v>626.05446300000006</v>
      </c>
      <c r="H8" s="214">
        <v>11.697421000000002</v>
      </c>
      <c r="I8" s="214">
        <v>1.3855393777491991</v>
      </c>
      <c r="J8" s="218">
        <v>1283.8187262119511</v>
      </c>
      <c r="K8" s="204">
        <v>34448.371587261994</v>
      </c>
      <c r="L8" s="217">
        <v>27557.051765737098</v>
      </c>
      <c r="M8" s="206">
        <v>6891.3198215248958</v>
      </c>
      <c r="N8" s="207">
        <v>6909.269867</v>
      </c>
      <c r="O8" s="205">
        <v>220.55537306500003</v>
      </c>
      <c r="P8" s="206">
        <v>6688.7144939350001</v>
      </c>
      <c r="Q8" s="214">
        <v>125.7865339274</v>
      </c>
      <c r="R8" s="214">
        <v>19.305675461702048</v>
      </c>
      <c r="S8" s="218">
        <v>13725.126524849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2825.7072220132677</v>
      </c>
      <c r="C9" s="192">
        <v>2176.7214700403279</v>
      </c>
      <c r="D9" s="193">
        <v>648.98575197293985</v>
      </c>
      <c r="E9" s="194">
        <v>354.05200999999994</v>
      </c>
      <c r="F9" s="192">
        <v>15.261058</v>
      </c>
      <c r="G9" s="193">
        <v>338.79095199999995</v>
      </c>
      <c r="H9" s="216">
        <v>10.271711000000002</v>
      </c>
      <c r="I9" s="216">
        <v>5.3945941650841851</v>
      </c>
      <c r="J9" s="219">
        <v>1003.4430091380241</v>
      </c>
      <c r="K9" s="191">
        <v>30149.748428686995</v>
      </c>
      <c r="L9" s="192">
        <v>23226.015923568895</v>
      </c>
      <c r="M9" s="193">
        <v>6923.7325051180997</v>
      </c>
      <c r="N9" s="194">
        <v>3780.9185469999998</v>
      </c>
      <c r="O9" s="192">
        <v>163.15662899999998</v>
      </c>
      <c r="P9" s="193">
        <v>3617.7619179999997</v>
      </c>
      <c r="Q9" s="216">
        <v>110.41399518600001</v>
      </c>
      <c r="R9" s="216">
        <v>67.096308941699562</v>
      </c>
      <c r="S9" s="219">
        <v>10719.004727245796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3032.8971228341939</v>
      </c>
      <c r="C10" s="200">
        <v>2257.5585883334106</v>
      </c>
      <c r="D10" s="201">
        <v>775.33853450078323</v>
      </c>
      <c r="E10" s="202">
        <v>87.689631000000006</v>
      </c>
      <c r="F10" s="200">
        <v>33.805493999999996</v>
      </c>
      <c r="G10" s="201">
        <v>53.88413700000001</v>
      </c>
      <c r="H10" s="215">
        <v>11.604144999999999</v>
      </c>
      <c r="I10" s="215">
        <v>3.4704140196698718</v>
      </c>
      <c r="J10" s="220">
        <v>844.29723052045335</v>
      </c>
      <c r="K10" s="199">
        <v>32357.501661226001</v>
      </c>
      <c r="L10" s="200">
        <v>24093.764806163799</v>
      </c>
      <c r="M10" s="201">
        <v>8263.7368550622014</v>
      </c>
      <c r="N10" s="202">
        <v>935.573263</v>
      </c>
      <c r="O10" s="200">
        <v>360.945460422</v>
      </c>
      <c r="P10" s="201">
        <v>574.627802578</v>
      </c>
      <c r="Q10" s="215">
        <v>124.76708362500001</v>
      </c>
      <c r="R10" s="215">
        <v>46.446352896798402</v>
      </c>
      <c r="S10" s="220">
        <v>9009.5780941619996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3196.6179548145296</v>
      </c>
      <c r="C11" s="205">
        <v>2284.4179185711528</v>
      </c>
      <c r="D11" s="206">
        <v>912.20003624337687</v>
      </c>
      <c r="E11" s="207">
        <v>29.073153999999999</v>
      </c>
      <c r="F11" s="205">
        <v>350.27189400000003</v>
      </c>
      <c r="G11" s="206">
        <v>-321.19874000000004</v>
      </c>
      <c r="H11" s="214">
        <v>10.549559</v>
      </c>
      <c r="I11" s="214">
        <v>-0.42519872000126635</v>
      </c>
      <c r="J11" s="218">
        <v>601.12565652337548</v>
      </c>
      <c r="K11" s="204">
        <v>34105.996372866</v>
      </c>
      <c r="L11" s="205">
        <v>24381.004236868102</v>
      </c>
      <c r="M11" s="206">
        <v>9724.992135997898</v>
      </c>
      <c r="N11" s="207">
        <v>310.71098599999999</v>
      </c>
      <c r="O11" s="205">
        <v>3740.4997196220006</v>
      </c>
      <c r="P11" s="206">
        <v>-3429.7887336220006</v>
      </c>
      <c r="Q11" s="214">
        <v>113.94235524340003</v>
      </c>
      <c r="R11" s="214">
        <v>9.0813767397059131</v>
      </c>
      <c r="S11" s="218">
        <v>6418.2271343589991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3478.2137927014865</v>
      </c>
      <c r="C12" s="192">
        <v>2450.8845093827504</v>
      </c>
      <c r="D12" s="193">
        <v>1027.3292833187361</v>
      </c>
      <c r="E12" s="194">
        <v>32.253320000000002</v>
      </c>
      <c r="F12" s="192">
        <v>515.25474599999995</v>
      </c>
      <c r="G12" s="193">
        <v>-483.00142599999992</v>
      </c>
      <c r="H12" s="216">
        <v>10.664886999999997</v>
      </c>
      <c r="I12" s="216">
        <v>2.3609218350348526</v>
      </c>
      <c r="J12" s="219">
        <v>557.35366615377097</v>
      </c>
      <c r="K12" s="191">
        <v>37076.341346970999</v>
      </c>
      <c r="L12" s="192">
        <v>26160.606280995598</v>
      </c>
      <c r="M12" s="193">
        <v>10915.735065975401</v>
      </c>
      <c r="N12" s="194">
        <v>345.09312200000005</v>
      </c>
      <c r="O12" s="192">
        <v>5484.8134091599995</v>
      </c>
      <c r="P12" s="193">
        <v>-5139.7202871599993</v>
      </c>
      <c r="Q12" s="216">
        <v>115.08913618140001</v>
      </c>
      <c r="R12" s="216">
        <v>43.841002557168714</v>
      </c>
      <c r="S12" s="219">
        <v>5934.9449175539667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3580.3887112019834</v>
      </c>
      <c r="C13" s="200">
        <v>2499.6673621593291</v>
      </c>
      <c r="D13" s="201">
        <v>1080.7213490426543</v>
      </c>
      <c r="E13" s="202">
        <v>4.9697290000000001</v>
      </c>
      <c r="F13" s="200">
        <v>710.40975200000014</v>
      </c>
      <c r="G13" s="201">
        <v>-705.44002300000011</v>
      </c>
      <c r="H13" s="215">
        <v>10.752150999999998</v>
      </c>
      <c r="I13" s="215">
        <v>-8.4327608800620659</v>
      </c>
      <c r="J13" s="220">
        <v>377.60071616259239</v>
      </c>
      <c r="K13" s="199">
        <v>38187.857793026</v>
      </c>
      <c r="L13" s="200">
        <v>26681.524013556504</v>
      </c>
      <c r="M13" s="201">
        <v>11506.333779469496</v>
      </c>
      <c r="N13" s="202">
        <v>53.084279000000002</v>
      </c>
      <c r="O13" s="200">
        <v>7574.2714362330007</v>
      </c>
      <c r="P13" s="201">
        <v>-7521.187157233001</v>
      </c>
      <c r="Q13" s="215">
        <v>116.14906683200002</v>
      </c>
      <c r="R13" s="215">
        <v>-73.891424656502437</v>
      </c>
      <c r="S13" s="220">
        <v>4027.4042644119932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/>
      <c r="C14" s="205"/>
      <c r="D14" s="206"/>
      <c r="E14" s="207"/>
      <c r="F14" s="205"/>
      <c r="G14" s="206"/>
      <c r="H14" s="214"/>
      <c r="I14" s="214"/>
      <c r="J14" s="218"/>
      <c r="K14" s="204"/>
      <c r="L14" s="205"/>
      <c r="M14" s="206"/>
      <c r="N14" s="207"/>
      <c r="O14" s="205"/>
      <c r="P14" s="206"/>
      <c r="Q14" s="214"/>
      <c r="R14" s="214"/>
      <c r="S14" s="218"/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/>
      <c r="C15" s="192"/>
      <c r="D15" s="193"/>
      <c r="E15" s="194"/>
      <c r="F15" s="192"/>
      <c r="G15" s="193"/>
      <c r="H15" s="216"/>
      <c r="I15" s="216"/>
      <c r="J15" s="219"/>
      <c r="K15" s="191"/>
      <c r="L15" s="192"/>
      <c r="M15" s="193"/>
      <c r="N15" s="194"/>
      <c r="O15" s="192"/>
      <c r="P15" s="193"/>
      <c r="Q15" s="216"/>
      <c r="R15" s="216"/>
      <c r="S15" s="219"/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/>
      <c r="C16" s="200"/>
      <c r="D16" s="201"/>
      <c r="E16" s="202"/>
      <c r="F16" s="200"/>
      <c r="G16" s="201"/>
      <c r="H16" s="215"/>
      <c r="I16" s="215"/>
      <c r="J16" s="220"/>
      <c r="K16" s="199"/>
      <c r="L16" s="200"/>
      <c r="M16" s="201"/>
      <c r="N16" s="202"/>
      <c r="O16" s="200"/>
      <c r="P16" s="201"/>
      <c r="Q16" s="215"/>
      <c r="R16" s="215"/>
      <c r="S16" s="220"/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83">
        <f>SUM(B8:B10)</f>
        <v>9085.3773765437618</v>
      </c>
      <c r="C20" s="584">
        <f>SUM(C8:C10)</f>
        <v>7016.3717872358366</v>
      </c>
      <c r="D20" s="585">
        <f t="shared" ref="D20:J20" si="0">SUM(D8:D10)</f>
        <v>2069.0055893079248</v>
      </c>
      <c r="E20" s="586">
        <f t="shared" si="0"/>
        <v>1088.397676</v>
      </c>
      <c r="F20" s="584">
        <f t="shared" si="0"/>
        <v>69.668124000000006</v>
      </c>
      <c r="G20" s="585">
        <f t="shared" si="0"/>
        <v>1018.729552</v>
      </c>
      <c r="H20" s="587">
        <f t="shared" si="0"/>
        <v>33.573277000000004</v>
      </c>
      <c r="I20" s="587">
        <f t="shared" si="0"/>
        <v>10.250547562503257</v>
      </c>
      <c r="J20" s="588">
        <f t="shared" si="0"/>
        <v>3131.5589658704289</v>
      </c>
      <c r="K20" s="728">
        <f>SUM(K8:K10)</f>
        <v>96955.62167717499</v>
      </c>
      <c r="L20" s="729">
        <f t="shared" ref="L20:S20" si="1">SUM(L8:L10)</f>
        <v>74876.832495469789</v>
      </c>
      <c r="M20" s="730">
        <f t="shared" si="1"/>
        <v>22078.789181705197</v>
      </c>
      <c r="N20" s="731">
        <f t="shared" si="1"/>
        <v>11625.761677</v>
      </c>
      <c r="O20" s="729">
        <f t="shared" si="1"/>
        <v>744.65746248699998</v>
      </c>
      <c r="P20" s="730">
        <f t="shared" si="1"/>
        <v>10881.104214513</v>
      </c>
      <c r="Q20" s="732">
        <f t="shared" si="1"/>
        <v>360.96761273840002</v>
      </c>
      <c r="R20" s="732">
        <f t="shared" si="1"/>
        <v>132.8483373002</v>
      </c>
      <c r="S20" s="733">
        <f t="shared" si="1"/>
        <v>33453.709346256801</v>
      </c>
    </row>
    <row r="21" spans="1:24" ht="14.1" customHeight="1" x14ac:dyDescent="0.25">
      <c r="A21" s="190" t="s">
        <v>152</v>
      </c>
      <c r="B21" s="583">
        <f>SUM(B11:B13)</f>
        <v>10255.220458718</v>
      </c>
      <c r="C21" s="584">
        <f>SUM(C11:C13)</f>
        <v>7234.9697901132322</v>
      </c>
      <c r="D21" s="585">
        <f t="shared" ref="D21:J21" si="2">SUM(D11:D13)</f>
        <v>3020.2506686047673</v>
      </c>
      <c r="E21" s="586">
        <f t="shared" si="2"/>
        <v>66.296203000000006</v>
      </c>
      <c r="F21" s="584">
        <f t="shared" si="2"/>
        <v>1575.9363920000001</v>
      </c>
      <c r="G21" s="585">
        <f t="shared" si="2"/>
        <v>-1509.6401890000002</v>
      </c>
      <c r="H21" s="587">
        <f t="shared" si="2"/>
        <v>31.966596999999993</v>
      </c>
      <c r="I21" s="587">
        <f t="shared" si="2"/>
        <v>-6.4970377650284794</v>
      </c>
      <c r="J21" s="588">
        <f t="shared" si="2"/>
        <v>1536.0800388397388</v>
      </c>
      <c r="K21" s="728">
        <f>SUM(K11:K13)</f>
        <v>109370.19551286299</v>
      </c>
      <c r="L21" s="729">
        <f t="shared" ref="L21:S21" si="3">SUM(L11:L13)</f>
        <v>77223.134531420204</v>
      </c>
      <c r="M21" s="730">
        <f t="shared" si="3"/>
        <v>32147.060981442795</v>
      </c>
      <c r="N21" s="731">
        <f t="shared" si="3"/>
        <v>708.88838700000008</v>
      </c>
      <c r="O21" s="729">
        <f t="shared" si="3"/>
        <v>16799.584565015</v>
      </c>
      <c r="P21" s="730">
        <f t="shared" si="3"/>
        <v>-16090.696178015001</v>
      </c>
      <c r="Q21" s="732">
        <f t="shared" si="3"/>
        <v>345.18055825680005</v>
      </c>
      <c r="R21" s="732">
        <f t="shared" si="3"/>
        <v>-20.969045359627813</v>
      </c>
      <c r="S21" s="733">
        <f t="shared" si="3"/>
        <v>16380.576316324959</v>
      </c>
    </row>
    <row r="22" spans="1:24" ht="14.1" customHeight="1" x14ac:dyDescent="0.25">
      <c r="A22" s="190" t="s">
        <v>186</v>
      </c>
      <c r="B22" s="505">
        <f>SUM(B14:B16)</f>
        <v>0</v>
      </c>
      <c r="C22" s="506">
        <f>SUM(C14:C16)</f>
        <v>0</v>
      </c>
      <c r="D22" s="507">
        <f t="shared" ref="D22:J22" si="4">SUM(D14:D16)</f>
        <v>0</v>
      </c>
      <c r="E22" s="508">
        <f t="shared" si="4"/>
        <v>0</v>
      </c>
      <c r="F22" s="506">
        <f t="shared" si="4"/>
        <v>0</v>
      </c>
      <c r="G22" s="507">
        <f t="shared" si="4"/>
        <v>0</v>
      </c>
      <c r="H22" s="509">
        <f t="shared" si="4"/>
        <v>0</v>
      </c>
      <c r="I22" s="509">
        <f>SUM(I14:I16)</f>
        <v>0</v>
      </c>
      <c r="J22" s="510">
        <f t="shared" si="4"/>
        <v>0</v>
      </c>
      <c r="K22" s="740">
        <f>SUM(K14:K16)</f>
        <v>0</v>
      </c>
      <c r="L22" s="741">
        <f t="shared" ref="L22:S22" si="5">SUM(L14:L16)</f>
        <v>0</v>
      </c>
      <c r="M22" s="742">
        <f t="shared" si="5"/>
        <v>0</v>
      </c>
      <c r="N22" s="743">
        <f t="shared" si="5"/>
        <v>0</v>
      </c>
      <c r="O22" s="741">
        <f t="shared" si="5"/>
        <v>0</v>
      </c>
      <c r="P22" s="742">
        <f t="shared" si="5"/>
        <v>0</v>
      </c>
      <c r="Q22" s="744">
        <f t="shared" si="5"/>
        <v>0</v>
      </c>
      <c r="R22" s="744">
        <f t="shared" si="5"/>
        <v>0</v>
      </c>
      <c r="S22" s="745">
        <f t="shared" si="5"/>
        <v>0</v>
      </c>
    </row>
    <row r="23" spans="1:24" ht="14.1" customHeight="1" x14ac:dyDescent="0.25">
      <c r="A23" s="232" t="s">
        <v>153</v>
      </c>
      <c r="B23" s="511">
        <f>SUM(B17:B19)</f>
        <v>0</v>
      </c>
      <c r="C23" s="512">
        <f>SUM(C17:C19)</f>
        <v>0</v>
      </c>
      <c r="D23" s="513">
        <f t="shared" ref="D23:J23" si="6">SUM(D17:D19)</f>
        <v>0</v>
      </c>
      <c r="E23" s="514">
        <f t="shared" si="6"/>
        <v>0</v>
      </c>
      <c r="F23" s="512">
        <f t="shared" si="6"/>
        <v>0</v>
      </c>
      <c r="G23" s="513">
        <f t="shared" si="6"/>
        <v>0</v>
      </c>
      <c r="H23" s="515">
        <f t="shared" si="6"/>
        <v>0</v>
      </c>
      <c r="I23" s="515">
        <f t="shared" si="6"/>
        <v>0</v>
      </c>
      <c r="J23" s="516">
        <f t="shared" si="6"/>
        <v>0</v>
      </c>
      <c r="K23" s="746">
        <f>SUM(K17:K19)</f>
        <v>0</v>
      </c>
      <c r="L23" s="747">
        <f t="shared" ref="L23:R23" si="7">SUM(L17:L19)</f>
        <v>0</v>
      </c>
      <c r="M23" s="748">
        <f t="shared" si="7"/>
        <v>0</v>
      </c>
      <c r="N23" s="749">
        <f t="shared" si="7"/>
        <v>0</v>
      </c>
      <c r="O23" s="747">
        <f t="shared" si="7"/>
        <v>0</v>
      </c>
      <c r="P23" s="748">
        <f t="shared" si="7"/>
        <v>0</v>
      </c>
      <c r="Q23" s="750">
        <f t="shared" si="7"/>
        <v>0</v>
      </c>
      <c r="R23" s="750">
        <f t="shared" si="7"/>
        <v>0</v>
      </c>
      <c r="S23" s="751">
        <f>SUM(S17:S19)</f>
        <v>0</v>
      </c>
      <c r="T23" s="223"/>
    </row>
    <row r="24" spans="1:24" ht="14.1" customHeight="1" x14ac:dyDescent="0.25">
      <c r="A24" s="190" t="s">
        <v>154</v>
      </c>
      <c r="B24" s="204">
        <f>SUM(B8:B13)</f>
        <v>19340.59783526176</v>
      </c>
      <c r="C24" s="217">
        <f>SUM(C8:C13)</f>
        <v>14251.341577349071</v>
      </c>
      <c r="D24" s="872">
        <f t="shared" ref="D24:J24" si="8">SUM(D8:D13)</f>
        <v>5089.2562579126916</v>
      </c>
      <c r="E24" s="873">
        <f t="shared" si="8"/>
        <v>1154.6938789999999</v>
      </c>
      <c r="F24" s="217">
        <f t="shared" si="8"/>
        <v>1645.6045160000001</v>
      </c>
      <c r="G24" s="872">
        <f t="shared" si="8"/>
        <v>-490.91063700000007</v>
      </c>
      <c r="H24" s="874">
        <f t="shared" si="8"/>
        <v>65.539873999999998</v>
      </c>
      <c r="I24" s="874">
        <f t="shared" si="8"/>
        <v>3.7535097974747789</v>
      </c>
      <c r="J24" s="875">
        <f t="shared" si="8"/>
        <v>4667.6390047101677</v>
      </c>
      <c r="K24" s="204">
        <f>SUM(K8:K13)</f>
        <v>206325.81719003798</v>
      </c>
      <c r="L24" s="217">
        <f t="shared" ref="L24:S24" si="9">SUM(L8:L13)</f>
        <v>152099.96702688999</v>
      </c>
      <c r="M24" s="872">
        <f t="shared" si="9"/>
        <v>54225.850163147988</v>
      </c>
      <c r="N24" s="873">
        <f t="shared" si="9"/>
        <v>12334.650064000001</v>
      </c>
      <c r="O24" s="217">
        <f t="shared" si="9"/>
        <v>17544.242027502001</v>
      </c>
      <c r="P24" s="872">
        <f t="shared" si="9"/>
        <v>-5209.5919635020018</v>
      </c>
      <c r="Q24" s="874">
        <f t="shared" si="9"/>
        <v>706.14817099520008</v>
      </c>
      <c r="R24" s="874">
        <f t="shared" si="9"/>
        <v>111.87929194057219</v>
      </c>
      <c r="S24" s="875">
        <f t="shared" si="9"/>
        <v>49834.285662581751</v>
      </c>
    </row>
    <row r="25" spans="1:24" ht="14.1" customHeight="1" x14ac:dyDescent="0.25">
      <c r="A25" s="190" t="s">
        <v>155</v>
      </c>
      <c r="B25" s="438">
        <f>SUM(B14:B19)</f>
        <v>0</v>
      </c>
      <c r="C25" s="439">
        <f>SUM(C14:C19)</f>
        <v>0</v>
      </c>
      <c r="D25" s="440">
        <f t="shared" ref="D25:J25" si="10">SUM(D14:D19)</f>
        <v>0</v>
      </c>
      <c r="E25" s="441">
        <f t="shared" si="10"/>
        <v>0</v>
      </c>
      <c r="F25" s="439">
        <f t="shared" si="10"/>
        <v>0</v>
      </c>
      <c r="G25" s="440">
        <f t="shared" si="10"/>
        <v>0</v>
      </c>
      <c r="H25" s="442">
        <f t="shared" si="10"/>
        <v>0</v>
      </c>
      <c r="I25" s="442">
        <f t="shared" si="10"/>
        <v>0</v>
      </c>
      <c r="J25" s="443">
        <f t="shared" si="10"/>
        <v>0</v>
      </c>
      <c r="K25" s="438">
        <f>SUM(K14:K19)</f>
        <v>0</v>
      </c>
      <c r="L25" s="439">
        <f t="shared" ref="L25:S25" si="11">SUM(L14:L19)</f>
        <v>0</v>
      </c>
      <c r="M25" s="440">
        <f t="shared" si="11"/>
        <v>0</v>
      </c>
      <c r="N25" s="441">
        <f t="shared" si="11"/>
        <v>0</v>
      </c>
      <c r="O25" s="439">
        <f t="shared" si="11"/>
        <v>0</v>
      </c>
      <c r="P25" s="440">
        <f t="shared" si="11"/>
        <v>0</v>
      </c>
      <c r="Q25" s="442">
        <f t="shared" si="11"/>
        <v>0</v>
      </c>
      <c r="R25" s="442">
        <f t="shared" si="11"/>
        <v>0</v>
      </c>
      <c r="S25" s="443">
        <f t="shared" si="11"/>
        <v>0</v>
      </c>
    </row>
    <row r="26" spans="1:24" ht="14.1" customHeight="1" x14ac:dyDescent="0.25">
      <c r="A26" s="229" t="s">
        <v>142</v>
      </c>
      <c r="B26" s="517">
        <f>SUM(B8:B19)</f>
        <v>19340.59783526176</v>
      </c>
      <c r="C26" s="518">
        <f>SUM(C8:C19)</f>
        <v>14251.341577349071</v>
      </c>
      <c r="D26" s="519">
        <f t="shared" ref="D26:J26" si="12">SUM(D8:D19)</f>
        <v>5089.2562579126916</v>
      </c>
      <c r="E26" s="520">
        <f t="shared" si="12"/>
        <v>1154.6938789999999</v>
      </c>
      <c r="F26" s="518">
        <f t="shared" si="12"/>
        <v>1645.6045160000001</v>
      </c>
      <c r="G26" s="519">
        <f t="shared" si="12"/>
        <v>-490.91063700000007</v>
      </c>
      <c r="H26" s="521">
        <f t="shared" si="12"/>
        <v>65.539873999999998</v>
      </c>
      <c r="I26" s="521">
        <f t="shared" si="12"/>
        <v>3.7535097974747789</v>
      </c>
      <c r="J26" s="522">
        <f t="shared" si="12"/>
        <v>4667.6390047101677</v>
      </c>
      <c r="K26" s="734">
        <f>SUM(K8:K19)</f>
        <v>206325.81719003798</v>
      </c>
      <c r="L26" s="735">
        <f t="shared" ref="L26:S26" si="13">SUM(L8:L19)</f>
        <v>152099.96702688999</v>
      </c>
      <c r="M26" s="736">
        <f t="shared" si="13"/>
        <v>54225.850163147988</v>
      </c>
      <c r="N26" s="737">
        <f t="shared" si="13"/>
        <v>12334.650064000001</v>
      </c>
      <c r="O26" s="735">
        <f t="shared" si="13"/>
        <v>17544.242027502001</v>
      </c>
      <c r="P26" s="736">
        <f t="shared" si="13"/>
        <v>-5209.5919635020018</v>
      </c>
      <c r="Q26" s="738">
        <f t="shared" si="13"/>
        <v>706.14817099520008</v>
      </c>
      <c r="R26" s="738">
        <f t="shared" si="13"/>
        <v>111.87929194057219</v>
      </c>
      <c r="S26" s="739">
        <f t="shared" si="13"/>
        <v>49834.285662581751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B14" sqref="B14"/>
    </sheetView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8" width="6.28515625" style="187" customWidth="1"/>
    <col min="19" max="20" width="5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56" t="s">
        <v>223</v>
      </c>
      <c r="T1" s="956"/>
      <c r="U1" s="956"/>
    </row>
    <row r="2" spans="1:23" ht="20.100000000000001" customHeight="1" x14ac:dyDescent="0.25">
      <c r="A2" s="955" t="s">
        <v>184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815"/>
      <c r="U2" s="815"/>
    </row>
    <row r="3" spans="1:23" ht="20.100000000000001" customHeight="1" x14ac:dyDescent="0.25">
      <c r="A3" s="866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953"/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</row>
    <row r="5" spans="1:23" ht="50.1" customHeight="1" x14ac:dyDescent="0.25">
      <c r="A5" s="283"/>
      <c r="B5" s="961" t="s">
        <v>337</v>
      </c>
      <c r="C5" s="962"/>
      <c r="D5" s="962"/>
      <c r="E5" s="962"/>
      <c r="F5" s="962"/>
      <c r="G5" s="962"/>
      <c r="H5" s="963"/>
      <c r="I5" s="964" t="s">
        <v>12</v>
      </c>
      <c r="J5" s="965"/>
      <c r="K5" s="965"/>
      <c r="L5" s="965"/>
      <c r="M5" s="965"/>
      <c r="N5" s="976" t="s">
        <v>11</v>
      </c>
      <c r="O5" s="977"/>
      <c r="P5" s="977"/>
      <c r="Q5" s="977"/>
      <c r="R5" s="978"/>
      <c r="S5" s="791" t="s">
        <v>337</v>
      </c>
      <c r="T5" s="790" t="s">
        <v>12</v>
      </c>
    </row>
    <row r="6" spans="1:23" ht="52.5" customHeight="1" x14ac:dyDescent="0.25">
      <c r="A6" s="188"/>
      <c r="B6" s="967" t="s">
        <v>179</v>
      </c>
      <c r="C6" s="957"/>
      <c r="D6" s="957"/>
      <c r="E6" s="969" t="s">
        <v>180</v>
      </c>
      <c r="F6" s="970"/>
      <c r="G6" s="971"/>
      <c r="H6" s="466" t="s">
        <v>181</v>
      </c>
      <c r="I6" s="979" t="s">
        <v>182</v>
      </c>
      <c r="J6" s="971"/>
      <c r="K6" s="969" t="s">
        <v>180</v>
      </c>
      <c r="L6" s="970"/>
      <c r="M6" s="465" t="s">
        <v>181</v>
      </c>
      <c r="N6" s="979" t="s">
        <v>183</v>
      </c>
      <c r="O6" s="970"/>
      <c r="P6" s="970"/>
      <c r="Q6" s="970"/>
      <c r="R6" s="980"/>
      <c r="S6" s="972" t="s">
        <v>191</v>
      </c>
      <c r="T6" s="973"/>
    </row>
    <row r="7" spans="1:23" ht="28.5" customHeight="1" x14ac:dyDescent="0.25">
      <c r="A7" s="189" t="s">
        <v>140</v>
      </c>
      <c r="B7" s="333">
        <f>T!G17</f>
        <v>2019</v>
      </c>
      <c r="C7" s="886">
        <f>B7-1</f>
        <v>2018</v>
      </c>
      <c r="D7" s="318" t="s">
        <v>176</v>
      </c>
      <c r="E7" s="335">
        <f>B7</f>
        <v>2019</v>
      </c>
      <c r="F7" s="886">
        <f>C7</f>
        <v>2018</v>
      </c>
      <c r="G7" s="318" t="s">
        <v>176</v>
      </c>
      <c r="H7" s="335">
        <f>B7</f>
        <v>2019</v>
      </c>
      <c r="I7" s="333">
        <f>B7</f>
        <v>2019</v>
      </c>
      <c r="J7" s="891">
        <f>C7</f>
        <v>2018</v>
      </c>
      <c r="K7" s="335">
        <f>B7</f>
        <v>2019</v>
      </c>
      <c r="L7" s="891">
        <f>C7</f>
        <v>2018</v>
      </c>
      <c r="M7" s="537">
        <f>B7</f>
        <v>2019</v>
      </c>
      <c r="N7" s="359" t="s">
        <v>38</v>
      </c>
      <c r="O7" s="354" t="s">
        <v>189</v>
      </c>
      <c r="P7" s="354" t="s">
        <v>190</v>
      </c>
      <c r="Q7" s="354" t="s">
        <v>177</v>
      </c>
      <c r="R7" s="355" t="s">
        <v>178</v>
      </c>
      <c r="S7" s="974"/>
      <c r="T7" s="975"/>
      <c r="U7" s="256"/>
    </row>
    <row r="8" spans="1:23" ht="14.1" customHeight="1" x14ac:dyDescent="0.25">
      <c r="A8" s="190" t="s">
        <v>25</v>
      </c>
      <c r="B8" s="204">
        <v>1283.8185314330176</v>
      </c>
      <c r="C8" s="887">
        <v>1083.5039350849463</v>
      </c>
      <c r="D8" s="379">
        <v>0.1848766671367619</v>
      </c>
      <c r="E8" s="207">
        <v>1298.2522071608116</v>
      </c>
      <c r="F8" s="890">
        <v>1221.8417495214117</v>
      </c>
      <c r="G8" s="379">
        <v>6.2537114703544464E-2</v>
      </c>
      <c r="H8" s="205">
        <v>1300</v>
      </c>
      <c r="I8" s="340">
        <v>13725.126786441002</v>
      </c>
      <c r="J8" s="892">
        <v>11552.479222235004</v>
      </c>
      <c r="K8" s="207">
        <v>13879.435222180142</v>
      </c>
      <c r="L8" s="895">
        <v>13027.457461978429</v>
      </c>
      <c r="M8" s="217">
        <v>13850</v>
      </c>
      <c r="N8" s="204">
        <v>-1.5193548387096771</v>
      </c>
      <c r="O8" s="217">
        <v>3.9</v>
      </c>
      <c r="P8" s="217">
        <v>-7.6</v>
      </c>
      <c r="Q8" s="217">
        <v>-1.9612903225806451</v>
      </c>
      <c r="R8" s="338">
        <v>0.44193548387096793</v>
      </c>
      <c r="S8" s="197">
        <v>90.398856300209843</v>
      </c>
      <c r="T8" s="357">
        <v>966.4415350000005</v>
      </c>
      <c r="U8" s="196"/>
      <c r="V8" s="196"/>
      <c r="W8" s="395"/>
    </row>
    <row r="9" spans="1:23" ht="14.1" customHeight="1" x14ac:dyDescent="0.25">
      <c r="A9" s="190" t="s">
        <v>26</v>
      </c>
      <c r="B9" s="191">
        <v>1003.4430157770646</v>
      </c>
      <c r="C9" s="888">
        <v>1157.3340110231031</v>
      </c>
      <c r="D9" s="378">
        <v>-0.13297025213144498</v>
      </c>
      <c r="E9" s="194">
        <v>1086.2279853685377</v>
      </c>
      <c r="F9" s="888">
        <v>1066.6684784531276</v>
      </c>
      <c r="G9" s="378">
        <v>1.8337006586877976E-2</v>
      </c>
      <c r="H9" s="192">
        <v>1030</v>
      </c>
      <c r="I9" s="341">
        <v>10719.004859393001</v>
      </c>
      <c r="J9" s="893">
        <v>12345.273306545996</v>
      </c>
      <c r="K9" s="194">
        <v>11603.332596378166</v>
      </c>
      <c r="L9" s="896">
        <v>11378.144743487157</v>
      </c>
      <c r="M9" s="538">
        <v>10970</v>
      </c>
      <c r="N9" s="341">
        <v>1.8321428571428571</v>
      </c>
      <c r="O9" s="192">
        <v>8.1</v>
      </c>
      <c r="P9" s="192">
        <v>-4.2</v>
      </c>
      <c r="Q9" s="192">
        <v>-0.66206896551724137</v>
      </c>
      <c r="R9" s="339">
        <v>2.4942118226600982</v>
      </c>
      <c r="S9" s="197">
        <v>67.203790144792748</v>
      </c>
      <c r="T9" s="357">
        <v>717.88605599999994</v>
      </c>
      <c r="U9" s="196"/>
      <c r="V9" s="196"/>
      <c r="W9" s="395"/>
    </row>
    <row r="10" spans="1:23" ht="14.1" customHeight="1" x14ac:dyDescent="0.25">
      <c r="A10" s="231" t="s">
        <v>27</v>
      </c>
      <c r="B10" s="199">
        <v>844.29726354596551</v>
      </c>
      <c r="C10" s="889">
        <v>1097.0918213276941</v>
      </c>
      <c r="D10" s="380">
        <v>-0.23042242487579398</v>
      </c>
      <c r="E10" s="202">
        <v>939.07406103341532</v>
      </c>
      <c r="F10" s="889">
        <v>1010.3130161138514</v>
      </c>
      <c r="G10" s="380">
        <v>-7.0511766100426268E-2</v>
      </c>
      <c r="H10" s="200">
        <v>920</v>
      </c>
      <c r="I10" s="342">
        <v>9009.578085830999</v>
      </c>
      <c r="J10" s="894">
        <v>11698.814024791818</v>
      </c>
      <c r="K10" s="202">
        <v>10020.950495237941</v>
      </c>
      <c r="L10" s="897">
        <v>10773.450182172171</v>
      </c>
      <c r="M10" s="539">
        <v>9800</v>
      </c>
      <c r="N10" s="342">
        <v>5.8225806451612891</v>
      </c>
      <c r="O10" s="200">
        <v>10</v>
      </c>
      <c r="P10" s="200">
        <v>1.8</v>
      </c>
      <c r="Q10" s="200">
        <v>3.3032258064516129</v>
      </c>
      <c r="R10" s="339">
        <v>2.5193548387096762</v>
      </c>
      <c r="S10" s="230">
        <v>40.405471756371071</v>
      </c>
      <c r="T10" s="358">
        <v>431.17073000000016</v>
      </c>
      <c r="U10" s="196"/>
      <c r="V10" s="196"/>
      <c r="W10" s="395"/>
    </row>
    <row r="11" spans="1:23" ht="14.1" customHeight="1" x14ac:dyDescent="0.25">
      <c r="A11" s="231" t="s">
        <v>28</v>
      </c>
      <c r="B11" s="204">
        <v>601.12632741967479</v>
      </c>
      <c r="C11" s="890">
        <v>463.92893476368738</v>
      </c>
      <c r="D11" s="379">
        <v>0.29572932916088107</v>
      </c>
      <c r="E11" s="207">
        <v>666.67228447052878</v>
      </c>
      <c r="F11" s="890">
        <v>635.94514104252391</v>
      </c>
      <c r="G11" s="379">
        <v>4.8317286264083943E-2</v>
      </c>
      <c r="H11" s="205">
        <v>640</v>
      </c>
      <c r="I11" s="340">
        <v>6418.2266050670014</v>
      </c>
      <c r="J11" s="892">
        <v>4948.0828328290445</v>
      </c>
      <c r="K11" s="207">
        <v>7118.060876515683</v>
      </c>
      <c r="L11" s="895">
        <v>6782.7397672801017</v>
      </c>
      <c r="M11" s="217">
        <v>6810</v>
      </c>
      <c r="N11" s="204">
        <v>9.6566666666666681</v>
      </c>
      <c r="O11" s="217">
        <v>17.5</v>
      </c>
      <c r="P11" s="217">
        <v>2.8</v>
      </c>
      <c r="Q11" s="217">
        <v>7.5500000000000007</v>
      </c>
      <c r="R11" s="338">
        <v>2.1066666666666674</v>
      </c>
      <c r="S11" s="197">
        <v>46.648178928047223</v>
      </c>
      <c r="T11" s="357">
        <v>498.06326599999977</v>
      </c>
      <c r="U11" s="196"/>
      <c r="V11" s="196"/>
      <c r="W11" s="395"/>
    </row>
    <row r="12" spans="1:23" ht="14.1" customHeight="1" x14ac:dyDescent="0.25">
      <c r="A12" s="231" t="s">
        <v>29</v>
      </c>
      <c r="B12" s="191">
        <v>557.35353850370188</v>
      </c>
      <c r="C12" s="888">
        <v>347.44717345774961</v>
      </c>
      <c r="D12" s="378">
        <v>0.60413893414930131</v>
      </c>
      <c r="E12" s="194">
        <v>518.59526481652449</v>
      </c>
      <c r="F12" s="888">
        <v>406.56160826084476</v>
      </c>
      <c r="G12" s="378">
        <v>0.27556378733084991</v>
      </c>
      <c r="H12" s="192">
        <v>430</v>
      </c>
      <c r="I12" s="341">
        <v>5934.9447782929992</v>
      </c>
      <c r="J12" s="893">
        <v>3701.2270097004125</v>
      </c>
      <c r="K12" s="194">
        <v>5522.2296914687386</v>
      </c>
      <c r="L12" s="896">
        <v>4330.9513519046122</v>
      </c>
      <c r="M12" s="538">
        <v>4580</v>
      </c>
      <c r="N12" s="341">
        <v>10.93225806451613</v>
      </c>
      <c r="O12" s="192">
        <v>16.899999999999999</v>
      </c>
      <c r="P12" s="192">
        <v>5</v>
      </c>
      <c r="Q12" s="192">
        <v>12.95483870967742</v>
      </c>
      <c r="R12" s="339">
        <v>-2.0225806451612893</v>
      </c>
      <c r="S12" s="197">
        <v>33.07766009950727</v>
      </c>
      <c r="T12" s="357">
        <v>352.22535099999919</v>
      </c>
      <c r="U12" s="196"/>
      <c r="V12" s="196"/>
      <c r="W12" s="395"/>
    </row>
    <row r="13" spans="1:23" ht="14.1" customHeight="1" x14ac:dyDescent="0.25">
      <c r="A13" s="231" t="s">
        <v>30</v>
      </c>
      <c r="B13" s="199">
        <v>377.60066470723336</v>
      </c>
      <c r="C13" s="889">
        <v>324.3492231119348</v>
      </c>
      <c r="D13" s="380">
        <v>0.16417934066369314</v>
      </c>
      <c r="E13" s="202">
        <v>391.55764375641439</v>
      </c>
      <c r="F13" s="889">
        <v>330.46923164863915</v>
      </c>
      <c r="G13" s="380">
        <v>0.18485355445352183</v>
      </c>
      <c r="H13" s="200">
        <v>350</v>
      </c>
      <c r="I13" s="342">
        <v>4027.4042533499996</v>
      </c>
      <c r="J13" s="894">
        <v>3463.5186385173984</v>
      </c>
      <c r="K13" s="202">
        <v>4176.2662709266115</v>
      </c>
      <c r="L13" s="897">
        <v>3528.8703092610217</v>
      </c>
      <c r="M13" s="539">
        <v>3730</v>
      </c>
      <c r="N13" s="342">
        <v>20.983333333333334</v>
      </c>
      <c r="O13" s="200">
        <v>26.8</v>
      </c>
      <c r="P13" s="200">
        <v>16.100000000000001</v>
      </c>
      <c r="Q13" s="200">
        <v>15.81</v>
      </c>
      <c r="R13" s="339">
        <v>5.1733333333333338</v>
      </c>
      <c r="S13" s="230">
        <v>75.474929932587074</v>
      </c>
      <c r="T13" s="358">
        <v>804.9986180000011</v>
      </c>
      <c r="U13" s="196"/>
      <c r="V13" s="196"/>
      <c r="W13" s="395"/>
    </row>
    <row r="14" spans="1:23" ht="14.1" customHeight="1" x14ac:dyDescent="0.25">
      <c r="A14" s="231" t="s">
        <v>31</v>
      </c>
      <c r="B14" s="204"/>
      <c r="C14" s="890"/>
      <c r="D14" s="379"/>
      <c r="E14" s="207"/>
      <c r="F14" s="890"/>
      <c r="G14" s="379"/>
      <c r="H14" s="205">
        <v>330</v>
      </c>
      <c r="I14" s="340"/>
      <c r="J14" s="892"/>
      <c r="K14" s="207"/>
      <c r="L14" s="895"/>
      <c r="M14" s="217">
        <v>3510</v>
      </c>
      <c r="N14" s="204"/>
      <c r="O14" s="217"/>
      <c r="P14" s="217"/>
      <c r="Q14" s="217">
        <v>17.525806451612908</v>
      </c>
      <c r="R14" s="338"/>
      <c r="S14" s="197"/>
      <c r="T14" s="357"/>
      <c r="U14" s="196"/>
      <c r="V14" s="196"/>
      <c r="W14" s="395"/>
    </row>
    <row r="15" spans="1:23" ht="14.1" customHeight="1" x14ac:dyDescent="0.25">
      <c r="A15" s="231" t="s">
        <v>32</v>
      </c>
      <c r="B15" s="191"/>
      <c r="C15" s="888"/>
      <c r="D15" s="378"/>
      <c r="E15" s="194"/>
      <c r="F15" s="888"/>
      <c r="G15" s="378"/>
      <c r="H15" s="192">
        <v>340</v>
      </c>
      <c r="I15" s="341"/>
      <c r="J15" s="893"/>
      <c r="K15" s="194"/>
      <c r="L15" s="896"/>
      <c r="M15" s="538">
        <v>3620</v>
      </c>
      <c r="N15" s="341"/>
      <c r="O15" s="192"/>
      <c r="P15" s="192"/>
      <c r="Q15" s="192">
        <v>17.219354838709684</v>
      </c>
      <c r="R15" s="339"/>
      <c r="S15" s="197"/>
      <c r="T15" s="357"/>
      <c r="U15" s="196"/>
      <c r="V15" s="196"/>
      <c r="W15" s="395"/>
    </row>
    <row r="16" spans="1:23" ht="14.1" customHeight="1" x14ac:dyDescent="0.25">
      <c r="A16" s="231" t="s">
        <v>33</v>
      </c>
      <c r="B16" s="199"/>
      <c r="C16" s="889"/>
      <c r="D16" s="380"/>
      <c r="E16" s="202"/>
      <c r="F16" s="889"/>
      <c r="G16" s="380"/>
      <c r="H16" s="200">
        <v>440</v>
      </c>
      <c r="I16" s="342"/>
      <c r="J16" s="894"/>
      <c r="K16" s="202"/>
      <c r="L16" s="897"/>
      <c r="M16" s="539">
        <v>4690</v>
      </c>
      <c r="N16" s="342"/>
      <c r="O16" s="200"/>
      <c r="P16" s="200"/>
      <c r="Q16" s="200">
        <v>13.010000000000002</v>
      </c>
      <c r="R16" s="339"/>
      <c r="S16" s="230"/>
      <c r="T16" s="358"/>
      <c r="U16" s="196"/>
      <c r="V16" s="196"/>
      <c r="W16" s="395"/>
    </row>
    <row r="17" spans="1:23" ht="14.1" customHeight="1" x14ac:dyDescent="0.25">
      <c r="A17" s="190" t="s">
        <v>34</v>
      </c>
      <c r="B17" s="204"/>
      <c r="C17" s="890"/>
      <c r="D17" s="379"/>
      <c r="E17" s="207"/>
      <c r="F17" s="890"/>
      <c r="G17" s="379"/>
      <c r="H17" s="205">
        <v>730</v>
      </c>
      <c r="I17" s="340"/>
      <c r="J17" s="892"/>
      <c r="K17" s="207"/>
      <c r="L17" s="895"/>
      <c r="M17" s="217">
        <v>7770</v>
      </c>
      <c r="N17" s="204"/>
      <c r="O17" s="217"/>
      <c r="P17" s="217"/>
      <c r="Q17" s="217">
        <v>7.9935483870967738</v>
      </c>
      <c r="R17" s="338"/>
      <c r="S17" s="197"/>
      <c r="T17" s="357"/>
      <c r="U17" s="196"/>
      <c r="V17" s="196"/>
      <c r="W17" s="395"/>
    </row>
    <row r="18" spans="1:23" ht="14.1" customHeight="1" x14ac:dyDescent="0.25">
      <c r="A18" s="190" t="s">
        <v>35</v>
      </c>
      <c r="B18" s="191"/>
      <c r="C18" s="888"/>
      <c r="D18" s="378"/>
      <c r="E18" s="194"/>
      <c r="F18" s="888"/>
      <c r="G18" s="378"/>
      <c r="H18" s="192">
        <v>990</v>
      </c>
      <c r="I18" s="341"/>
      <c r="J18" s="893"/>
      <c r="K18" s="194"/>
      <c r="L18" s="896"/>
      <c r="M18" s="538">
        <v>10540</v>
      </c>
      <c r="N18" s="341"/>
      <c r="O18" s="192"/>
      <c r="P18" s="192"/>
      <c r="Q18" s="192">
        <v>2.6366666666666658</v>
      </c>
      <c r="R18" s="339"/>
      <c r="S18" s="197"/>
      <c r="T18" s="357"/>
      <c r="U18" s="196"/>
      <c r="V18" s="196"/>
      <c r="W18" s="395"/>
    </row>
    <row r="19" spans="1:23" ht="14.1" customHeight="1" x14ac:dyDescent="0.25">
      <c r="A19" s="198" t="s">
        <v>36</v>
      </c>
      <c r="B19" s="199"/>
      <c r="C19" s="889"/>
      <c r="D19" s="380"/>
      <c r="E19" s="202"/>
      <c r="F19" s="889"/>
      <c r="G19" s="380"/>
      <c r="H19" s="200">
        <v>1150</v>
      </c>
      <c r="I19" s="342"/>
      <c r="J19" s="894"/>
      <c r="K19" s="202"/>
      <c r="L19" s="897"/>
      <c r="M19" s="539">
        <v>12250</v>
      </c>
      <c r="N19" s="342"/>
      <c r="O19" s="200"/>
      <c r="P19" s="200"/>
      <c r="Q19" s="200">
        <v>-0.43548387096774194</v>
      </c>
      <c r="R19" s="339"/>
      <c r="S19" s="230"/>
      <c r="T19" s="358"/>
      <c r="U19" s="356"/>
      <c r="V19" s="196"/>
      <c r="W19" s="395"/>
    </row>
    <row r="20" spans="1:23" ht="14.1" customHeight="1" x14ac:dyDescent="0.25">
      <c r="A20" s="190" t="s">
        <v>129</v>
      </c>
      <c r="B20" s="572">
        <f>SUM(B8:B10)</f>
        <v>3131.5588107560479</v>
      </c>
      <c r="C20" s="787">
        <f>SUM(C8:C10)</f>
        <v>3337.9297674357435</v>
      </c>
      <c r="D20" s="573">
        <f t="shared" ref="D20:D26" si="0">(B20-C20)/C20</f>
        <v>-6.1826033217659164E-2</v>
      </c>
      <c r="E20" s="574">
        <f t="shared" ref="E20:K20" si="1">SUM(E8:E10)</f>
        <v>3323.5542535627646</v>
      </c>
      <c r="F20" s="787">
        <f t="shared" si="1"/>
        <v>3298.8232440883908</v>
      </c>
      <c r="G20" s="573">
        <f t="shared" ref="G20:G26" si="2">(E20-F20)/F20</f>
        <v>7.4969186417286017E-3</v>
      </c>
      <c r="H20" s="575">
        <f>SUM(H8:H10)</f>
        <v>3250</v>
      </c>
      <c r="I20" s="752">
        <f t="shared" si="1"/>
        <v>33453.709731665003</v>
      </c>
      <c r="J20" s="788">
        <f t="shared" si="1"/>
        <v>35596.566553572819</v>
      </c>
      <c r="K20" s="753">
        <f t="shared" si="1"/>
        <v>35503.718313796249</v>
      </c>
      <c r="L20" s="788">
        <f>SUM(L8:L10)</f>
        <v>35179.052387637756</v>
      </c>
      <c r="M20" s="754">
        <f>SUM(M8:M10)</f>
        <v>34620</v>
      </c>
      <c r="N20" s="577">
        <f>AVERAGE(N8:N10)</f>
        <v>2.0451228878648231</v>
      </c>
      <c r="O20" s="578">
        <f>MAX(O8:O10)</f>
        <v>10</v>
      </c>
      <c r="P20" s="578">
        <f>MIN(P8:P10)</f>
        <v>-7.6</v>
      </c>
      <c r="Q20" s="578">
        <f>AVERAGE(Q8:Q10)</f>
        <v>0.22662217278457542</v>
      </c>
      <c r="R20" s="579">
        <f>N20-Q20</f>
        <v>1.8185007150802477</v>
      </c>
      <c r="S20" s="580">
        <f>SUM(S8:S11)</f>
        <v>244.65629712942089</v>
      </c>
      <c r="T20" s="581">
        <f t="shared" ref="T20" si="3">SUM(T8:T10)</f>
        <v>2115.4983210000005</v>
      </c>
      <c r="W20" s="395"/>
    </row>
    <row r="21" spans="1:23" ht="14.1" customHeight="1" x14ac:dyDescent="0.25">
      <c r="A21" s="190" t="s">
        <v>152</v>
      </c>
      <c r="B21" s="572">
        <f>SUM(B11:B13)</f>
        <v>1536.0805306306099</v>
      </c>
      <c r="C21" s="787">
        <f>SUM(C11:C13)</f>
        <v>1135.7253313333717</v>
      </c>
      <c r="D21" s="573">
        <f t="shared" si="0"/>
        <v>0.35251058354682513</v>
      </c>
      <c r="E21" s="574">
        <f t="shared" ref="E21:K21" si="4">SUM(E11:E13)</f>
        <v>1576.8251930434676</v>
      </c>
      <c r="F21" s="787">
        <f t="shared" si="4"/>
        <v>1372.9759809520078</v>
      </c>
      <c r="G21" s="573">
        <f t="shared" si="2"/>
        <v>0.14847252604529379</v>
      </c>
      <c r="H21" s="575">
        <f t="shared" si="4"/>
        <v>1420</v>
      </c>
      <c r="I21" s="752">
        <f t="shared" si="4"/>
        <v>16380.57563671</v>
      </c>
      <c r="J21" s="788">
        <f t="shared" si="4"/>
        <v>12112.828481046856</v>
      </c>
      <c r="K21" s="753">
        <f t="shared" si="4"/>
        <v>16816.556838911034</v>
      </c>
      <c r="L21" s="788">
        <f>SUM(L11:L13)</f>
        <v>14642.561428445735</v>
      </c>
      <c r="M21" s="754">
        <f>SUM(M11:M13)</f>
        <v>15120</v>
      </c>
      <c r="N21" s="577">
        <f>AVERAGE(N11:N13)</f>
        <v>13.857419354838711</v>
      </c>
      <c r="O21" s="578">
        <f>MAX(O11:O13)</f>
        <v>26.8</v>
      </c>
      <c r="P21" s="578">
        <f>MIN(P11:P13)</f>
        <v>2.8</v>
      </c>
      <c r="Q21" s="578">
        <f>AVERAGE(Q11:Q13)</f>
        <v>12.104946236559142</v>
      </c>
      <c r="R21" s="876">
        <f t="shared" ref="R21:R26" si="5">N21-Q21</f>
        <v>1.7524731182795694</v>
      </c>
      <c r="S21" s="877">
        <f>SUM(S11:S13)</f>
        <v>155.20076896014154</v>
      </c>
      <c r="T21" s="878">
        <f t="shared" ref="T21" si="6">SUM(T11:T13)</f>
        <v>1655.2872350000002</v>
      </c>
      <c r="W21" s="395"/>
    </row>
    <row r="22" spans="1:23" ht="14.1" customHeight="1" x14ac:dyDescent="0.25">
      <c r="A22" s="190" t="s">
        <v>186</v>
      </c>
      <c r="B22" s="523">
        <f>SUM(B14:B16)</f>
        <v>0</v>
      </c>
      <c r="C22" s="524">
        <f>SUM(C14:C16)</f>
        <v>0</v>
      </c>
      <c r="D22" s="525" t="e">
        <f t="shared" si="0"/>
        <v>#DIV/0!</v>
      </c>
      <c r="E22" s="526">
        <f t="shared" ref="E22:K22" si="7">SUM(E14:E16)</f>
        <v>0</v>
      </c>
      <c r="F22" s="524">
        <f t="shared" si="7"/>
        <v>0</v>
      </c>
      <c r="G22" s="525" t="e">
        <f t="shared" si="2"/>
        <v>#DIV/0!</v>
      </c>
      <c r="H22" s="575">
        <f t="shared" si="7"/>
        <v>1110</v>
      </c>
      <c r="I22" s="757">
        <f t="shared" si="7"/>
        <v>0</v>
      </c>
      <c r="J22" s="758">
        <f t="shared" si="7"/>
        <v>0</v>
      </c>
      <c r="K22" s="759">
        <f t="shared" si="7"/>
        <v>0</v>
      </c>
      <c r="L22" s="758">
        <f>SUM(L14:L16)</f>
        <v>0</v>
      </c>
      <c r="M22" s="754">
        <f>SUM(M14:M16)</f>
        <v>11820</v>
      </c>
      <c r="N22" s="546" t="e">
        <f>AVERAGE(N14:N16)</f>
        <v>#DIV/0!</v>
      </c>
      <c r="O22" s="547">
        <f>MAX(O14:O16)</f>
        <v>0</v>
      </c>
      <c r="P22" s="547">
        <f>MIN(P14:P16)</f>
        <v>0</v>
      </c>
      <c r="Q22" s="578">
        <f>AVERAGE(Q14:Q16)</f>
        <v>15.918387096774197</v>
      </c>
      <c r="R22" s="548" t="e">
        <f>N22-Q22</f>
        <v>#DIV/0!</v>
      </c>
      <c r="S22" s="540">
        <f t="shared" ref="S22:T22" si="8">SUM(S14:S16)</f>
        <v>0</v>
      </c>
      <c r="T22" s="541">
        <f t="shared" si="8"/>
        <v>0</v>
      </c>
      <c r="W22" s="395"/>
    </row>
    <row r="23" spans="1:23" ht="14.1" customHeight="1" x14ac:dyDescent="0.25">
      <c r="A23" s="232" t="s">
        <v>153</v>
      </c>
      <c r="B23" s="527">
        <f>SUM(B17:B19)</f>
        <v>0</v>
      </c>
      <c r="C23" s="528">
        <f>SUM(C17:C19)</f>
        <v>0</v>
      </c>
      <c r="D23" s="529" t="e">
        <f t="shared" si="0"/>
        <v>#DIV/0!</v>
      </c>
      <c r="E23" s="530">
        <f t="shared" ref="E23:K23" si="9">SUM(E17:E19)</f>
        <v>0</v>
      </c>
      <c r="F23" s="528">
        <f t="shared" si="9"/>
        <v>0</v>
      </c>
      <c r="G23" s="529" t="e">
        <f t="shared" si="2"/>
        <v>#DIV/0!</v>
      </c>
      <c r="H23" s="576">
        <f t="shared" si="9"/>
        <v>2870</v>
      </c>
      <c r="I23" s="760">
        <f t="shared" si="9"/>
        <v>0</v>
      </c>
      <c r="J23" s="761">
        <f t="shared" si="9"/>
        <v>0</v>
      </c>
      <c r="K23" s="762">
        <f t="shared" si="9"/>
        <v>0</v>
      </c>
      <c r="L23" s="761">
        <f>SUM(L17:L19)</f>
        <v>0</v>
      </c>
      <c r="M23" s="755">
        <f>SUM(M17:M19)</f>
        <v>30560</v>
      </c>
      <c r="N23" s="549" t="e">
        <f>AVERAGE(N17:N19)</f>
        <v>#DIV/0!</v>
      </c>
      <c r="O23" s="550">
        <f>MAX(O17:O19)</f>
        <v>0</v>
      </c>
      <c r="P23" s="550">
        <f>MIN(P17:P19)</f>
        <v>0</v>
      </c>
      <c r="Q23" s="867">
        <f>AVERAGE(Q17:Q19)</f>
        <v>3.3982437275985657</v>
      </c>
      <c r="R23" s="548" t="e">
        <f t="shared" si="5"/>
        <v>#DIV/0!</v>
      </c>
      <c r="S23" s="542">
        <f t="shared" ref="S23:T23" si="10">SUM(S17:S19)</f>
        <v>0</v>
      </c>
      <c r="T23" s="543">
        <f t="shared" si="10"/>
        <v>0</v>
      </c>
      <c r="U23" s="256"/>
      <c r="W23" s="395"/>
    </row>
    <row r="24" spans="1:23" ht="14.1" customHeight="1" x14ac:dyDescent="0.25">
      <c r="A24" s="190" t="s">
        <v>154</v>
      </c>
      <c r="B24" s="879">
        <f>SUM(B8:B13)</f>
        <v>4667.6393413866581</v>
      </c>
      <c r="C24" s="883">
        <f>SUM(C8:C13)</f>
        <v>4473.6550987691153</v>
      </c>
      <c r="D24" s="378">
        <f t="shared" si="0"/>
        <v>4.336146581146047E-2</v>
      </c>
      <c r="E24" s="880">
        <f t="shared" ref="E24:K24" si="11">SUM(E8:E13)</f>
        <v>4900.3794466062318</v>
      </c>
      <c r="F24" s="884">
        <f t="shared" si="11"/>
        <v>4671.7992250403986</v>
      </c>
      <c r="G24" s="378">
        <f t="shared" si="2"/>
        <v>4.8927663744765613E-2</v>
      </c>
      <c r="H24" s="535">
        <f t="shared" si="11"/>
        <v>4670</v>
      </c>
      <c r="I24" s="879">
        <f t="shared" si="11"/>
        <v>49834.285368375</v>
      </c>
      <c r="J24" s="885">
        <f t="shared" si="11"/>
        <v>47709.39503461968</v>
      </c>
      <c r="K24" s="881">
        <f t="shared" si="11"/>
        <v>52320.275152707283</v>
      </c>
      <c r="L24" s="885">
        <f>SUM(L8:L13)</f>
        <v>49821.613816083496</v>
      </c>
      <c r="M24" s="377">
        <f>SUM(M8:M13)</f>
        <v>49740</v>
      </c>
      <c r="N24" s="879">
        <f>AVERAGE(N8:N13)</f>
        <v>7.9512711213517662</v>
      </c>
      <c r="O24" s="377">
        <f>MAX(O8:O13)</f>
        <v>26.8</v>
      </c>
      <c r="P24" s="377">
        <f>MIN(P8:P13)</f>
        <v>-7.6</v>
      </c>
      <c r="Q24" s="377">
        <f>AVERAGE(Q8:Q13)</f>
        <v>6.1657842046718585</v>
      </c>
      <c r="R24" s="882">
        <f t="shared" si="5"/>
        <v>1.7854869166799077</v>
      </c>
      <c r="S24" s="879">
        <f t="shared" ref="S24:T24" si="12">SUM(S8:S13)</f>
        <v>353.20888716151524</v>
      </c>
      <c r="T24" s="882">
        <f t="shared" si="12"/>
        <v>3770.7855560000003</v>
      </c>
      <c r="W24" s="395"/>
    </row>
    <row r="25" spans="1:23" ht="14.1" customHeight="1" x14ac:dyDescent="0.25">
      <c r="A25" s="190" t="s">
        <v>155</v>
      </c>
      <c r="B25" s="447">
        <f>SUM(B14:B19)</f>
        <v>0</v>
      </c>
      <c r="C25" s="446">
        <f>SUM(C14:C19)</f>
        <v>0</v>
      </c>
      <c r="D25" s="444" t="e">
        <f t="shared" si="0"/>
        <v>#DIV/0!</v>
      </c>
      <c r="E25" s="445">
        <f t="shared" ref="E25:K25" si="13">SUM(E14:E19)</f>
        <v>0</v>
      </c>
      <c r="F25" s="446">
        <f t="shared" si="13"/>
        <v>0</v>
      </c>
      <c r="G25" s="444" t="e">
        <f t="shared" si="2"/>
        <v>#DIV/0!</v>
      </c>
      <c r="H25" s="536">
        <f t="shared" si="13"/>
        <v>3980</v>
      </c>
      <c r="I25" s="447">
        <f t="shared" si="13"/>
        <v>0</v>
      </c>
      <c r="J25" s="448">
        <f t="shared" si="13"/>
        <v>0</v>
      </c>
      <c r="K25" s="445">
        <f t="shared" si="13"/>
        <v>0</v>
      </c>
      <c r="L25" s="448">
        <f>SUM(L14:L19)</f>
        <v>0</v>
      </c>
      <c r="M25" s="376">
        <f>SUM(M14:M19)</f>
        <v>42380</v>
      </c>
      <c r="N25" s="447" t="e">
        <f>AVERAGE(N14:N19)</f>
        <v>#DIV/0!</v>
      </c>
      <c r="O25" s="446">
        <f>MAX(O14:O19)</f>
        <v>0</v>
      </c>
      <c r="P25" s="446">
        <f>MIN(P14:P19)</f>
        <v>0</v>
      </c>
      <c r="Q25" s="376">
        <f>AVERAGE(Q14:Q19)</f>
        <v>9.658315412186381</v>
      </c>
      <c r="R25" s="449" t="e">
        <f t="shared" si="5"/>
        <v>#DIV/0!</v>
      </c>
      <c r="S25" s="447">
        <f t="shared" ref="S25:T25" si="14">SUM(S14:S19)</f>
        <v>0</v>
      </c>
      <c r="T25" s="449">
        <f t="shared" si="14"/>
        <v>0</v>
      </c>
      <c r="W25" s="395"/>
    </row>
    <row r="26" spans="1:23" ht="14.1" customHeight="1" x14ac:dyDescent="0.25">
      <c r="A26" s="229" t="s">
        <v>142</v>
      </c>
      <c r="B26" s="531">
        <f>SUM(B8:B19)</f>
        <v>4667.6393413866581</v>
      </c>
      <c r="C26" s="532">
        <f>SUM(C8:C19)</f>
        <v>4473.6550987691153</v>
      </c>
      <c r="D26" s="533">
        <f t="shared" si="0"/>
        <v>4.336146581146047E-2</v>
      </c>
      <c r="E26" s="534">
        <f t="shared" ref="E26:K26" si="15">SUM(E8:E19)</f>
        <v>4900.3794466062318</v>
      </c>
      <c r="F26" s="532">
        <f t="shared" si="15"/>
        <v>4671.7992250403986</v>
      </c>
      <c r="G26" s="533">
        <f t="shared" si="2"/>
        <v>4.8927663744765613E-2</v>
      </c>
      <c r="H26" s="582">
        <f t="shared" si="15"/>
        <v>8650</v>
      </c>
      <c r="I26" s="763">
        <f t="shared" si="15"/>
        <v>49834.285368375</v>
      </c>
      <c r="J26" s="764">
        <f t="shared" si="15"/>
        <v>47709.39503461968</v>
      </c>
      <c r="K26" s="765">
        <f t="shared" si="15"/>
        <v>52320.275152707283</v>
      </c>
      <c r="L26" s="764">
        <f>SUM(L8:L19)</f>
        <v>49821.613816083496</v>
      </c>
      <c r="M26" s="756">
        <f>SUM(M8:M19)</f>
        <v>92120</v>
      </c>
      <c r="N26" s="551">
        <f>AVERAGE(N8:N19)</f>
        <v>7.9512711213517662</v>
      </c>
      <c r="O26" s="552">
        <f>MAX(O8:O19)</f>
        <v>26.8</v>
      </c>
      <c r="P26" s="552">
        <f>MIN(P8:P19)</f>
        <v>-7.6</v>
      </c>
      <c r="Q26" s="868">
        <f>AVERAGE(Q8:Q19)</f>
        <v>7.9120498084291215</v>
      </c>
      <c r="R26" s="553">
        <f t="shared" si="5"/>
        <v>3.9221312922644636E-2</v>
      </c>
      <c r="S26" s="544">
        <f t="shared" ref="S26:T26" si="16">SUM(S8:S19)</f>
        <v>353.20888716151524</v>
      </c>
      <c r="T26" s="545">
        <f t="shared" si="16"/>
        <v>3770.7855560000003</v>
      </c>
      <c r="U26" s="337"/>
      <c r="W26" s="395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68" t="s">
        <v>339</v>
      </c>
      <c r="B28" s="968"/>
      <c r="C28" s="968"/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8"/>
      <c r="O28" s="968"/>
      <c r="P28" s="968"/>
      <c r="Q28" s="968"/>
      <c r="R28" s="968"/>
      <c r="S28" s="968"/>
      <c r="T28" s="968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>
      <selection activeCell="B14" sqref="B14"/>
    </sheetView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4.85546875" style="187" customWidth="1"/>
    <col min="13" max="13" width="8.7109375" style="187" customWidth="1"/>
    <col min="14" max="14" width="6.7109375" style="187" customWidth="1"/>
    <col min="15" max="18" width="7.2851562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56" t="s">
        <v>224</v>
      </c>
      <c r="U1" s="956"/>
      <c r="V1" s="956"/>
    </row>
    <row r="2" spans="1:32" ht="20.100000000000001" customHeight="1" x14ac:dyDescent="0.25">
      <c r="A2" s="955" t="s">
        <v>185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</row>
    <row r="3" spans="1:32" ht="15.75" customHeight="1" x14ac:dyDescent="0.25">
      <c r="A3" s="792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82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</row>
    <row r="5" spans="1:32" ht="32.25" customHeight="1" x14ac:dyDescent="0.25">
      <c r="A5" s="283"/>
      <c r="B5" s="208"/>
      <c r="G5" s="221"/>
      <c r="H5" s="987" t="s">
        <v>39</v>
      </c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988"/>
      <c r="T5" s="988"/>
      <c r="U5" s="989"/>
    </row>
    <row r="6" spans="1:32" ht="27.75" customHeight="1" x14ac:dyDescent="0.25">
      <c r="A6" s="188"/>
      <c r="B6" s="984" t="s">
        <v>0</v>
      </c>
      <c r="C6" s="985"/>
      <c r="D6" s="985"/>
      <c r="E6" s="985"/>
      <c r="F6" s="985"/>
      <c r="G6" s="986"/>
      <c r="H6" s="961" t="s">
        <v>336</v>
      </c>
      <c r="I6" s="962"/>
      <c r="J6" s="962"/>
      <c r="K6" s="962"/>
      <c r="L6" s="962"/>
      <c r="M6" s="962"/>
      <c r="N6" s="963"/>
      <c r="O6" s="964" t="s">
        <v>1</v>
      </c>
      <c r="P6" s="965"/>
      <c r="Q6" s="965"/>
      <c r="R6" s="965"/>
      <c r="S6" s="965"/>
      <c r="T6" s="965"/>
      <c r="U6" s="966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302</v>
      </c>
      <c r="G7" s="343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302</v>
      </c>
      <c r="M7" s="334" t="s">
        <v>310</v>
      </c>
      <c r="N7" s="343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302</v>
      </c>
      <c r="T7" s="334" t="s">
        <v>310</v>
      </c>
      <c r="U7" s="343" t="s">
        <v>2</v>
      </c>
      <c r="V7" s="256"/>
    </row>
    <row r="8" spans="1:32" ht="12.95" customHeight="1" x14ac:dyDescent="0.25">
      <c r="A8" s="190" t="s">
        <v>25</v>
      </c>
      <c r="B8" s="347">
        <v>1640</v>
      </c>
      <c r="C8" s="348">
        <v>6678</v>
      </c>
      <c r="D8" s="349">
        <v>205714</v>
      </c>
      <c r="E8" s="349">
        <v>2625606</v>
      </c>
      <c r="F8" s="349">
        <v>222</v>
      </c>
      <c r="G8" s="350">
        <v>2839860</v>
      </c>
      <c r="H8" s="347">
        <v>464835.87962662068</v>
      </c>
      <c r="I8" s="348">
        <v>131896.5321015222</v>
      </c>
      <c r="J8" s="349">
        <v>256813.61318728433</v>
      </c>
      <c r="K8" s="349">
        <v>400252.04312767216</v>
      </c>
      <c r="L8" s="349">
        <v>6910.1505085603903</v>
      </c>
      <c r="M8" s="349">
        <v>23110.507660291594</v>
      </c>
      <c r="N8" s="350">
        <v>1283818.7262119513</v>
      </c>
      <c r="O8" s="347">
        <v>4968893.5505379997</v>
      </c>
      <c r="P8" s="348">
        <v>1410095.0649500003</v>
      </c>
      <c r="Q8" s="349">
        <v>2745681.5504399999</v>
      </c>
      <c r="R8" s="349">
        <v>4279268.7109299991</v>
      </c>
      <c r="S8" s="349">
        <v>73872.764750000002</v>
      </c>
      <c r="T8" s="349">
        <v>247314.883241</v>
      </c>
      <c r="U8" s="350">
        <v>13725126.524848999</v>
      </c>
      <c r="V8" s="195"/>
      <c r="W8" s="195"/>
      <c r="X8" s="395"/>
      <c r="Y8" s="395"/>
      <c r="Z8" s="395"/>
      <c r="AA8" s="395"/>
      <c r="AB8" s="395"/>
      <c r="AC8" s="395"/>
      <c r="AD8" s="395"/>
      <c r="AE8" s="395"/>
      <c r="AF8" s="395"/>
    </row>
    <row r="9" spans="1:32" ht="12.95" customHeight="1" x14ac:dyDescent="0.25">
      <c r="A9" s="190" t="s">
        <v>26</v>
      </c>
      <c r="B9" s="241">
        <v>1639</v>
      </c>
      <c r="C9" s="243">
        <v>6659</v>
      </c>
      <c r="D9" s="243">
        <v>205809</v>
      </c>
      <c r="E9" s="243">
        <v>2624452</v>
      </c>
      <c r="F9" s="243">
        <v>222</v>
      </c>
      <c r="G9" s="351">
        <v>2838781</v>
      </c>
      <c r="H9" s="241">
        <v>378935.36541770032</v>
      </c>
      <c r="I9" s="243">
        <v>99121.762561821728</v>
      </c>
      <c r="J9" s="243">
        <v>173706.04131625299</v>
      </c>
      <c r="K9" s="243">
        <v>326164.46012364683</v>
      </c>
      <c r="L9" s="243">
        <v>6206.7032779281335</v>
      </c>
      <c r="M9" s="243">
        <v>19308.67644067427</v>
      </c>
      <c r="N9" s="351">
        <v>1003443.0091380242</v>
      </c>
      <c r="O9" s="241">
        <v>4047674.2472099997</v>
      </c>
      <c r="P9" s="243">
        <v>1058726.2004899997</v>
      </c>
      <c r="Q9" s="243">
        <v>1855548.5032800001</v>
      </c>
      <c r="R9" s="243">
        <v>3484296.1298799994</v>
      </c>
      <c r="S9" s="243">
        <v>66295.994489999997</v>
      </c>
      <c r="T9" s="243">
        <v>206463.65189580002</v>
      </c>
      <c r="U9" s="351">
        <v>10719004.727245798</v>
      </c>
      <c r="V9" s="197"/>
      <c r="W9" s="197"/>
      <c r="X9" s="395"/>
      <c r="Y9" s="395"/>
      <c r="Z9" s="395"/>
      <c r="AA9" s="395"/>
      <c r="AB9" s="395"/>
      <c r="AC9" s="395"/>
      <c r="AD9" s="395"/>
      <c r="AE9" s="395"/>
      <c r="AF9" s="395"/>
    </row>
    <row r="10" spans="1:32" ht="12.95" customHeight="1" x14ac:dyDescent="0.25">
      <c r="A10" s="231" t="s">
        <v>27</v>
      </c>
      <c r="B10" s="246">
        <v>1629</v>
      </c>
      <c r="C10" s="248">
        <v>6547</v>
      </c>
      <c r="D10" s="248">
        <v>205647</v>
      </c>
      <c r="E10" s="248">
        <v>2623223</v>
      </c>
      <c r="F10" s="243">
        <v>224</v>
      </c>
      <c r="G10" s="351">
        <v>2837270</v>
      </c>
      <c r="H10" s="246">
        <v>345419.74120000011</v>
      </c>
      <c r="I10" s="248">
        <v>86177.851081000001</v>
      </c>
      <c r="J10" s="248">
        <v>135339.17463999998</v>
      </c>
      <c r="K10" s="248">
        <v>254791.25482</v>
      </c>
      <c r="L10" s="248">
        <v>6396.1812490000002</v>
      </c>
      <c r="M10" s="248">
        <v>16173.027530453144</v>
      </c>
      <c r="N10" s="351">
        <v>844297.2305204533</v>
      </c>
      <c r="O10" s="246">
        <v>3682939.9660310005</v>
      </c>
      <c r="P10" s="248">
        <v>917070.50492000021</v>
      </c>
      <c r="Q10" s="248">
        <v>1444109.2430600002</v>
      </c>
      <c r="R10" s="248">
        <v>2718891.4835299999</v>
      </c>
      <c r="S10" s="248">
        <v>73856.254409999994</v>
      </c>
      <c r="T10" s="248">
        <v>172710.64221100003</v>
      </c>
      <c r="U10" s="351">
        <v>9009578.0941620003</v>
      </c>
      <c r="V10" s="203"/>
      <c r="W10" s="203"/>
      <c r="X10" s="395"/>
      <c r="Y10" s="395"/>
      <c r="Z10" s="395"/>
      <c r="AA10" s="395"/>
      <c r="AB10" s="395"/>
      <c r="AC10" s="395"/>
      <c r="AD10" s="395"/>
      <c r="AE10" s="395"/>
      <c r="AF10" s="395"/>
    </row>
    <row r="11" spans="1:32" ht="12.95" customHeight="1" x14ac:dyDescent="0.25">
      <c r="A11" s="231" t="s">
        <v>28</v>
      </c>
      <c r="B11" s="347">
        <v>1629</v>
      </c>
      <c r="C11" s="349">
        <v>6549</v>
      </c>
      <c r="D11" s="349">
        <v>205631</v>
      </c>
      <c r="E11" s="349">
        <v>2622083</v>
      </c>
      <c r="F11" s="349">
        <v>227</v>
      </c>
      <c r="G11" s="350">
        <v>2836119</v>
      </c>
      <c r="H11" s="347">
        <v>297229.78148211015</v>
      </c>
      <c r="I11" s="349">
        <v>58709.066931837071</v>
      </c>
      <c r="J11" s="349">
        <v>79556.905741788607</v>
      </c>
      <c r="K11" s="349">
        <v>147328.62539718841</v>
      </c>
      <c r="L11" s="349">
        <v>6338.1469891761581</v>
      </c>
      <c r="M11" s="349">
        <v>11963.12998127518</v>
      </c>
      <c r="N11" s="350">
        <v>601125.65652337566</v>
      </c>
      <c r="O11" s="347">
        <v>3171012.9719880004</v>
      </c>
      <c r="P11" s="349">
        <v>625460.08924</v>
      </c>
      <c r="Q11" s="349">
        <v>849417.17549792794</v>
      </c>
      <c r="R11" s="349">
        <v>1573114.8332560714</v>
      </c>
      <c r="S11" s="349">
        <v>71320.62288000001</v>
      </c>
      <c r="T11" s="349">
        <v>127901.44149700004</v>
      </c>
      <c r="U11" s="350">
        <v>6418227.1343589993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1634</v>
      </c>
      <c r="C12" s="243">
        <v>6535</v>
      </c>
      <c r="D12" s="243">
        <v>205691</v>
      </c>
      <c r="E12" s="243">
        <v>2620901</v>
      </c>
      <c r="F12" s="243">
        <v>228</v>
      </c>
      <c r="G12" s="351">
        <v>2834989</v>
      </c>
      <c r="H12" s="241">
        <v>288646.33446870669</v>
      </c>
      <c r="I12" s="243">
        <v>50404.085417915332</v>
      </c>
      <c r="J12" s="243">
        <v>69757.992795149941</v>
      </c>
      <c r="K12" s="243">
        <v>127661.30121508105</v>
      </c>
      <c r="L12" s="243">
        <v>6961.7666992914528</v>
      </c>
      <c r="M12" s="243">
        <v>13922.185557626584</v>
      </c>
      <c r="N12" s="351">
        <v>557353.66615377087</v>
      </c>
      <c r="O12" s="241">
        <v>3073271.7337040002</v>
      </c>
      <c r="P12" s="243">
        <v>536751.84747000015</v>
      </c>
      <c r="Q12" s="243">
        <v>742881.73228531517</v>
      </c>
      <c r="R12" s="243">
        <v>1359486.4582416522</v>
      </c>
      <c r="S12" s="243">
        <v>74133.517199999987</v>
      </c>
      <c r="T12" s="243">
        <v>148419.62865299999</v>
      </c>
      <c r="U12" s="351">
        <v>5934944.9175539669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1634</v>
      </c>
      <c r="C13" s="248">
        <v>6547</v>
      </c>
      <c r="D13" s="248">
        <v>205486</v>
      </c>
      <c r="E13" s="248">
        <v>2619705</v>
      </c>
      <c r="F13" s="243">
        <v>229</v>
      </c>
      <c r="G13" s="351">
        <v>2833601</v>
      </c>
      <c r="H13" s="246">
        <v>284997.79836083454</v>
      </c>
      <c r="I13" s="248">
        <v>26561.548459209029</v>
      </c>
      <c r="J13" s="248">
        <v>15275.188827017362</v>
      </c>
      <c r="K13" s="248">
        <v>31134.172397070615</v>
      </c>
      <c r="L13" s="248">
        <v>7040.0982106081956</v>
      </c>
      <c r="M13" s="248">
        <v>12591.909907852778</v>
      </c>
      <c r="N13" s="351">
        <v>377600.71616259252</v>
      </c>
      <c r="O13" s="246">
        <v>3039550.0849489998</v>
      </c>
      <c r="P13" s="248">
        <v>283318.48886000004</v>
      </c>
      <c r="Q13" s="248">
        <v>162914.79232800441</v>
      </c>
      <c r="R13" s="248">
        <v>332083.84963498928</v>
      </c>
      <c r="S13" s="248">
        <v>75087.279949999996</v>
      </c>
      <c r="T13" s="248">
        <v>134449.76869</v>
      </c>
      <c r="U13" s="351">
        <v>4027404.2644119929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47"/>
      <c r="C14" s="349"/>
      <c r="D14" s="349"/>
      <c r="E14" s="349"/>
      <c r="F14" s="349"/>
      <c r="G14" s="350"/>
      <c r="H14" s="347"/>
      <c r="I14" s="349"/>
      <c r="J14" s="349"/>
      <c r="K14" s="349"/>
      <c r="L14" s="349"/>
      <c r="M14" s="349"/>
      <c r="N14" s="350"/>
      <c r="O14" s="347"/>
      <c r="P14" s="349"/>
      <c r="Q14" s="349"/>
      <c r="R14" s="349"/>
      <c r="S14" s="349"/>
      <c r="T14" s="349"/>
      <c r="U14" s="350"/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/>
      <c r="C15" s="243"/>
      <c r="D15" s="243"/>
      <c r="E15" s="243"/>
      <c r="F15" s="243"/>
      <c r="G15" s="351"/>
      <c r="H15" s="241"/>
      <c r="I15" s="243"/>
      <c r="J15" s="243"/>
      <c r="K15" s="243"/>
      <c r="L15" s="243"/>
      <c r="M15" s="243"/>
      <c r="N15" s="351"/>
      <c r="O15" s="241"/>
      <c r="P15" s="243"/>
      <c r="Q15" s="243"/>
      <c r="R15" s="243"/>
      <c r="S15" s="243"/>
      <c r="T15" s="243"/>
      <c r="U15" s="351"/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/>
      <c r="C16" s="248"/>
      <c r="D16" s="248"/>
      <c r="E16" s="248"/>
      <c r="F16" s="243"/>
      <c r="G16" s="351"/>
      <c r="H16" s="246"/>
      <c r="I16" s="248"/>
      <c r="J16" s="248"/>
      <c r="K16" s="248"/>
      <c r="L16" s="248"/>
      <c r="M16" s="248"/>
      <c r="N16" s="351"/>
      <c r="O16" s="246"/>
      <c r="P16" s="248"/>
      <c r="Q16" s="248"/>
      <c r="R16" s="248"/>
      <c r="S16" s="248"/>
      <c r="T16" s="248"/>
      <c r="U16" s="351"/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47"/>
      <c r="C17" s="349"/>
      <c r="D17" s="349"/>
      <c r="E17" s="349"/>
      <c r="F17" s="349"/>
      <c r="G17" s="350"/>
      <c r="H17" s="347"/>
      <c r="I17" s="349"/>
      <c r="J17" s="349"/>
      <c r="K17" s="349"/>
      <c r="L17" s="349"/>
      <c r="M17" s="349"/>
      <c r="N17" s="350"/>
      <c r="O17" s="347"/>
      <c r="P17" s="349"/>
      <c r="Q17" s="349"/>
      <c r="R17" s="349"/>
      <c r="S17" s="349"/>
      <c r="T17" s="349"/>
      <c r="U17" s="350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51"/>
      <c r="H18" s="241"/>
      <c r="I18" s="243"/>
      <c r="J18" s="243"/>
      <c r="K18" s="243"/>
      <c r="L18" s="243"/>
      <c r="M18" s="243"/>
      <c r="N18" s="351"/>
      <c r="O18" s="241"/>
      <c r="P18" s="243"/>
      <c r="Q18" s="243"/>
      <c r="R18" s="243"/>
      <c r="S18" s="243"/>
      <c r="T18" s="243"/>
      <c r="U18" s="351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26"/>
      <c r="H19" s="246"/>
      <c r="I19" s="248"/>
      <c r="J19" s="248"/>
      <c r="K19" s="248"/>
      <c r="L19" s="248"/>
      <c r="M19" s="248"/>
      <c r="N19" s="426"/>
      <c r="O19" s="246"/>
      <c r="P19" s="248"/>
      <c r="Q19" s="248"/>
      <c r="R19" s="248"/>
      <c r="S19" s="248"/>
      <c r="T19" s="248"/>
      <c r="U19" s="426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778">
        <f>B10</f>
        <v>1629</v>
      </c>
      <c r="C20" s="779">
        <f t="shared" ref="C20:E20" si="0">C10</f>
        <v>6547</v>
      </c>
      <c r="D20" s="779">
        <f t="shared" si="0"/>
        <v>205647</v>
      </c>
      <c r="E20" s="779">
        <f t="shared" si="0"/>
        <v>2623223</v>
      </c>
      <c r="F20" s="779">
        <f t="shared" ref="F20" si="1">F10</f>
        <v>224</v>
      </c>
      <c r="G20" s="780">
        <f>G10</f>
        <v>2837270</v>
      </c>
      <c r="H20" s="596">
        <f>SUM(H8:H10)</f>
        <v>1189190.9862443211</v>
      </c>
      <c r="I20" s="597">
        <f>SUM(I8:I10)</f>
        <v>317196.14574434393</v>
      </c>
      <c r="J20" s="597">
        <f t="shared" ref="J20:K20" si="2">SUM(J8:J10)</f>
        <v>565858.82914353732</v>
      </c>
      <c r="K20" s="597">
        <f t="shared" si="2"/>
        <v>981207.75807131908</v>
      </c>
      <c r="L20" s="597">
        <f t="shared" ref="L20" si="3">SUM(L8:L10)</f>
        <v>19513.035035488523</v>
      </c>
      <c r="M20" s="597">
        <f t="shared" ref="M20" si="4">SUM(M8:M10)</f>
        <v>58592.211631419013</v>
      </c>
      <c r="N20" s="598">
        <f>SUM(N8:N10)</f>
        <v>3131558.9658704288</v>
      </c>
      <c r="O20" s="766">
        <f>SUM(O8:O10)</f>
        <v>12699507.763778999</v>
      </c>
      <c r="P20" s="767">
        <f>SUM(P8:P10)</f>
        <v>3385891.7703600004</v>
      </c>
      <c r="Q20" s="767">
        <f t="shared" ref="Q20:U20" si="5">SUM(Q8:Q10)</f>
        <v>6045339.2967800004</v>
      </c>
      <c r="R20" s="767">
        <f t="shared" si="5"/>
        <v>10482456.324339999</v>
      </c>
      <c r="S20" s="767">
        <f t="shared" ref="S20" si="6">SUM(S8:S10)</f>
        <v>214025.01364999998</v>
      </c>
      <c r="T20" s="767">
        <f t="shared" ref="T20" si="7">SUM(T8:T10)</f>
        <v>626489.1773478</v>
      </c>
      <c r="U20" s="768">
        <f t="shared" si="5"/>
        <v>33453709.3462568</v>
      </c>
    </row>
    <row r="21" spans="1:26" ht="12.95" customHeight="1" x14ac:dyDescent="0.25">
      <c r="A21" s="190" t="s">
        <v>152</v>
      </c>
      <c r="B21" s="778">
        <f>B13</f>
        <v>1634</v>
      </c>
      <c r="C21" s="898">
        <f t="shared" ref="C21:G21" si="8">C13</f>
        <v>6547</v>
      </c>
      <c r="D21" s="898">
        <f t="shared" si="8"/>
        <v>205486</v>
      </c>
      <c r="E21" s="898">
        <f t="shared" si="8"/>
        <v>2619705</v>
      </c>
      <c r="F21" s="898">
        <f t="shared" ref="F21" si="9">F13</f>
        <v>229</v>
      </c>
      <c r="G21" s="899">
        <f t="shared" si="8"/>
        <v>2833601</v>
      </c>
      <c r="H21" s="596">
        <f>SUM(H11:H13)</f>
        <v>870873.91431165137</v>
      </c>
      <c r="I21" s="597">
        <f>SUM(I11:I13)</f>
        <v>135674.70080896144</v>
      </c>
      <c r="J21" s="597">
        <f t="shared" ref="J21:N21" si="10">SUM(J11:J13)</f>
        <v>164590.08736395588</v>
      </c>
      <c r="K21" s="597">
        <f t="shared" si="10"/>
        <v>306124.09900934011</v>
      </c>
      <c r="L21" s="597">
        <f t="shared" ref="L21" si="11">SUM(L11:L13)</f>
        <v>20340.011899075806</v>
      </c>
      <c r="M21" s="597">
        <f t="shared" ref="M21" si="12">SUM(M11:M13)</f>
        <v>38477.225446754543</v>
      </c>
      <c r="N21" s="598">
        <f t="shared" si="10"/>
        <v>1536080.0388397393</v>
      </c>
      <c r="O21" s="766">
        <f>SUM(O11:O13)</f>
        <v>9283834.7906410005</v>
      </c>
      <c r="P21" s="767">
        <f>SUM(P11:P13)</f>
        <v>1445530.42557</v>
      </c>
      <c r="Q21" s="767">
        <f t="shared" ref="Q21:U21" si="13">SUM(Q11:Q13)</f>
        <v>1755213.7001112476</v>
      </c>
      <c r="R21" s="767">
        <f t="shared" si="13"/>
        <v>3264685.1411327128</v>
      </c>
      <c r="S21" s="767">
        <f t="shared" ref="S21" si="14">SUM(S11:S13)</f>
        <v>220541.42002999998</v>
      </c>
      <c r="T21" s="767">
        <f t="shared" ref="T21" si="15">SUM(T11:T13)</f>
        <v>410770.83884000004</v>
      </c>
      <c r="U21" s="768">
        <f t="shared" si="13"/>
        <v>16380576.31632496</v>
      </c>
    </row>
    <row r="22" spans="1:26" ht="12.95" customHeight="1" x14ac:dyDescent="0.25">
      <c r="A22" s="190" t="s">
        <v>186</v>
      </c>
      <c r="B22" s="781">
        <f>B16</f>
        <v>0</v>
      </c>
      <c r="C22" s="457">
        <f t="shared" ref="C22:G22" si="16">C16</f>
        <v>0</v>
      </c>
      <c r="D22" s="457">
        <f t="shared" si="16"/>
        <v>0</v>
      </c>
      <c r="E22" s="457">
        <f t="shared" si="16"/>
        <v>0</v>
      </c>
      <c r="F22" s="457">
        <f t="shared" ref="F22" si="17">F16</f>
        <v>0</v>
      </c>
      <c r="G22" s="782">
        <f t="shared" si="16"/>
        <v>0</v>
      </c>
      <c r="H22" s="554">
        <f>SUM(H14:H16)</f>
        <v>0</v>
      </c>
      <c r="I22" s="555">
        <f>SUM(I14:I16)</f>
        <v>0</v>
      </c>
      <c r="J22" s="555">
        <f t="shared" ref="J22:N22" si="18">SUM(J14:J16)</f>
        <v>0</v>
      </c>
      <c r="K22" s="555">
        <f t="shared" si="18"/>
        <v>0</v>
      </c>
      <c r="L22" s="555">
        <f t="shared" ref="L22" si="19">SUM(L14:L16)</f>
        <v>0</v>
      </c>
      <c r="M22" s="555">
        <f t="shared" ref="M22" si="20">SUM(M14:M16)</f>
        <v>0</v>
      </c>
      <c r="N22" s="556">
        <f t="shared" si="18"/>
        <v>0</v>
      </c>
      <c r="O22" s="769">
        <f>SUM(O14:O16)</f>
        <v>0</v>
      </c>
      <c r="P22" s="770">
        <f>SUM(P14:P16)</f>
        <v>0</v>
      </c>
      <c r="Q22" s="770">
        <f t="shared" ref="Q22:U22" si="21">SUM(Q14:Q16)</f>
        <v>0</v>
      </c>
      <c r="R22" s="770">
        <f t="shared" si="21"/>
        <v>0</v>
      </c>
      <c r="S22" s="770">
        <f t="shared" ref="S22" si="22">SUM(S14:S16)</f>
        <v>0</v>
      </c>
      <c r="T22" s="770">
        <f t="shared" ref="T22" si="23">SUM(T14:T16)</f>
        <v>0</v>
      </c>
      <c r="U22" s="771">
        <f t="shared" si="21"/>
        <v>0</v>
      </c>
    </row>
    <row r="23" spans="1:26" ht="12.95" customHeight="1" x14ac:dyDescent="0.25">
      <c r="A23" s="232" t="s">
        <v>153</v>
      </c>
      <c r="B23" s="783">
        <f>B19</f>
        <v>0</v>
      </c>
      <c r="C23" s="458">
        <f t="shared" ref="C23:E23" si="24">C19</f>
        <v>0</v>
      </c>
      <c r="D23" s="458">
        <f t="shared" si="24"/>
        <v>0</v>
      </c>
      <c r="E23" s="458">
        <f t="shared" si="24"/>
        <v>0</v>
      </c>
      <c r="F23" s="458">
        <f t="shared" ref="F23" si="25">F19</f>
        <v>0</v>
      </c>
      <c r="G23" s="784">
        <f>G19</f>
        <v>0</v>
      </c>
      <c r="H23" s="557">
        <f>SUM(H17:H19)</f>
        <v>0</v>
      </c>
      <c r="I23" s="558">
        <f>SUM(I17:I19)</f>
        <v>0</v>
      </c>
      <c r="J23" s="558">
        <f t="shared" ref="J23:N23" si="26">SUM(J17:J19)</f>
        <v>0</v>
      </c>
      <c r="K23" s="558">
        <f t="shared" si="26"/>
        <v>0</v>
      </c>
      <c r="L23" s="558">
        <f t="shared" ref="L23" si="27">SUM(L17:L19)</f>
        <v>0</v>
      </c>
      <c r="M23" s="558">
        <f t="shared" ref="M23" si="28">SUM(M17:M19)</f>
        <v>0</v>
      </c>
      <c r="N23" s="559">
        <f t="shared" si="26"/>
        <v>0</v>
      </c>
      <c r="O23" s="772">
        <f>SUM(O17:O19)</f>
        <v>0</v>
      </c>
      <c r="P23" s="773">
        <f>SUM(P17:P19)</f>
        <v>0</v>
      </c>
      <c r="Q23" s="773">
        <f t="shared" ref="Q23:U23" si="29">SUM(Q17:Q19)</f>
        <v>0</v>
      </c>
      <c r="R23" s="773">
        <f t="shared" si="29"/>
        <v>0</v>
      </c>
      <c r="S23" s="773">
        <f t="shared" ref="S23" si="30">SUM(S17:S19)</f>
        <v>0</v>
      </c>
      <c r="T23" s="773">
        <f t="shared" ref="T23" si="31">SUM(T17:T19)</f>
        <v>0</v>
      </c>
      <c r="U23" s="774">
        <f t="shared" si="29"/>
        <v>0</v>
      </c>
      <c r="V23" s="256"/>
    </row>
    <row r="24" spans="1:26" ht="12.95" customHeight="1" x14ac:dyDescent="0.25">
      <c r="A24" s="190" t="s">
        <v>154</v>
      </c>
      <c r="B24" s="347">
        <f>B13</f>
        <v>1634</v>
      </c>
      <c r="C24" s="348">
        <f t="shared" ref="C24:G24" si="32">C13</f>
        <v>6547</v>
      </c>
      <c r="D24" s="348">
        <f t="shared" si="32"/>
        <v>205486</v>
      </c>
      <c r="E24" s="348">
        <f t="shared" si="32"/>
        <v>2619705</v>
      </c>
      <c r="F24" s="348">
        <f t="shared" ref="F24" si="33">F13</f>
        <v>229</v>
      </c>
      <c r="G24" s="900">
        <f t="shared" si="32"/>
        <v>2833601</v>
      </c>
      <c r="H24" s="347">
        <f>SUM(H8:H13)</f>
        <v>2060064.9005559725</v>
      </c>
      <c r="I24" s="348">
        <f>SUM(I8:I13)</f>
        <v>452870.84655330534</v>
      </c>
      <c r="J24" s="348">
        <f t="shared" ref="J24:N24" si="34">SUM(J8:J13)</f>
        <v>730448.91650749312</v>
      </c>
      <c r="K24" s="348">
        <f t="shared" si="34"/>
        <v>1287331.8570806591</v>
      </c>
      <c r="L24" s="348">
        <f t="shared" ref="L24" si="35">SUM(L8:L13)</f>
        <v>39853.046934564329</v>
      </c>
      <c r="M24" s="348">
        <f t="shared" ref="M24" si="36">SUM(M8:M13)</f>
        <v>97069.437078173549</v>
      </c>
      <c r="N24" s="900">
        <f t="shared" si="34"/>
        <v>4667639.0047101676</v>
      </c>
      <c r="O24" s="347">
        <f>SUM(O8:O13)</f>
        <v>21983342.554420002</v>
      </c>
      <c r="P24" s="348">
        <f>SUM(P8:P13)</f>
        <v>4831422.1959300004</v>
      </c>
      <c r="Q24" s="348">
        <f t="shared" ref="Q24:U24" si="37">SUM(Q8:Q13)</f>
        <v>7800552.996891248</v>
      </c>
      <c r="R24" s="348">
        <f t="shared" si="37"/>
        <v>13747141.465472713</v>
      </c>
      <c r="S24" s="348">
        <f t="shared" ref="S24" si="38">SUM(S8:S13)</f>
        <v>434566.43368000002</v>
      </c>
      <c r="T24" s="348">
        <f t="shared" ref="T24" si="39">SUM(T8:T13)</f>
        <v>1037260.0161878001</v>
      </c>
      <c r="U24" s="900">
        <f t="shared" si="37"/>
        <v>49834285.662581764</v>
      </c>
    </row>
    <row r="25" spans="1:26" ht="12.95" customHeight="1" x14ac:dyDescent="0.25">
      <c r="A25" s="190" t="s">
        <v>155</v>
      </c>
      <c r="B25" s="450">
        <f>B19</f>
        <v>0</v>
      </c>
      <c r="C25" s="451">
        <f t="shared" ref="C25:G25" si="40">C19</f>
        <v>0</v>
      </c>
      <c r="D25" s="451">
        <f t="shared" si="40"/>
        <v>0</v>
      </c>
      <c r="E25" s="451">
        <f t="shared" si="40"/>
        <v>0</v>
      </c>
      <c r="F25" s="451">
        <f t="shared" ref="F25" si="41">F19</f>
        <v>0</v>
      </c>
      <c r="G25" s="452">
        <f t="shared" si="40"/>
        <v>0</v>
      </c>
      <c r="H25" s="450">
        <f>SUM(H14:H19)</f>
        <v>0</v>
      </c>
      <c r="I25" s="451">
        <f>SUM(I14:I19)</f>
        <v>0</v>
      </c>
      <c r="J25" s="451">
        <f t="shared" ref="J25:N25" si="42">SUM(J14:J19)</f>
        <v>0</v>
      </c>
      <c r="K25" s="451">
        <f t="shared" si="42"/>
        <v>0</v>
      </c>
      <c r="L25" s="451">
        <f t="shared" ref="L25" si="43">SUM(L14:L19)</f>
        <v>0</v>
      </c>
      <c r="M25" s="451">
        <f t="shared" ref="M25" si="44">SUM(M14:M19)</f>
        <v>0</v>
      </c>
      <c r="N25" s="452">
        <f t="shared" si="42"/>
        <v>0</v>
      </c>
      <c r="O25" s="450">
        <f>SUM(O14:O19)</f>
        <v>0</v>
      </c>
      <c r="P25" s="451">
        <f>SUM(P14:P19)</f>
        <v>0</v>
      </c>
      <c r="Q25" s="451">
        <f t="shared" ref="Q25:U25" si="45">SUM(Q14:Q19)</f>
        <v>0</v>
      </c>
      <c r="R25" s="451">
        <f t="shared" si="45"/>
        <v>0</v>
      </c>
      <c r="S25" s="451">
        <f t="shared" ref="S25" si="46">SUM(S14:S19)</f>
        <v>0</v>
      </c>
      <c r="T25" s="451">
        <f t="shared" ref="T25" si="47">SUM(T14:T19)</f>
        <v>0</v>
      </c>
      <c r="U25" s="452">
        <f t="shared" si="45"/>
        <v>0</v>
      </c>
    </row>
    <row r="26" spans="1:26" ht="12.95" customHeight="1" x14ac:dyDescent="0.25">
      <c r="A26" s="229" t="s">
        <v>142</v>
      </c>
      <c r="B26" s="785">
        <f>B19</f>
        <v>0</v>
      </c>
      <c r="C26" s="459">
        <f t="shared" ref="C26:G26" si="48">C19</f>
        <v>0</v>
      </c>
      <c r="D26" s="459">
        <f t="shared" si="48"/>
        <v>0</v>
      </c>
      <c r="E26" s="459">
        <f t="shared" si="48"/>
        <v>0</v>
      </c>
      <c r="F26" s="459">
        <f t="shared" ref="F26" si="49">F19</f>
        <v>0</v>
      </c>
      <c r="G26" s="786">
        <f t="shared" si="48"/>
        <v>0</v>
      </c>
      <c r="H26" s="560">
        <f>SUM(H8:H19)</f>
        <v>2060064.9005559725</v>
      </c>
      <c r="I26" s="561">
        <f>SUM(I8:I19)</f>
        <v>452870.84655330534</v>
      </c>
      <c r="J26" s="561">
        <f t="shared" ref="J26:N26" si="50">SUM(J8:J19)</f>
        <v>730448.91650749312</v>
      </c>
      <c r="K26" s="561">
        <f t="shared" si="50"/>
        <v>1287331.8570806591</v>
      </c>
      <c r="L26" s="561">
        <f t="shared" ref="L26" si="51">SUM(L8:L19)</f>
        <v>39853.046934564329</v>
      </c>
      <c r="M26" s="561">
        <f t="shared" ref="M26" si="52">SUM(M8:M19)</f>
        <v>97069.437078173549</v>
      </c>
      <c r="N26" s="562">
        <f t="shared" si="50"/>
        <v>4667639.0047101676</v>
      </c>
      <c r="O26" s="775">
        <f>SUM(O8:O19)</f>
        <v>21983342.554420002</v>
      </c>
      <c r="P26" s="776">
        <f>SUM(P8:P19)</f>
        <v>4831422.1959300004</v>
      </c>
      <c r="Q26" s="776">
        <f t="shared" ref="Q26:U26" si="53">SUM(Q8:Q19)</f>
        <v>7800552.996891248</v>
      </c>
      <c r="R26" s="776">
        <f t="shared" si="53"/>
        <v>13747141.465472713</v>
      </c>
      <c r="S26" s="776">
        <f t="shared" ref="S26" si="54">SUM(S8:S19)</f>
        <v>434566.43368000002</v>
      </c>
      <c r="T26" s="776">
        <f t="shared" ref="T26" si="55">SUM(T8:T19)</f>
        <v>1037260.0161878001</v>
      </c>
      <c r="U26" s="777">
        <f t="shared" si="53"/>
        <v>49834285.662581764</v>
      </c>
      <c r="V26" s="337"/>
    </row>
    <row r="27" spans="1:26" ht="15" customHeight="1" x14ac:dyDescent="0.25">
      <c r="B27" s="344"/>
      <c r="C27" s="222"/>
      <c r="E27" s="222"/>
      <c r="F27" s="222"/>
      <c r="G27" s="345"/>
      <c r="I27" s="222"/>
      <c r="J27" s="222"/>
      <c r="K27" s="222"/>
      <c r="O27" s="344"/>
      <c r="P27" s="222"/>
      <c r="Q27" s="222"/>
      <c r="R27" s="222"/>
      <c r="S27" s="222"/>
      <c r="T27" s="222"/>
      <c r="U27" s="345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09" t="str">
        <f>B7</f>
        <v>VO</v>
      </c>
      <c r="C29" s="410" t="str">
        <f t="shared" ref="C29:E29" si="56">C7</f>
        <v>SO</v>
      </c>
      <c r="D29" s="410" t="str">
        <f t="shared" si="56"/>
        <v>MO</v>
      </c>
      <c r="E29" s="410" t="str">
        <f t="shared" si="56"/>
        <v>DOM</v>
      </c>
      <c r="F29" s="410" t="str">
        <f>F7</f>
        <v>CNG</v>
      </c>
      <c r="G29" s="432"/>
      <c r="H29" s="360"/>
      <c r="I29" s="433" t="str">
        <f>H7</f>
        <v>VO</v>
      </c>
      <c r="J29" s="433" t="str">
        <f t="shared" ref="J29" si="57">I7</f>
        <v>SO</v>
      </c>
      <c r="K29" s="433" t="str">
        <f>J7</f>
        <v>MO</v>
      </c>
      <c r="L29" s="433" t="str">
        <f t="shared" ref="L29:M29" si="58">K7</f>
        <v>DOM</v>
      </c>
      <c r="M29" s="433" t="str">
        <f t="shared" si="58"/>
        <v>CNG</v>
      </c>
      <c r="N29" s="209"/>
      <c r="O29" s="434"/>
      <c r="P29" s="433" t="str">
        <f>O7</f>
        <v>VO</v>
      </c>
      <c r="Q29" s="433" t="str">
        <f t="shared" ref="Q29:T29" si="59">P7</f>
        <v>SO</v>
      </c>
      <c r="R29" s="433" t="str">
        <f t="shared" si="59"/>
        <v>MO</v>
      </c>
      <c r="S29" s="433" t="str">
        <f t="shared" si="59"/>
        <v>DOM</v>
      </c>
      <c r="T29" s="433" t="str">
        <f t="shared" si="59"/>
        <v>CNG</v>
      </c>
      <c r="U29" s="432"/>
      <c r="V29" s="277"/>
    </row>
    <row r="30" spans="1:26" ht="12" customHeight="1" x14ac:dyDescent="0.25">
      <c r="B30" s="238">
        <f>B20</f>
        <v>1629</v>
      </c>
      <c r="C30" s="195">
        <f>C20</f>
        <v>6547</v>
      </c>
      <c r="D30" s="195">
        <f t="shared" ref="D30:E30" si="60">D20</f>
        <v>205647</v>
      </c>
      <c r="E30" s="195">
        <f t="shared" si="60"/>
        <v>2623223</v>
      </c>
      <c r="F30" s="195">
        <f>F20</f>
        <v>224</v>
      </c>
      <c r="G30" s="346"/>
      <c r="H30" s="435" t="str">
        <f>A20</f>
        <v>I. čtvrtletí</v>
      </c>
      <c r="I30" s="197">
        <f>H20/1000</f>
        <v>1189.190986244321</v>
      </c>
      <c r="J30" s="197">
        <f t="shared" ref="J30:K30" si="61">I20/1000</f>
        <v>317.19614574434394</v>
      </c>
      <c r="K30" s="197">
        <f t="shared" si="61"/>
        <v>565.85882914353738</v>
      </c>
      <c r="L30" s="197">
        <f t="shared" ref="L30:L33" si="62">K20/1000</f>
        <v>981.20775807131906</v>
      </c>
      <c r="M30" s="197">
        <f t="shared" ref="M30:M33" si="63">L20/1000</f>
        <v>19.513035035488524</v>
      </c>
      <c r="O30" s="436" t="str">
        <f>A20</f>
        <v>I. čtvrtletí</v>
      </c>
      <c r="P30" s="195">
        <f>O20/1000</f>
        <v>12699.507763779</v>
      </c>
      <c r="Q30" s="195">
        <f t="shared" ref="Q30:T30" si="64">P20/1000</f>
        <v>3385.8917703600005</v>
      </c>
      <c r="R30" s="195">
        <f t="shared" si="64"/>
        <v>6045.33929678</v>
      </c>
      <c r="S30" s="195">
        <f t="shared" si="64"/>
        <v>10482.456324339999</v>
      </c>
      <c r="T30" s="195">
        <f t="shared" si="64"/>
        <v>214.02501364999998</v>
      </c>
      <c r="U30" s="346"/>
    </row>
    <row r="31" spans="1:26" ht="12" customHeight="1" x14ac:dyDescent="0.25">
      <c r="B31" s="208"/>
      <c r="E31" s="210"/>
      <c r="F31" s="210"/>
      <c r="G31" s="346"/>
      <c r="H31" s="435" t="str">
        <f t="shared" ref="H31:H33" si="65">A21</f>
        <v>II. čtvrtletí</v>
      </c>
      <c r="I31" s="197">
        <f t="shared" ref="I31:K33" si="66">H21/1000</f>
        <v>870.87391431165133</v>
      </c>
      <c r="J31" s="197">
        <f t="shared" si="66"/>
        <v>135.67470080896143</v>
      </c>
      <c r="K31" s="197">
        <f t="shared" si="66"/>
        <v>164.59008736395589</v>
      </c>
      <c r="L31" s="197">
        <f t="shared" si="62"/>
        <v>306.12409900934011</v>
      </c>
      <c r="M31" s="197">
        <f t="shared" si="63"/>
        <v>20.340011899075805</v>
      </c>
      <c r="O31" s="436" t="str">
        <f t="shared" ref="O31:O33" si="67">A21</f>
        <v>II. čtvrtletí</v>
      </c>
      <c r="P31" s="195">
        <f t="shared" ref="P31:T31" si="68">O21/1000</f>
        <v>9283.8347906409999</v>
      </c>
      <c r="Q31" s="195">
        <f t="shared" si="68"/>
        <v>1445.53042557</v>
      </c>
      <c r="R31" s="195">
        <f t="shared" si="68"/>
        <v>1755.2137001112476</v>
      </c>
      <c r="S31" s="195">
        <f t="shared" si="68"/>
        <v>3264.6851411327129</v>
      </c>
      <c r="T31" s="195">
        <f t="shared" si="68"/>
        <v>220.54142002999998</v>
      </c>
      <c r="U31" s="346"/>
    </row>
    <row r="32" spans="1:26" ht="12" customHeight="1" x14ac:dyDescent="0.25">
      <c r="B32" s="208"/>
      <c r="E32" s="210"/>
      <c r="F32" s="210"/>
      <c r="G32" s="346"/>
      <c r="H32" s="435" t="str">
        <f t="shared" si="65"/>
        <v>III. čtvrtletí</v>
      </c>
      <c r="I32" s="197">
        <f t="shared" si="66"/>
        <v>0</v>
      </c>
      <c r="J32" s="197">
        <f t="shared" si="66"/>
        <v>0</v>
      </c>
      <c r="K32" s="197">
        <f t="shared" si="66"/>
        <v>0</v>
      </c>
      <c r="L32" s="197">
        <f t="shared" si="62"/>
        <v>0</v>
      </c>
      <c r="M32" s="197">
        <f t="shared" si="63"/>
        <v>0</v>
      </c>
      <c r="O32" s="436" t="str">
        <f t="shared" si="67"/>
        <v>III. čtvrtletí</v>
      </c>
      <c r="P32" s="195">
        <f t="shared" ref="P32:T32" si="69">O22/1000</f>
        <v>0</v>
      </c>
      <c r="Q32" s="195">
        <f t="shared" si="69"/>
        <v>0</v>
      </c>
      <c r="R32" s="195">
        <f t="shared" si="69"/>
        <v>0</v>
      </c>
      <c r="S32" s="195">
        <f t="shared" si="69"/>
        <v>0</v>
      </c>
      <c r="T32" s="195">
        <f t="shared" si="69"/>
        <v>0</v>
      </c>
      <c r="U32" s="346"/>
    </row>
    <row r="33" spans="2:21" ht="12" customHeight="1" x14ac:dyDescent="0.25">
      <c r="B33" s="208"/>
      <c r="E33" s="210"/>
      <c r="F33" s="210"/>
      <c r="G33" s="346"/>
      <c r="H33" s="435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36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46"/>
    </row>
    <row r="34" spans="2:21" ht="12" customHeight="1" x14ac:dyDescent="0.25">
      <c r="B34" s="208"/>
      <c r="E34" s="210"/>
      <c r="F34" s="210"/>
      <c r="G34" s="346"/>
      <c r="H34" s="210"/>
      <c r="I34" s="210"/>
      <c r="O34" s="208"/>
      <c r="Q34" s="210"/>
      <c r="R34" s="210"/>
      <c r="S34" s="210"/>
      <c r="T34" s="210"/>
      <c r="U34" s="346"/>
    </row>
    <row r="35" spans="2:21" ht="12" customHeight="1" x14ac:dyDescent="0.25">
      <c r="B35" s="208"/>
      <c r="D35" s="981" t="str">
        <f>T!E17</f>
        <v>II. čtvrtletí</v>
      </c>
      <c r="E35" s="210"/>
      <c r="F35" s="210"/>
      <c r="G35" s="346"/>
      <c r="H35" s="210"/>
      <c r="I35" s="210"/>
      <c r="O35" s="208"/>
      <c r="Q35" s="210"/>
      <c r="R35" s="210"/>
      <c r="S35" s="210"/>
      <c r="T35" s="210"/>
      <c r="U35" s="346"/>
    </row>
    <row r="36" spans="2:21" ht="12" customHeight="1" x14ac:dyDescent="0.25">
      <c r="B36" s="208"/>
      <c r="D36" s="981"/>
      <c r="E36" s="210"/>
      <c r="F36" s="210"/>
      <c r="G36" s="346"/>
      <c r="H36" s="210"/>
      <c r="I36" s="210"/>
      <c r="O36" s="208"/>
      <c r="Q36" s="210"/>
      <c r="R36" s="210"/>
      <c r="S36" s="210"/>
      <c r="T36" s="210"/>
      <c r="U36" s="346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7" zoomScaleNormal="100" zoomScaleSheetLayoutView="100" workbookViewId="0">
      <selection activeCell="H23" sqref="H23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56" t="s">
        <v>225</v>
      </c>
      <c r="J1" s="956"/>
      <c r="K1" s="956"/>
      <c r="L1" s="291"/>
    </row>
    <row r="2" spans="1:12" ht="16.5" customHeight="1" x14ac:dyDescent="0.2">
      <c r="A2" s="990" t="s">
        <v>96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</row>
    <row r="3" spans="1:12" ht="25.5" customHeight="1" x14ac:dyDescent="0.2">
      <c r="A3" s="864" t="str">
        <f>T!E17&amp;" "&amp;T!G17</f>
        <v>II. čtvrtletí 2019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</row>
    <row r="4" spans="1:12" ht="6" customHeight="1" x14ac:dyDescent="0.2">
      <c r="A4" s="295"/>
      <c r="B4" s="1000"/>
      <c r="C4" s="1001"/>
      <c r="D4" s="1001"/>
      <c r="E4" s="1001"/>
      <c r="F4" s="1001"/>
      <c r="G4" s="1001"/>
      <c r="H4" s="1001"/>
      <c r="I4" s="1001"/>
      <c r="J4" s="1002"/>
    </row>
    <row r="5" spans="1:12" ht="15.75" customHeight="1" x14ac:dyDescent="0.2">
      <c r="A5" s="1005"/>
      <c r="B5" s="997" t="str">
        <f>T!J20</f>
        <v>Duben</v>
      </c>
      <c r="C5" s="998"/>
      <c r="D5" s="999"/>
      <c r="E5" s="997" t="str">
        <f>T!J21</f>
        <v>Květen</v>
      </c>
      <c r="F5" s="998"/>
      <c r="G5" s="999"/>
      <c r="H5" s="997" t="str">
        <f>T!J22</f>
        <v>Červen</v>
      </c>
      <c r="I5" s="998"/>
      <c r="J5" s="999"/>
    </row>
    <row r="6" spans="1:12" ht="28.5" customHeight="1" x14ac:dyDescent="0.25">
      <c r="A6" s="1005"/>
      <c r="B6" s="1003" t="s">
        <v>39</v>
      </c>
      <c r="C6" s="1004"/>
      <c r="D6" s="467" t="s">
        <v>46</v>
      </c>
      <c r="E6" s="1003" t="s">
        <v>39</v>
      </c>
      <c r="F6" s="1004"/>
      <c r="G6" s="467" t="s">
        <v>46</v>
      </c>
      <c r="H6" s="1003" t="s">
        <v>39</v>
      </c>
      <c r="I6" s="1004"/>
      <c r="J6" s="467" t="s">
        <v>46</v>
      </c>
    </row>
    <row r="7" spans="1:12" ht="23.25" customHeight="1" x14ac:dyDescent="0.25">
      <c r="A7" s="1005"/>
      <c r="B7" s="1003"/>
      <c r="C7" s="1004"/>
      <c r="D7" s="235"/>
      <c r="E7" s="1003"/>
      <c r="F7" s="1004"/>
      <c r="G7" s="467"/>
      <c r="H7" s="1003"/>
      <c r="I7" s="1004"/>
      <c r="J7" s="467"/>
    </row>
    <row r="8" spans="1:12" ht="15" customHeight="1" x14ac:dyDescent="0.25">
      <c r="A8" s="319" t="s">
        <v>169</v>
      </c>
      <c r="B8" s="794" t="s">
        <v>336</v>
      </c>
      <c r="C8" s="789" t="s">
        <v>1</v>
      </c>
      <c r="D8" s="151" t="s">
        <v>11</v>
      </c>
      <c r="E8" s="794" t="s">
        <v>336</v>
      </c>
      <c r="F8" s="789" t="s">
        <v>1</v>
      </c>
      <c r="G8" s="151" t="s">
        <v>11</v>
      </c>
      <c r="H8" s="794" t="s">
        <v>336</v>
      </c>
      <c r="I8" s="789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23607.123816716732</v>
      </c>
      <c r="C9" s="78">
        <v>252052.75896889999</v>
      </c>
      <c r="D9" s="297">
        <v>6.4</v>
      </c>
      <c r="E9" s="78">
        <v>16732.474065963233</v>
      </c>
      <c r="F9" s="78">
        <v>178181.81536429032</v>
      </c>
      <c r="G9" s="296">
        <v>11.1</v>
      </c>
      <c r="H9" s="90">
        <v>10365.127029676778</v>
      </c>
      <c r="I9" s="78">
        <v>110530.13204499999</v>
      </c>
      <c r="J9" s="297">
        <v>18.5</v>
      </c>
    </row>
    <row r="10" spans="1:12" ht="12.6" customHeight="1" x14ac:dyDescent="0.25">
      <c r="A10" s="315">
        <v>2</v>
      </c>
      <c r="B10" s="298">
        <v>22477.739167324096</v>
      </c>
      <c r="C10" s="299">
        <v>239994.4239689</v>
      </c>
      <c r="D10" s="300">
        <v>9.1999999999999993</v>
      </c>
      <c r="E10" s="299">
        <v>15871.777493316702</v>
      </c>
      <c r="F10" s="299">
        <v>169024.23136429032</v>
      </c>
      <c r="G10" s="301">
        <v>12.7</v>
      </c>
      <c r="H10" s="298">
        <v>9796.6491932211666</v>
      </c>
      <c r="I10" s="299">
        <v>104497.91704499998</v>
      </c>
      <c r="J10" s="300">
        <v>19.899999999999999</v>
      </c>
    </row>
    <row r="11" spans="1:12" ht="12.6" customHeight="1" x14ac:dyDescent="0.25">
      <c r="A11" s="315">
        <v>3</v>
      </c>
      <c r="B11" s="298">
        <v>23243.127018563329</v>
      </c>
      <c r="C11" s="299">
        <v>248035.40496889999</v>
      </c>
      <c r="D11" s="300">
        <v>11.8</v>
      </c>
      <c r="E11" s="299">
        <v>19036.015084517367</v>
      </c>
      <c r="F11" s="299">
        <v>202709.40336429034</v>
      </c>
      <c r="G11" s="301">
        <v>7.7</v>
      </c>
      <c r="H11" s="298">
        <v>14219.6107894491</v>
      </c>
      <c r="I11" s="299">
        <v>151537.55804500001</v>
      </c>
      <c r="J11" s="300">
        <v>21</v>
      </c>
    </row>
    <row r="12" spans="1:12" ht="12.6" customHeight="1" x14ac:dyDescent="0.25">
      <c r="A12" s="315">
        <v>4</v>
      </c>
      <c r="B12" s="298">
        <v>21669.537796586181</v>
      </c>
      <c r="C12" s="299">
        <v>231373.4999689</v>
      </c>
      <c r="D12" s="300">
        <v>12.7</v>
      </c>
      <c r="E12" s="299">
        <v>18635.485781701191</v>
      </c>
      <c r="F12" s="299">
        <v>198441.56736429033</v>
      </c>
      <c r="G12" s="301">
        <v>5.7</v>
      </c>
      <c r="H12" s="298">
        <v>13762.232595430736</v>
      </c>
      <c r="I12" s="299">
        <v>146693.58704500002</v>
      </c>
      <c r="J12" s="300">
        <v>21.2</v>
      </c>
    </row>
    <row r="13" spans="1:12" ht="12.6" customHeight="1" x14ac:dyDescent="0.25">
      <c r="A13" s="315">
        <v>5</v>
      </c>
      <c r="B13" s="298">
        <v>20106.165627528324</v>
      </c>
      <c r="C13" s="299">
        <v>214695.72896889999</v>
      </c>
      <c r="D13" s="300">
        <v>11.8</v>
      </c>
      <c r="E13" s="299">
        <v>21654.316387865045</v>
      </c>
      <c r="F13" s="299">
        <v>230583.72436429033</v>
      </c>
      <c r="G13" s="301">
        <v>5</v>
      </c>
      <c r="H13" s="298">
        <v>13509.554524205689</v>
      </c>
      <c r="I13" s="299">
        <v>143991.68004500002</v>
      </c>
      <c r="J13" s="300">
        <v>21.4</v>
      </c>
    </row>
    <row r="14" spans="1:12" ht="12.6" customHeight="1" x14ac:dyDescent="0.25">
      <c r="A14" s="315">
        <v>6</v>
      </c>
      <c r="B14" s="298">
        <v>17262.668661105818</v>
      </c>
      <c r="C14" s="299">
        <v>184332.55496889999</v>
      </c>
      <c r="D14" s="300">
        <v>8.9</v>
      </c>
      <c r="E14" s="299">
        <v>24449.982120957142</v>
      </c>
      <c r="F14" s="299">
        <v>260350.82236429033</v>
      </c>
      <c r="G14" s="301">
        <v>5.7</v>
      </c>
      <c r="H14" s="298">
        <v>14518.888121108264</v>
      </c>
      <c r="I14" s="299">
        <v>154833.548045</v>
      </c>
      <c r="J14" s="300">
        <v>18.7</v>
      </c>
    </row>
    <row r="15" spans="1:12" ht="12.6" customHeight="1" x14ac:dyDescent="0.25">
      <c r="A15" s="315">
        <v>7</v>
      </c>
      <c r="B15" s="298">
        <v>17460.923508262422</v>
      </c>
      <c r="C15" s="299">
        <v>186449.4479689</v>
      </c>
      <c r="D15" s="300">
        <v>9.1</v>
      </c>
      <c r="E15" s="299">
        <v>22736.62542480139</v>
      </c>
      <c r="F15" s="299">
        <v>242109.01036429033</v>
      </c>
      <c r="G15" s="301">
        <v>6.7</v>
      </c>
      <c r="H15" s="298">
        <v>12960.503124767662</v>
      </c>
      <c r="I15" s="299">
        <v>138248.97104500001</v>
      </c>
      <c r="J15" s="300">
        <v>18.399999999999999</v>
      </c>
    </row>
    <row r="16" spans="1:12" ht="12.6" customHeight="1" x14ac:dyDescent="0.25">
      <c r="A16" s="315">
        <v>8</v>
      </c>
      <c r="B16" s="298">
        <v>20607.166958107158</v>
      </c>
      <c r="C16" s="299">
        <v>220044.71496889999</v>
      </c>
      <c r="D16" s="300">
        <v>10.9</v>
      </c>
      <c r="E16" s="299">
        <v>18344.186577913977</v>
      </c>
      <c r="F16" s="299">
        <v>195341.42736429031</v>
      </c>
      <c r="G16" s="301">
        <v>11.6</v>
      </c>
      <c r="H16" s="298">
        <v>9477.1218481862979</v>
      </c>
      <c r="I16" s="299">
        <v>101098.73004499999</v>
      </c>
      <c r="J16" s="300">
        <v>16.100000000000001</v>
      </c>
    </row>
    <row r="17" spans="1:11" ht="12.6" customHeight="1" x14ac:dyDescent="0.25">
      <c r="A17" s="315">
        <v>9</v>
      </c>
      <c r="B17" s="298">
        <v>21671.348000296661</v>
      </c>
      <c r="C17" s="299">
        <v>231401.84596889999</v>
      </c>
      <c r="D17" s="300">
        <v>9.5</v>
      </c>
      <c r="E17" s="299">
        <v>19627.420869359714</v>
      </c>
      <c r="F17" s="299">
        <v>209006.21636429033</v>
      </c>
      <c r="G17" s="301">
        <v>10.3</v>
      </c>
      <c r="H17" s="298">
        <v>9550.4081211262564</v>
      </c>
      <c r="I17" s="299">
        <v>101879.81304499999</v>
      </c>
      <c r="J17" s="300">
        <v>19.399999999999999</v>
      </c>
    </row>
    <row r="18" spans="1:11" ht="12.6" customHeight="1" x14ac:dyDescent="0.25">
      <c r="A18" s="315">
        <v>10</v>
      </c>
      <c r="B18" s="298">
        <v>24628.680651083745</v>
      </c>
      <c r="C18" s="299">
        <v>262979.54196890001</v>
      </c>
      <c r="D18" s="300">
        <v>6.2</v>
      </c>
      <c r="E18" s="299">
        <v>17744.338297555809</v>
      </c>
      <c r="F18" s="299">
        <v>188959.52536429034</v>
      </c>
      <c r="G18" s="301">
        <v>10.8</v>
      </c>
      <c r="H18" s="298">
        <v>11870.444154915785</v>
      </c>
      <c r="I18" s="299">
        <v>126634.36104499998</v>
      </c>
      <c r="J18" s="300">
        <v>22.6</v>
      </c>
    </row>
    <row r="19" spans="1:11" ht="12.6" customHeight="1" x14ac:dyDescent="0.25">
      <c r="A19" s="315">
        <v>11</v>
      </c>
      <c r="B19" s="302">
        <v>28322.391218291468</v>
      </c>
      <c r="C19" s="303">
        <v>302409.43296890002</v>
      </c>
      <c r="D19" s="300">
        <v>3.6</v>
      </c>
      <c r="E19" s="303">
        <v>15409.26121600105</v>
      </c>
      <c r="F19" s="303">
        <v>164096.15436429033</v>
      </c>
      <c r="G19" s="301">
        <v>11.4</v>
      </c>
      <c r="H19" s="302">
        <v>14381.627375237189</v>
      </c>
      <c r="I19" s="303">
        <v>153410.90104500001</v>
      </c>
      <c r="J19" s="300">
        <v>24.4</v>
      </c>
      <c r="K19" s="142"/>
    </row>
    <row r="20" spans="1:11" ht="12.6" customHeight="1" x14ac:dyDescent="0.25">
      <c r="A20" s="315">
        <v>12</v>
      </c>
      <c r="B20" s="302">
        <v>29694.502442135134</v>
      </c>
      <c r="C20" s="303">
        <v>317051.57496890001</v>
      </c>
      <c r="D20" s="300">
        <v>2.8</v>
      </c>
      <c r="E20" s="303">
        <v>18598.298159310489</v>
      </c>
      <c r="F20" s="303">
        <v>198052.64636429033</v>
      </c>
      <c r="G20" s="301">
        <v>8.1</v>
      </c>
      <c r="H20" s="302">
        <v>14119.169821209614</v>
      </c>
      <c r="I20" s="303">
        <v>150599.41404500001</v>
      </c>
      <c r="J20" s="300">
        <v>23.6</v>
      </c>
      <c r="K20" s="142"/>
    </row>
    <row r="21" spans="1:11" ht="12.6" customHeight="1" x14ac:dyDescent="0.2">
      <c r="A21" s="315">
        <v>13</v>
      </c>
      <c r="B21" s="302">
        <v>25244.019557328684</v>
      </c>
      <c r="C21" s="303">
        <v>269527.27196890005</v>
      </c>
      <c r="D21" s="304">
        <v>2.9</v>
      </c>
      <c r="E21" s="303">
        <v>21478.211907712146</v>
      </c>
      <c r="F21" s="303">
        <v>228717.40636429033</v>
      </c>
      <c r="G21" s="305">
        <v>7.8</v>
      </c>
      <c r="H21" s="302">
        <v>13944.547163966599</v>
      </c>
      <c r="I21" s="303">
        <v>148736.472045</v>
      </c>
      <c r="J21" s="304">
        <v>20.7</v>
      </c>
      <c r="K21" s="142"/>
    </row>
    <row r="22" spans="1:11" ht="12.6" customHeight="1" x14ac:dyDescent="0.2">
      <c r="A22" s="315">
        <v>14</v>
      </c>
      <c r="B22" s="302">
        <v>24605.818542743214</v>
      </c>
      <c r="C22" s="303">
        <v>262707.7169689</v>
      </c>
      <c r="D22" s="304">
        <v>5.8</v>
      </c>
      <c r="E22" s="303">
        <v>23677.535559553417</v>
      </c>
      <c r="F22" s="303">
        <v>252132.35736429034</v>
      </c>
      <c r="G22" s="305">
        <v>6.1</v>
      </c>
      <c r="H22" s="302">
        <v>13001.396688487526</v>
      </c>
      <c r="I22" s="303">
        <v>138672.45604500003</v>
      </c>
      <c r="J22" s="304">
        <v>23.5</v>
      </c>
    </row>
    <row r="23" spans="1:11" ht="12.6" customHeight="1" x14ac:dyDescent="0.2">
      <c r="A23" s="315">
        <v>15</v>
      </c>
      <c r="B23" s="302">
        <v>25008.039156808878</v>
      </c>
      <c r="C23" s="303">
        <v>267004.2329689</v>
      </c>
      <c r="D23" s="304">
        <v>6.7</v>
      </c>
      <c r="E23" s="303">
        <v>25530.004662140043</v>
      </c>
      <c r="F23" s="303">
        <v>271853.91936429037</v>
      </c>
      <c r="G23" s="305">
        <v>5.5</v>
      </c>
      <c r="H23" s="302">
        <v>8852.8513060858495</v>
      </c>
      <c r="I23" s="303">
        <v>94444.646044999987</v>
      </c>
      <c r="J23" s="304">
        <v>23.5</v>
      </c>
    </row>
    <row r="24" spans="1:11" ht="12.6" customHeight="1" x14ac:dyDescent="0.2">
      <c r="A24" s="315">
        <v>16</v>
      </c>
      <c r="B24" s="302">
        <v>25028.125224345611</v>
      </c>
      <c r="C24" s="303">
        <v>267188.86796890001</v>
      </c>
      <c r="D24" s="304">
        <v>7.5</v>
      </c>
      <c r="E24" s="303">
        <v>23206.777298610818</v>
      </c>
      <c r="F24" s="303">
        <v>247118.82236429033</v>
      </c>
      <c r="G24" s="305">
        <v>8.3000000000000007</v>
      </c>
      <c r="H24" s="302">
        <v>10663.882486017883</v>
      </c>
      <c r="I24" s="303">
        <v>113748.05304499999</v>
      </c>
      <c r="J24" s="304">
        <v>18</v>
      </c>
    </row>
    <row r="25" spans="1:11" ht="12.6" customHeight="1" x14ac:dyDescent="0.2">
      <c r="A25" s="315">
        <v>17</v>
      </c>
      <c r="B25" s="302">
        <v>24164.099932974332</v>
      </c>
      <c r="C25" s="303">
        <v>258007.00396889998</v>
      </c>
      <c r="D25" s="304">
        <v>9</v>
      </c>
      <c r="E25" s="303">
        <v>18258.725151449897</v>
      </c>
      <c r="F25" s="303">
        <v>194439.66736429033</v>
      </c>
      <c r="G25" s="305">
        <v>11.3</v>
      </c>
      <c r="H25" s="302">
        <v>15292.150434469117</v>
      </c>
      <c r="I25" s="303">
        <v>163099.30004500001</v>
      </c>
      <c r="J25" s="304">
        <v>19.3</v>
      </c>
    </row>
    <row r="26" spans="1:11" ht="12.6" customHeight="1" x14ac:dyDescent="0.2">
      <c r="A26" s="315">
        <v>18</v>
      </c>
      <c r="B26" s="302">
        <v>19180.066451853527</v>
      </c>
      <c r="C26" s="306">
        <v>204808.46796889999</v>
      </c>
      <c r="D26" s="307">
        <v>11.4</v>
      </c>
      <c r="E26" s="303">
        <v>13688.89673189425</v>
      </c>
      <c r="F26" s="306">
        <v>145783.07636429032</v>
      </c>
      <c r="G26" s="308">
        <v>13.8</v>
      </c>
      <c r="H26" s="302">
        <v>14536.005288299304</v>
      </c>
      <c r="I26" s="306">
        <v>155077.537045</v>
      </c>
      <c r="J26" s="307">
        <v>20.8</v>
      </c>
    </row>
    <row r="27" spans="1:11" ht="12.6" customHeight="1" x14ac:dyDescent="0.2">
      <c r="A27" s="315">
        <v>19</v>
      </c>
      <c r="B27" s="302">
        <v>14627.573682553093</v>
      </c>
      <c r="C27" s="306">
        <v>156200.2709689</v>
      </c>
      <c r="D27" s="307">
        <v>12.6</v>
      </c>
      <c r="E27" s="303">
        <v>12484.592093028265</v>
      </c>
      <c r="F27" s="306">
        <v>132961.41436429031</v>
      </c>
      <c r="G27" s="308">
        <v>15.8</v>
      </c>
      <c r="H27" s="302">
        <v>14550.296719054262</v>
      </c>
      <c r="I27" s="306">
        <v>155195.86504500001</v>
      </c>
      <c r="J27" s="307">
        <v>21.2</v>
      </c>
    </row>
    <row r="28" spans="1:11" ht="12.6" customHeight="1" x14ac:dyDescent="0.2">
      <c r="A28" s="315">
        <v>20</v>
      </c>
      <c r="B28" s="302">
        <v>13267.954290031281</v>
      </c>
      <c r="C28" s="303">
        <v>141685.02196889999</v>
      </c>
      <c r="D28" s="304">
        <v>12.8</v>
      </c>
      <c r="E28" s="303">
        <v>15564.136512093348</v>
      </c>
      <c r="F28" s="303">
        <v>165743.14736429031</v>
      </c>
      <c r="G28" s="305">
        <v>13.3</v>
      </c>
      <c r="H28" s="302">
        <v>14288.229775751117</v>
      </c>
      <c r="I28" s="303">
        <v>152394.77504500002</v>
      </c>
      <c r="J28" s="304">
        <v>20.2</v>
      </c>
    </row>
    <row r="29" spans="1:11" ht="12.6" customHeight="1" x14ac:dyDescent="0.2">
      <c r="A29" s="315">
        <v>21</v>
      </c>
      <c r="B29" s="302">
        <v>12533.488984487703</v>
      </c>
      <c r="C29" s="303">
        <v>133842.96296889998</v>
      </c>
      <c r="D29" s="304">
        <v>11.8</v>
      </c>
      <c r="E29" s="303">
        <v>14560.425980127851</v>
      </c>
      <c r="F29" s="303">
        <v>155063.47436429033</v>
      </c>
      <c r="G29" s="305">
        <v>14.2</v>
      </c>
      <c r="H29" s="302">
        <v>13759.291280919651</v>
      </c>
      <c r="I29" s="303">
        <v>146762.17204500001</v>
      </c>
      <c r="J29" s="304">
        <v>19.600000000000001</v>
      </c>
    </row>
    <row r="30" spans="1:11" ht="12.6" customHeight="1" x14ac:dyDescent="0.2">
      <c r="A30" s="315">
        <v>22</v>
      </c>
      <c r="B30" s="302">
        <v>13743.534796521661</v>
      </c>
      <c r="C30" s="303">
        <v>146753.0699689</v>
      </c>
      <c r="D30" s="304">
        <v>12</v>
      </c>
      <c r="E30" s="303">
        <v>17004.157793641123</v>
      </c>
      <c r="F30" s="303">
        <v>181082.40436429033</v>
      </c>
      <c r="G30" s="305">
        <v>11.9</v>
      </c>
      <c r="H30" s="302">
        <v>9910.6146923313445</v>
      </c>
      <c r="I30" s="303">
        <v>105722.67204499998</v>
      </c>
      <c r="J30" s="304">
        <v>19.3</v>
      </c>
    </row>
    <row r="31" spans="1:11" ht="12.6" customHeight="1" x14ac:dyDescent="0.25">
      <c r="A31" s="315">
        <v>23</v>
      </c>
      <c r="B31" s="309">
        <v>17643.661131953988</v>
      </c>
      <c r="C31" s="310">
        <v>188396.7549689</v>
      </c>
      <c r="D31" s="311">
        <v>10.6</v>
      </c>
      <c r="E31" s="310">
        <v>20171.034310224557</v>
      </c>
      <c r="F31" s="310">
        <v>214831.03236429032</v>
      </c>
      <c r="G31" s="312">
        <v>11.1</v>
      </c>
      <c r="H31" s="309">
        <v>9341.1318786811553</v>
      </c>
      <c r="I31" s="310">
        <v>99647.717044999983</v>
      </c>
      <c r="J31" s="311">
        <v>19.399999999999999</v>
      </c>
    </row>
    <row r="32" spans="1:11" ht="12.6" customHeight="1" x14ac:dyDescent="0.25">
      <c r="A32" s="315">
        <v>24</v>
      </c>
      <c r="B32" s="313">
        <v>16620.504071969852</v>
      </c>
      <c r="C32" s="314">
        <v>177476.46796889999</v>
      </c>
      <c r="D32" s="300">
        <v>15.1</v>
      </c>
      <c r="E32" s="314">
        <v>17578.880164519214</v>
      </c>
      <c r="F32" s="314">
        <v>187116.35936429031</v>
      </c>
      <c r="G32" s="301">
        <v>13.8</v>
      </c>
      <c r="H32" s="313">
        <v>13898.453272491852</v>
      </c>
      <c r="I32" s="314">
        <v>148243.29604500002</v>
      </c>
      <c r="J32" s="300">
        <v>21.1</v>
      </c>
    </row>
    <row r="33" spans="1:16" ht="12.6" customHeight="1" x14ac:dyDescent="0.2">
      <c r="A33" s="315">
        <v>25</v>
      </c>
      <c r="B33" s="302">
        <v>15313.356504905765</v>
      </c>
      <c r="C33" s="303">
        <v>163442.4069689</v>
      </c>
      <c r="D33" s="304">
        <v>17.5</v>
      </c>
      <c r="E33" s="303">
        <v>14139.368013876212</v>
      </c>
      <c r="F33" s="303">
        <v>150506.72836429032</v>
      </c>
      <c r="G33" s="305">
        <v>14.8</v>
      </c>
      <c r="H33" s="302">
        <v>14111.759478196864</v>
      </c>
      <c r="I33" s="303">
        <v>150518.98704500002</v>
      </c>
      <c r="J33" s="304">
        <v>24.2</v>
      </c>
    </row>
    <row r="34" spans="1:16" ht="12.6" customHeight="1" x14ac:dyDescent="0.2">
      <c r="A34" s="315">
        <v>26</v>
      </c>
      <c r="B34" s="302">
        <v>15006.772949883247</v>
      </c>
      <c r="C34" s="303">
        <v>160126.63996889998</v>
      </c>
      <c r="D34" s="304">
        <v>15.6</v>
      </c>
      <c r="E34" s="303">
        <v>11165.492145086308</v>
      </c>
      <c r="F34" s="303">
        <v>118914.41436429031</v>
      </c>
      <c r="G34" s="305">
        <v>15.9</v>
      </c>
      <c r="H34" s="302">
        <v>13699.305065467976</v>
      </c>
      <c r="I34" s="303">
        <v>146144.87804500002</v>
      </c>
      <c r="J34" s="304">
        <v>26.8</v>
      </c>
    </row>
    <row r="35" spans="1:16" ht="12.6" customHeight="1" x14ac:dyDescent="0.2">
      <c r="A35" s="315">
        <v>27</v>
      </c>
      <c r="B35" s="302">
        <v>13351.153295777405</v>
      </c>
      <c r="C35" s="303">
        <v>142570.20196889999</v>
      </c>
      <c r="D35" s="304">
        <v>9.3000000000000007</v>
      </c>
      <c r="E35" s="303">
        <v>15845.143485366683</v>
      </c>
      <c r="F35" s="303">
        <v>168737.58336429033</v>
      </c>
      <c r="G35" s="305">
        <v>16.899999999999999</v>
      </c>
      <c r="H35" s="302">
        <v>14271.021420215768</v>
      </c>
      <c r="I35" s="303">
        <v>152244.75004500002</v>
      </c>
      <c r="J35" s="304">
        <v>22.5</v>
      </c>
    </row>
    <row r="36" spans="1:16" ht="12.6" customHeight="1" x14ac:dyDescent="0.2">
      <c r="A36" s="315">
        <v>28</v>
      </c>
      <c r="B36" s="302">
        <v>15493.598809525214</v>
      </c>
      <c r="C36" s="303">
        <v>165438.70796890001</v>
      </c>
      <c r="D36" s="304">
        <v>8.3000000000000007</v>
      </c>
      <c r="E36" s="303">
        <v>16560.163098977497</v>
      </c>
      <c r="F36" s="303">
        <v>176311.00436429033</v>
      </c>
      <c r="G36" s="305">
        <v>12.8</v>
      </c>
      <c r="H36" s="302">
        <v>13839.467382159894</v>
      </c>
      <c r="I36" s="303">
        <v>147619.18004500002</v>
      </c>
      <c r="J36" s="304">
        <v>18.100000000000001</v>
      </c>
    </row>
    <row r="37" spans="1:16" ht="12.6" customHeight="1" x14ac:dyDescent="0.2">
      <c r="A37" s="315">
        <v>29</v>
      </c>
      <c r="B37" s="302">
        <v>20888.890660856658</v>
      </c>
      <c r="C37" s="303">
        <v>223038.44096889999</v>
      </c>
      <c r="D37" s="304">
        <v>7.6</v>
      </c>
      <c r="E37" s="303">
        <v>17545.068583487438</v>
      </c>
      <c r="F37" s="303">
        <v>186772.36136429032</v>
      </c>
      <c r="G37" s="305">
        <v>10.8</v>
      </c>
      <c r="H37" s="302">
        <v>10930.973359081905</v>
      </c>
      <c r="I37" s="303">
        <v>116595.22004499998</v>
      </c>
      <c r="J37" s="304">
        <v>20.6</v>
      </c>
    </row>
    <row r="38" spans="1:16" ht="12.6" customHeight="1" x14ac:dyDescent="0.2">
      <c r="A38" s="315">
        <v>30</v>
      </c>
      <c r="B38" s="302">
        <v>18654.294509153522</v>
      </c>
      <c r="C38" s="303">
        <v>199191.16596889999</v>
      </c>
      <c r="D38" s="304">
        <v>10.3</v>
      </c>
      <c r="E38" s="303">
        <v>15164.439251613858</v>
      </c>
      <c r="F38" s="303">
        <v>161493.21536429031</v>
      </c>
      <c r="G38" s="305">
        <v>12.2</v>
      </c>
      <c r="H38" s="302">
        <v>10177.950317020708</v>
      </c>
      <c r="I38" s="303">
        <v>108579.66404499998</v>
      </c>
      <c r="J38" s="304">
        <v>25.5</v>
      </c>
    </row>
    <row r="39" spans="1:16" ht="12.6" customHeight="1" x14ac:dyDescent="0.2">
      <c r="A39" s="315">
        <v>31</v>
      </c>
      <c r="B39" s="302"/>
      <c r="C39" s="303"/>
      <c r="D39" s="304"/>
      <c r="E39" s="303">
        <v>14890.304281035873</v>
      </c>
      <c r="F39" s="303">
        <v>158509.84536429032</v>
      </c>
      <c r="G39" s="305">
        <v>15.8</v>
      </c>
      <c r="H39" s="302"/>
      <c r="I39" s="303"/>
      <c r="J39" s="304"/>
      <c r="K39" s="91"/>
    </row>
    <row r="40" spans="1:16" ht="12.6" customHeight="1" x14ac:dyDescent="0.2">
      <c r="A40" s="353" t="s">
        <v>83</v>
      </c>
      <c r="B40" s="564">
        <f>SUM(B9:B39)</f>
        <v>601126.32741967472</v>
      </c>
      <c r="C40" s="638">
        <f>SUM(C9:C39)</f>
        <v>6418226.6050669998</v>
      </c>
      <c r="D40" s="639">
        <f>AVERAGE(D9:D39)</f>
        <v>9.6566666666666681</v>
      </c>
      <c r="E40" s="564">
        <f>SUM(E9:E39)</f>
        <v>557353.5385037018</v>
      </c>
      <c r="F40" s="638">
        <f>SUM(F9:F39)</f>
        <v>5934944.7782930015</v>
      </c>
      <c r="G40" s="639">
        <f>AVERAGE(G9:G39)</f>
        <v>10.93225806451613</v>
      </c>
      <c r="H40" s="564">
        <f>SUM(H9:H39)</f>
        <v>377600.66470723331</v>
      </c>
      <c r="I40" s="638">
        <f>SUM(I9:I39)</f>
        <v>4027404.2533499994</v>
      </c>
      <c r="J40" s="639">
        <f>AVERAGE(J9:J39)</f>
        <v>20.983333333333334</v>
      </c>
      <c r="K40" s="325"/>
      <c r="N40" s="142"/>
      <c r="O40" s="142"/>
      <c r="P40" s="142"/>
    </row>
    <row r="41" spans="1:16" ht="12.95" customHeight="1" x14ac:dyDescent="0.2">
      <c r="A41" s="135" t="s">
        <v>173</v>
      </c>
      <c r="B41" s="322">
        <f>MAX(B9:B39)</f>
        <v>29694.502442135134</v>
      </c>
      <c r="C41" s="323">
        <f>MAX(C9:C39)</f>
        <v>317051.57496890001</v>
      </c>
      <c r="D41" s="396">
        <f>VLOOKUP(B41,$B$9:$D$39,3,FALSE)</f>
        <v>2.8</v>
      </c>
      <c r="E41" s="322">
        <f>MAX(E9:E39)</f>
        <v>25530.004662140043</v>
      </c>
      <c r="F41" s="323">
        <f>MAX(F9:F39)</f>
        <v>271853.91936429037</v>
      </c>
      <c r="G41" s="396">
        <f>VLOOKUP(E41,$E$9:$G$39,3,FALSE)</f>
        <v>5.5</v>
      </c>
      <c r="H41" s="322">
        <f>MAX(H9:H39)</f>
        <v>15292.150434469117</v>
      </c>
      <c r="I41" s="323">
        <f>MAX(I9:I39)</f>
        <v>163099.30004500001</v>
      </c>
      <c r="J41" s="396">
        <f>VLOOKUP(H41,$H$9:$J$39,3,FALSE)</f>
        <v>19.3</v>
      </c>
    </row>
    <row r="42" spans="1:16" ht="12.95" customHeight="1" x14ac:dyDescent="0.2">
      <c r="A42" s="84" t="s">
        <v>174</v>
      </c>
      <c r="B42" s="324">
        <f>MIN(B9:B39)</f>
        <v>12533.488984487703</v>
      </c>
      <c r="C42" s="260">
        <f>MIN(C9:C39)</f>
        <v>133842.96296889998</v>
      </c>
      <c r="D42" s="397">
        <f>VLOOKUP(B42,$B$9:$D$39,3,FALSE)</f>
        <v>11.8</v>
      </c>
      <c r="E42" s="324">
        <f>MIN(E9:E39)</f>
        <v>11165.492145086308</v>
      </c>
      <c r="F42" s="260">
        <f>MIN(F9:F39)</f>
        <v>118914.41436429031</v>
      </c>
      <c r="G42" s="397">
        <f>VLOOKUP(E42,$E$9:$G$39,3,FALSE)</f>
        <v>15.9</v>
      </c>
      <c r="H42" s="324">
        <f>MIN(H9:H39)</f>
        <v>8852.8513060858495</v>
      </c>
      <c r="I42" s="260">
        <f>MIN(I9:I39)</f>
        <v>94444.646044999987</v>
      </c>
      <c r="J42" s="397">
        <f>VLOOKUP(H42,$H$9:$J$39,3,FALSE)</f>
        <v>23.5</v>
      </c>
    </row>
    <row r="43" spans="1:16" ht="12.95" customHeight="1" x14ac:dyDescent="0.2">
      <c r="A43" s="84" t="s">
        <v>175</v>
      </c>
      <c r="B43" s="324">
        <f t="shared" ref="B43:J43" si="0">AVERAGE(B9:B39)</f>
        <v>20037.54424732249</v>
      </c>
      <c r="C43" s="260">
        <f t="shared" si="0"/>
        <v>213940.88683556666</v>
      </c>
      <c r="D43" s="321">
        <f t="shared" si="0"/>
        <v>9.6566666666666681</v>
      </c>
      <c r="E43" s="324">
        <f t="shared" si="0"/>
        <v>17979.146403345218</v>
      </c>
      <c r="F43" s="260">
        <f>AVERAGE(F9:F39)</f>
        <v>191449.83155783877</v>
      </c>
      <c r="G43" s="321">
        <f t="shared" si="0"/>
        <v>10.93225806451613</v>
      </c>
      <c r="H43" s="324">
        <f>AVERAGE(H9:H39)</f>
        <v>12586.688823574445</v>
      </c>
      <c r="I43" s="260">
        <f t="shared" si="0"/>
        <v>134246.80844499997</v>
      </c>
      <c r="J43" s="321">
        <f t="shared" si="0"/>
        <v>20.983333333333334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91" t="str">
        <f>B5</f>
        <v>Duben</v>
      </c>
      <c r="C45" s="992"/>
      <c r="D45" s="993"/>
      <c r="E45" s="994" t="str">
        <f>E5</f>
        <v>Květen</v>
      </c>
      <c r="F45" s="995"/>
      <c r="G45" s="996"/>
      <c r="H45" s="994" t="str">
        <f>H5</f>
        <v>Červen</v>
      </c>
      <c r="I45" s="995"/>
      <c r="J45" s="996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170</v>
      </c>
      <c r="C49" s="331">
        <f>B41</f>
        <v>29694.502442135134</v>
      </c>
      <c r="D49" s="328"/>
      <c r="E49" s="330" t="s">
        <v>170</v>
      </c>
      <c r="F49" s="331">
        <f>E41</f>
        <v>25530.004662140043</v>
      </c>
      <c r="G49" s="327"/>
      <c r="H49" s="330" t="s">
        <v>170</v>
      </c>
      <c r="I49" s="331">
        <f>H41</f>
        <v>15292.150434469117</v>
      </c>
      <c r="J49" s="328"/>
    </row>
    <row r="50" spans="1:11" ht="15" customHeight="1" x14ac:dyDescent="0.25">
      <c r="B50" s="332" t="s">
        <v>171</v>
      </c>
      <c r="C50" s="331">
        <f t="shared" ref="C50:C51" si="1">B42</f>
        <v>12533.488984487703</v>
      </c>
      <c r="D50" s="328"/>
      <c r="E50" s="332" t="s">
        <v>171</v>
      </c>
      <c r="F50" s="331">
        <f t="shared" ref="F50:F51" si="2">E42</f>
        <v>11165.492145086308</v>
      </c>
      <c r="G50" s="327"/>
      <c r="H50" s="332" t="s">
        <v>171</v>
      </c>
      <c r="I50" s="331">
        <f t="shared" ref="I50:I51" si="3">H42</f>
        <v>8852.8513060858495</v>
      </c>
      <c r="J50" s="328"/>
    </row>
    <row r="51" spans="1:11" ht="15" customHeight="1" x14ac:dyDescent="0.25">
      <c r="B51" s="332" t="s">
        <v>172</v>
      </c>
      <c r="C51" s="331">
        <f t="shared" si="1"/>
        <v>20037.54424732249</v>
      </c>
      <c r="D51" s="328"/>
      <c r="E51" s="332" t="s">
        <v>172</v>
      </c>
      <c r="F51" s="331">
        <f t="shared" si="2"/>
        <v>17979.146403345218</v>
      </c>
      <c r="G51" s="327"/>
      <c r="H51" s="332" t="s">
        <v>172</v>
      </c>
      <c r="I51" s="331">
        <f t="shared" si="3"/>
        <v>12586.688823574445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57" t="s">
        <v>311</v>
      </c>
      <c r="B56" s="658">
        <v>1072.9054526674242</v>
      </c>
      <c r="C56" s="659">
        <v>11455.412958853769</v>
      </c>
      <c r="D56" s="660" t="s">
        <v>340</v>
      </c>
      <c r="E56" s="659">
        <v>596.49990995933183</v>
      </c>
      <c r="F56" s="659">
        <v>6351.7925002675247</v>
      </c>
      <c r="G56" s="660" t="s">
        <v>340</v>
      </c>
      <c r="H56" s="658">
        <v>91.080774017399747</v>
      </c>
      <c r="I56" s="659">
        <v>971.44716882448597</v>
      </c>
      <c r="J56" s="660" t="s">
        <v>340</v>
      </c>
      <c r="K56" s="144"/>
    </row>
    <row r="57" spans="1:11" ht="12.95" customHeight="1" x14ac:dyDescent="0.25">
      <c r="A57" s="352" t="s">
        <v>312</v>
      </c>
      <c r="B57" s="654">
        <v>937.53794696923956</v>
      </c>
      <c r="C57" s="655">
        <v>10010.093918739454</v>
      </c>
      <c r="D57" s="656" t="s">
        <v>340</v>
      </c>
      <c r="E57" s="655">
        <v>936.62688772960826</v>
      </c>
      <c r="F57" s="655">
        <v>9973.6136446951805</v>
      </c>
      <c r="G57" s="656" t="s">
        <v>340</v>
      </c>
      <c r="H57" s="654">
        <v>51.90153604044874</v>
      </c>
      <c r="I57" s="655">
        <v>553.57017754925937</v>
      </c>
      <c r="J57" s="656" t="s">
        <v>340</v>
      </c>
      <c r="K57" s="87"/>
    </row>
    <row r="58" spans="1:11" ht="12.95" customHeight="1" x14ac:dyDescent="0.25">
      <c r="A58" s="661" t="s">
        <v>188</v>
      </c>
      <c r="B58" s="662">
        <v>30874.026924335147</v>
      </c>
      <c r="C58" s="663">
        <v>329642.02692952479</v>
      </c>
      <c r="D58" s="664">
        <v>0</v>
      </c>
      <c r="E58" s="663" t="s">
        <v>348</v>
      </c>
      <c r="F58" s="663" t="s">
        <v>348</v>
      </c>
      <c r="G58" s="664">
        <v>0</v>
      </c>
      <c r="H58" s="662" t="s">
        <v>348</v>
      </c>
      <c r="I58" s="663" t="s">
        <v>348</v>
      </c>
      <c r="J58" s="664">
        <v>0</v>
      </c>
    </row>
    <row r="59" spans="1:11" ht="12.95" customHeight="1" x14ac:dyDescent="0.25">
      <c r="A59" s="352" t="s">
        <v>187</v>
      </c>
      <c r="B59" s="415">
        <v>42124.482287966021</v>
      </c>
      <c r="C59" s="414">
        <v>449763.15395439812</v>
      </c>
      <c r="D59" s="375">
        <v>-12</v>
      </c>
      <c r="E59" s="414" t="s">
        <v>348</v>
      </c>
      <c r="F59" s="414" t="s">
        <v>348</v>
      </c>
      <c r="G59" s="375">
        <v>-12</v>
      </c>
      <c r="H59" s="415" t="s">
        <v>348</v>
      </c>
      <c r="I59" s="414" t="s">
        <v>348</v>
      </c>
      <c r="J59" s="375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2019-05-09T08:21:51Z</cp:lastPrinted>
  <dcterms:created xsi:type="dcterms:W3CDTF">2010-02-15T08:19:53Z</dcterms:created>
  <dcterms:modified xsi:type="dcterms:W3CDTF">2019-11-06T08:09:49Z</dcterms:modified>
</cp:coreProperties>
</file>