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76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57" r:id="rId11"/>
    <sheet name="11" sheetId="158" r:id="rId12"/>
    <sheet name="12" sheetId="159" r:id="rId13"/>
    <sheet name="13" sheetId="160" r:id="rId14"/>
    <sheet name="14" sheetId="126" r:id="rId15"/>
    <sheet name="15" sheetId="161" r:id="rId16"/>
    <sheet name="16" sheetId="162" r:id="rId17"/>
    <sheet name="17" sheetId="163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56" r:id="rId33"/>
  </sheets>
  <definedNames>
    <definedName name="_xlnm.Print_Area" localSheetId="1">'1'!$A$1:$C$40</definedName>
    <definedName name="_xlnm.Print_Area" localSheetId="10">'10'!$A$1:$L$56</definedName>
    <definedName name="_xlnm.Print_Area" localSheetId="11">'11'!$A$1:$L$56</definedName>
    <definedName name="_xlnm.Print_Area" localSheetId="12">'12'!$A$1:$L$56</definedName>
    <definedName name="_xlnm.Print_Area" localSheetId="13">'13'!$A$1:$L$57</definedName>
    <definedName name="_xlnm.Print_Area" localSheetId="14">'14'!$A$1:$M$52</definedName>
    <definedName name="_xlnm.Print_Area" localSheetId="15">'15'!$A$1:$M$52</definedName>
    <definedName name="_xlnm.Print_Area" localSheetId="16">'16'!$A$1:$M$52</definedName>
    <definedName name="_xlnm.Print_Area" localSheetId="17">'17'!$A$1:$M$52</definedName>
    <definedName name="_xlnm.Print_Area" localSheetId="18">'18'!$A$1:$L$48</definedName>
    <definedName name="_xlnm.Print_Area" localSheetId="19">'19'!$A$1:$L$64</definedName>
    <definedName name="_xlnm.Print_Area" localSheetId="2">'2'!$A$1:$D$44</definedName>
    <definedName name="_xlnm.Print_Area" localSheetId="20">'20'!$A$1:$L$64</definedName>
    <definedName name="_xlnm.Print_Area" localSheetId="21">'21'!$A$1:$L$64</definedName>
    <definedName name="_xlnm.Print_Area" localSheetId="22">'22'!$A$1:$L$64</definedName>
    <definedName name="_xlnm.Print_Area" localSheetId="23">'23'!$A$1:$L$64</definedName>
    <definedName name="_xlnm.Print_Area" localSheetId="24">'24'!$A$1:$L$64</definedName>
    <definedName name="_xlnm.Print_Area" localSheetId="25">'25'!$A$1:$L$64</definedName>
    <definedName name="_xlnm.Print_Area" localSheetId="26">'26'!$A$1:$M$52</definedName>
    <definedName name="_xlnm.Print_Area" localSheetId="27">'27'!$A$1:$M$52</definedName>
    <definedName name="_xlnm.Print_Area" localSheetId="28">'28'!$A$1:$M$52</definedName>
    <definedName name="_xlnm.Print_Area" localSheetId="29">'29'!$A$1:$M$52</definedName>
    <definedName name="_xlnm.Print_Area" localSheetId="3">'3'!$A$1:$D$29</definedName>
    <definedName name="_xlnm.Print_Area" localSheetId="30">'30'!$A$1:$S$27</definedName>
    <definedName name="_xlnm.Print_Area" localSheetId="31">'31'!$A$1:$S$27</definedName>
    <definedName name="_xlnm.Print_Area" localSheetId="32">'32'!$A$1:$T$55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'8'!$A$1:$K$60</definedName>
    <definedName name="_xlnm.Print_Area" localSheetId="9">'9'!$A$1:$L$56</definedName>
    <definedName name="_xlnm.Print_Area" localSheetId="0">T!$A$1:$K$31</definedName>
  </definedNames>
  <calcPr calcId="145621"/>
</workbook>
</file>

<file path=xl/calcChain.xml><?xml version="1.0" encoding="utf-8"?>
<calcChain xmlns="http://schemas.openxmlformats.org/spreadsheetml/2006/main">
  <c r="D12" i="126" l="1"/>
  <c r="E12" i="126"/>
  <c r="C12" i="126"/>
  <c r="F12" i="163" l="1"/>
  <c r="G40" i="107" l="1"/>
  <c r="G41" i="107"/>
  <c r="G42" i="107"/>
  <c r="G43" i="107"/>
  <c r="G44" i="107"/>
  <c r="G46" i="107"/>
  <c r="G47" i="107"/>
  <c r="G48" i="107"/>
  <c r="G51" i="107" s="1"/>
  <c r="G49" i="107"/>
  <c r="G50" i="107"/>
  <c r="G52" i="107"/>
  <c r="G53" i="107"/>
  <c r="G54" i="107"/>
  <c r="G55" i="107"/>
  <c r="G56" i="107"/>
  <c r="G57" i="107" l="1"/>
  <c r="G45" i="107"/>
  <c r="A3" i="56" l="1"/>
  <c r="A3" i="141" l="1"/>
  <c r="A3" i="140"/>
  <c r="A3" i="139"/>
  <c r="A3" i="120"/>
  <c r="A3" i="113"/>
  <c r="A3" i="112"/>
  <c r="A3" i="111"/>
  <c r="A3" i="110"/>
  <c r="A3" i="109"/>
  <c r="A3" i="108"/>
  <c r="A3" i="107"/>
  <c r="A3" i="161"/>
  <c r="A3" i="162"/>
  <c r="A3" i="163"/>
  <c r="A3" i="126"/>
  <c r="A3" i="160"/>
  <c r="A3" i="159"/>
  <c r="A3" i="158"/>
  <c r="A3" i="157"/>
  <c r="A3" i="116"/>
  <c r="A3" i="145"/>
  <c r="A3" i="105"/>
  <c r="C37" i="162" l="1"/>
  <c r="I20" i="162"/>
  <c r="C20" i="162"/>
  <c r="I38" i="162"/>
  <c r="C32" i="140"/>
  <c r="I32" i="140"/>
  <c r="I38" i="161"/>
  <c r="C37" i="161"/>
  <c r="H20" i="161"/>
  <c r="C20" i="161"/>
  <c r="I32" i="139"/>
  <c r="C32" i="139"/>
  <c r="C32" i="120"/>
  <c r="I32" i="120"/>
  <c r="C37" i="126"/>
  <c r="I20" i="126"/>
  <c r="C20" i="126"/>
  <c r="I38" i="126"/>
  <c r="I38" i="163"/>
  <c r="C37" i="163"/>
  <c r="I20" i="163"/>
  <c r="C20" i="163"/>
  <c r="I32" i="141"/>
  <c r="C32" i="141"/>
  <c r="A3" i="128"/>
  <c r="A3" i="129"/>
  <c r="A3" i="156"/>
  <c r="A3" i="133"/>
  <c r="A3" i="147"/>
  <c r="A3" i="122"/>
  <c r="E24" i="140" l="1"/>
  <c r="D24" i="140"/>
  <c r="E24" i="139"/>
  <c r="D24" i="139"/>
  <c r="E24" i="120"/>
  <c r="D24" i="120"/>
  <c r="G18" i="107" l="1"/>
  <c r="K17" i="107"/>
  <c r="I27" i="107"/>
  <c r="J62" i="108"/>
  <c r="I62" i="108"/>
  <c r="J61" i="108"/>
  <c r="I61" i="108"/>
  <c r="J60" i="108"/>
  <c r="I60" i="108"/>
  <c r="J59" i="108"/>
  <c r="I59" i="108"/>
  <c r="J58" i="108"/>
  <c r="I58" i="108"/>
  <c r="J62" i="109"/>
  <c r="I62" i="109"/>
  <c r="J61" i="109"/>
  <c r="I61" i="109"/>
  <c r="J60" i="109"/>
  <c r="I60" i="109"/>
  <c r="J59" i="109"/>
  <c r="I59" i="109"/>
  <c r="J58" i="109"/>
  <c r="I58" i="109"/>
  <c r="J62" i="110"/>
  <c r="I62" i="110"/>
  <c r="J61" i="110"/>
  <c r="I61" i="110"/>
  <c r="J60" i="110"/>
  <c r="I60" i="110"/>
  <c r="J59" i="110"/>
  <c r="I59" i="110"/>
  <c r="J58" i="110"/>
  <c r="I58" i="110"/>
  <c r="J62" i="111"/>
  <c r="I62" i="111"/>
  <c r="J61" i="111"/>
  <c r="I61" i="111"/>
  <c r="J60" i="111"/>
  <c r="I60" i="111"/>
  <c r="J59" i="111"/>
  <c r="I59" i="111"/>
  <c r="J58" i="111"/>
  <c r="I58" i="111"/>
  <c r="J62" i="112"/>
  <c r="I62" i="112"/>
  <c r="J61" i="112"/>
  <c r="I61" i="112"/>
  <c r="J60" i="112"/>
  <c r="I60" i="112"/>
  <c r="J59" i="112"/>
  <c r="I59" i="112"/>
  <c r="J58" i="112"/>
  <c r="I58" i="112"/>
  <c r="J62" i="113"/>
  <c r="I62" i="113"/>
  <c r="J61" i="113"/>
  <c r="I61" i="113"/>
  <c r="J60" i="113"/>
  <c r="I60" i="113"/>
  <c r="J59" i="113"/>
  <c r="I59" i="113"/>
  <c r="J58" i="113"/>
  <c r="I58" i="113"/>
  <c r="J62" i="107"/>
  <c r="I62" i="107"/>
  <c r="J61" i="107"/>
  <c r="I61" i="107"/>
  <c r="J60" i="107"/>
  <c r="I60" i="107"/>
  <c r="J59" i="107"/>
  <c r="I59" i="107"/>
  <c r="J58" i="107"/>
  <c r="I58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3" i="112" l="1"/>
  <c r="J32" i="111"/>
  <c r="J63" i="109"/>
  <c r="J32" i="109"/>
  <c r="J32" i="107"/>
  <c r="J32" i="113"/>
  <c r="I32" i="113"/>
  <c r="J63" i="111"/>
  <c r="I32" i="111"/>
  <c r="I63" i="110"/>
  <c r="I32" i="109"/>
  <c r="I63" i="108"/>
  <c r="I63" i="107"/>
  <c r="I32" i="107"/>
  <c r="J63" i="113"/>
  <c r="I63" i="113"/>
  <c r="J63" i="112"/>
  <c r="J32" i="112"/>
  <c r="I32" i="112"/>
  <c r="I63" i="111"/>
  <c r="J63" i="110"/>
  <c r="J32" i="110"/>
  <c r="I32" i="110"/>
  <c r="I63" i="109"/>
  <c r="J63" i="108"/>
  <c r="J32" i="108"/>
  <c r="I32" i="108"/>
  <c r="J63" i="107"/>
  <c r="K13" i="163"/>
  <c r="J13" i="163"/>
  <c r="I13" i="163"/>
  <c r="H13" i="163"/>
  <c r="K12" i="163"/>
  <c r="J12" i="163"/>
  <c r="I12" i="163"/>
  <c r="H12" i="163"/>
  <c r="K11" i="163"/>
  <c r="J11" i="163"/>
  <c r="I11" i="163"/>
  <c r="H11" i="163"/>
  <c r="K10" i="163"/>
  <c r="J10" i="163"/>
  <c r="I10" i="163"/>
  <c r="H10" i="163"/>
  <c r="K9" i="163"/>
  <c r="J9" i="163"/>
  <c r="I9" i="163"/>
  <c r="H9" i="163"/>
  <c r="L12" i="163" l="1"/>
  <c r="L9" i="163"/>
  <c r="L10" i="163"/>
  <c r="L11" i="163"/>
  <c r="L13" i="163"/>
  <c r="D9" i="162"/>
  <c r="E9" i="162"/>
  <c r="D10" i="162"/>
  <c r="E10" i="162"/>
  <c r="D11" i="162"/>
  <c r="E11" i="162"/>
  <c r="D12" i="162"/>
  <c r="E12" i="162"/>
  <c r="C12" i="162"/>
  <c r="C11" i="162"/>
  <c r="C10" i="162"/>
  <c r="C9" i="162"/>
  <c r="D9" i="161"/>
  <c r="E9" i="161"/>
  <c r="D10" i="161"/>
  <c r="E10" i="161"/>
  <c r="D11" i="161"/>
  <c r="E11" i="161"/>
  <c r="D12" i="161"/>
  <c r="E12" i="161"/>
  <c r="C12" i="161"/>
  <c r="C11" i="161"/>
  <c r="C10" i="161"/>
  <c r="C9" i="161"/>
  <c r="D13" i="161" l="1"/>
  <c r="E13" i="161"/>
  <c r="D13" i="162"/>
  <c r="C13" i="162"/>
  <c r="E13" i="162"/>
  <c r="F9" i="162" s="1"/>
  <c r="C13" i="161"/>
  <c r="F10" i="162" l="1"/>
  <c r="F11" i="162"/>
  <c r="F12" i="162"/>
  <c r="F10" i="161"/>
  <c r="F13" i="162" l="1"/>
  <c r="F9" i="161"/>
  <c r="F12" i="161"/>
  <c r="F11" i="161"/>
  <c r="F13" i="161" l="1"/>
  <c r="D11" i="126"/>
  <c r="E11" i="126"/>
  <c r="C11" i="126"/>
  <c r="D10" i="126"/>
  <c r="E10" i="126"/>
  <c r="C10" i="126"/>
  <c r="D9" i="126"/>
  <c r="E9" i="126"/>
  <c r="C9" i="126"/>
  <c r="A16" i="43"/>
  <c r="A15" i="43"/>
  <c r="A14" i="43"/>
  <c r="A13" i="43"/>
  <c r="H12" i="160"/>
  <c r="D47" i="160"/>
  <c r="C47" i="160"/>
  <c r="D46" i="160"/>
  <c r="C46" i="160"/>
  <c r="D45" i="160"/>
  <c r="C45" i="160"/>
  <c r="J35" i="160"/>
  <c r="I35" i="160"/>
  <c r="F35" i="160"/>
  <c r="E35" i="160"/>
  <c r="J34" i="160"/>
  <c r="I34" i="160"/>
  <c r="F34" i="160"/>
  <c r="E34" i="160"/>
  <c r="D34" i="160"/>
  <c r="J33" i="160"/>
  <c r="I33" i="160"/>
  <c r="F33" i="160"/>
  <c r="E33" i="160"/>
  <c r="D33" i="160"/>
  <c r="J32" i="160"/>
  <c r="I32" i="160"/>
  <c r="F32" i="160"/>
  <c r="E32" i="160"/>
  <c r="D32" i="160"/>
  <c r="J31" i="160"/>
  <c r="I31" i="160"/>
  <c r="F31" i="160"/>
  <c r="E31" i="160"/>
  <c r="D31" i="160"/>
  <c r="J30" i="160"/>
  <c r="I30" i="160"/>
  <c r="F30" i="160"/>
  <c r="E30" i="160"/>
  <c r="D30" i="160"/>
  <c r="A30" i="160"/>
  <c r="A40" i="160" s="1"/>
  <c r="H29" i="160"/>
  <c r="G12" i="162" s="1"/>
  <c r="K28" i="160"/>
  <c r="H28" i="160"/>
  <c r="G28" i="160"/>
  <c r="K27" i="160"/>
  <c r="H27" i="160"/>
  <c r="G27" i="160"/>
  <c r="K26" i="160"/>
  <c r="H26" i="160"/>
  <c r="G26" i="160"/>
  <c r="K25" i="160"/>
  <c r="H25" i="160"/>
  <c r="G25" i="160"/>
  <c r="K24" i="160"/>
  <c r="H24" i="160"/>
  <c r="G24" i="160"/>
  <c r="K23" i="160"/>
  <c r="H23" i="160"/>
  <c r="G23" i="160"/>
  <c r="A23" i="160"/>
  <c r="B47" i="160" s="1"/>
  <c r="H22" i="160"/>
  <c r="G12" i="161" s="1"/>
  <c r="K21" i="160"/>
  <c r="H21" i="160"/>
  <c r="G21" i="160"/>
  <c r="K20" i="160"/>
  <c r="H20" i="160"/>
  <c r="G20" i="160"/>
  <c r="K19" i="160"/>
  <c r="H19" i="160"/>
  <c r="G19" i="160"/>
  <c r="K18" i="160"/>
  <c r="H18" i="160"/>
  <c r="G18" i="160"/>
  <c r="K17" i="160"/>
  <c r="H17" i="160"/>
  <c r="G17" i="160"/>
  <c r="K16" i="160"/>
  <c r="H16" i="160"/>
  <c r="G16" i="160"/>
  <c r="A16" i="160"/>
  <c r="H46" i="160" s="1"/>
  <c r="H15" i="160"/>
  <c r="G12" i="126" s="1"/>
  <c r="K14" i="160"/>
  <c r="H14" i="160"/>
  <c r="G14" i="160"/>
  <c r="K13" i="160"/>
  <c r="H13" i="160"/>
  <c r="G13" i="160"/>
  <c r="K12" i="160"/>
  <c r="G12" i="160"/>
  <c r="K11" i="160"/>
  <c r="H11" i="160"/>
  <c r="G11" i="160"/>
  <c r="K10" i="160"/>
  <c r="H10" i="160"/>
  <c r="G10" i="160"/>
  <c r="K9" i="160"/>
  <c r="H9" i="160"/>
  <c r="G9" i="160"/>
  <c r="A9" i="160"/>
  <c r="B45" i="160" s="1"/>
  <c r="E5" i="160"/>
  <c r="C44" i="160" s="1"/>
  <c r="D47" i="159"/>
  <c r="C47" i="159"/>
  <c r="D46" i="159"/>
  <c r="C46" i="159"/>
  <c r="H45" i="159"/>
  <c r="D45" i="159"/>
  <c r="C45" i="159"/>
  <c r="J35" i="159"/>
  <c r="I35" i="159"/>
  <c r="F35" i="159"/>
  <c r="E35" i="159"/>
  <c r="J34" i="159"/>
  <c r="I34" i="159"/>
  <c r="F34" i="159"/>
  <c r="E34" i="159"/>
  <c r="D34" i="159"/>
  <c r="J33" i="159"/>
  <c r="I33" i="159"/>
  <c r="F33" i="159"/>
  <c r="E33" i="159"/>
  <c r="D33" i="159"/>
  <c r="J32" i="159"/>
  <c r="I32" i="159"/>
  <c r="F32" i="159"/>
  <c r="E32" i="159"/>
  <c r="D32" i="159"/>
  <c r="J31" i="159"/>
  <c r="I31" i="159"/>
  <c r="F31" i="159"/>
  <c r="E31" i="159"/>
  <c r="H31" i="159" s="1"/>
  <c r="D31" i="159"/>
  <c r="J30" i="159"/>
  <c r="J36" i="159" s="1"/>
  <c r="I30" i="159"/>
  <c r="F30" i="159"/>
  <c r="E30" i="159"/>
  <c r="D30" i="159"/>
  <c r="A30" i="159"/>
  <c r="A40" i="159" s="1"/>
  <c r="H29" i="159"/>
  <c r="G11" i="162" s="1"/>
  <c r="K28" i="159"/>
  <c r="H28" i="159"/>
  <c r="G28" i="159"/>
  <c r="K27" i="159"/>
  <c r="H27" i="159"/>
  <c r="G27" i="159"/>
  <c r="K26" i="159"/>
  <c r="H26" i="159"/>
  <c r="G26" i="159"/>
  <c r="K25" i="159"/>
  <c r="H25" i="159"/>
  <c r="G25" i="159"/>
  <c r="K24" i="159"/>
  <c r="H24" i="159"/>
  <c r="G24" i="159"/>
  <c r="K23" i="159"/>
  <c r="H23" i="159"/>
  <c r="G23" i="159"/>
  <c r="A23" i="159"/>
  <c r="B47" i="159" s="1"/>
  <c r="H22" i="159"/>
  <c r="G11" i="161" s="1"/>
  <c r="K21" i="159"/>
  <c r="H21" i="159"/>
  <c r="G21" i="159"/>
  <c r="K20" i="159"/>
  <c r="H20" i="159"/>
  <c r="G20" i="159"/>
  <c r="K19" i="159"/>
  <c r="H19" i="159"/>
  <c r="G19" i="159"/>
  <c r="K18" i="159"/>
  <c r="H18" i="159"/>
  <c r="G18" i="159"/>
  <c r="K17" i="159"/>
  <c r="H17" i="159"/>
  <c r="G17" i="159"/>
  <c r="K16" i="159"/>
  <c r="K22" i="159" s="1"/>
  <c r="H16" i="159"/>
  <c r="G16" i="159"/>
  <c r="A16" i="159"/>
  <c r="H46" i="159" s="1"/>
  <c r="H15" i="159"/>
  <c r="G11" i="126" s="1"/>
  <c r="K14" i="159"/>
  <c r="H14" i="159"/>
  <c r="G14" i="159"/>
  <c r="K13" i="159"/>
  <c r="H13" i="159"/>
  <c r="G13" i="159"/>
  <c r="K12" i="159"/>
  <c r="H12" i="159"/>
  <c r="G12" i="159"/>
  <c r="K11" i="159"/>
  <c r="H11" i="159"/>
  <c r="G11" i="159"/>
  <c r="K10" i="159"/>
  <c r="H10" i="159"/>
  <c r="G10" i="159"/>
  <c r="K9" i="159"/>
  <c r="H9" i="159"/>
  <c r="G9" i="159"/>
  <c r="A9" i="159"/>
  <c r="B45" i="159" s="1"/>
  <c r="E5" i="159"/>
  <c r="I5" i="159" s="1"/>
  <c r="D47" i="158"/>
  <c r="C47" i="158"/>
  <c r="D46" i="158"/>
  <c r="C46" i="158"/>
  <c r="H45" i="158"/>
  <c r="D45" i="158"/>
  <c r="C45" i="158"/>
  <c r="J35" i="158"/>
  <c r="I35" i="158"/>
  <c r="F35" i="158"/>
  <c r="E35" i="158"/>
  <c r="J34" i="158"/>
  <c r="I34" i="158"/>
  <c r="F34" i="158"/>
  <c r="E34" i="158"/>
  <c r="D34" i="158"/>
  <c r="J33" i="158"/>
  <c r="I33" i="158"/>
  <c r="F33" i="158"/>
  <c r="E33" i="158"/>
  <c r="H33" i="158" s="1"/>
  <c r="D33" i="158"/>
  <c r="J32" i="158"/>
  <c r="I32" i="158"/>
  <c r="F32" i="158"/>
  <c r="E32" i="158"/>
  <c r="D32" i="158"/>
  <c r="J31" i="158"/>
  <c r="I31" i="158"/>
  <c r="H31" i="158" s="1"/>
  <c r="F31" i="158"/>
  <c r="E31" i="158"/>
  <c r="D31" i="158"/>
  <c r="J30" i="158"/>
  <c r="I30" i="158"/>
  <c r="F30" i="158"/>
  <c r="E30" i="158"/>
  <c r="D30" i="158"/>
  <c r="D36" i="158" s="1"/>
  <c r="C10" i="163" s="1"/>
  <c r="A30" i="158"/>
  <c r="A40" i="158" s="1"/>
  <c r="H29" i="158"/>
  <c r="G10" i="162" s="1"/>
  <c r="K28" i="158"/>
  <c r="H28" i="158"/>
  <c r="G28" i="158"/>
  <c r="K27" i="158"/>
  <c r="H27" i="158"/>
  <c r="G27" i="158"/>
  <c r="K26" i="158"/>
  <c r="H26" i="158"/>
  <c r="G26" i="158"/>
  <c r="K25" i="158"/>
  <c r="H25" i="158"/>
  <c r="G25" i="158"/>
  <c r="K24" i="158"/>
  <c r="H24" i="158"/>
  <c r="G24" i="158"/>
  <c r="K23" i="158"/>
  <c r="H23" i="158"/>
  <c r="G23" i="158"/>
  <c r="G29" i="158" s="1"/>
  <c r="A23" i="158"/>
  <c r="B47" i="158" s="1"/>
  <c r="H22" i="158"/>
  <c r="G10" i="161" s="1"/>
  <c r="K21" i="158"/>
  <c r="H21" i="158"/>
  <c r="G21" i="158"/>
  <c r="K20" i="158"/>
  <c r="H20" i="158"/>
  <c r="G20" i="158"/>
  <c r="K19" i="158"/>
  <c r="H19" i="158"/>
  <c r="G19" i="158"/>
  <c r="K18" i="158"/>
  <c r="H18" i="158"/>
  <c r="G18" i="158"/>
  <c r="K17" i="158"/>
  <c r="H17" i="158"/>
  <c r="G17" i="158"/>
  <c r="K16" i="158"/>
  <c r="K22" i="158" s="1"/>
  <c r="H16" i="158"/>
  <c r="G16" i="158"/>
  <c r="A16" i="158"/>
  <c r="H46" i="158" s="1"/>
  <c r="H15" i="158"/>
  <c r="G10" i="126" s="1"/>
  <c r="K14" i="158"/>
  <c r="H14" i="158"/>
  <c r="G14" i="158"/>
  <c r="K13" i="158"/>
  <c r="H13" i="158"/>
  <c r="G13" i="158"/>
  <c r="K12" i="158"/>
  <c r="H12" i="158"/>
  <c r="G12" i="158"/>
  <c r="K11" i="158"/>
  <c r="H11" i="158"/>
  <c r="G11" i="158"/>
  <c r="K10" i="158"/>
  <c r="H10" i="158"/>
  <c r="G10" i="158"/>
  <c r="K9" i="158"/>
  <c r="H9" i="158"/>
  <c r="G9" i="158"/>
  <c r="A9" i="158"/>
  <c r="B45" i="158" s="1"/>
  <c r="I5" i="158"/>
  <c r="D44" i="158" s="1"/>
  <c r="E5" i="158"/>
  <c r="C44" i="158" s="1"/>
  <c r="D47" i="157"/>
  <c r="C47" i="157"/>
  <c r="D46" i="157"/>
  <c r="C46" i="157"/>
  <c r="D45" i="157"/>
  <c r="C45" i="157"/>
  <c r="J35" i="157"/>
  <c r="I35" i="157"/>
  <c r="F35" i="157"/>
  <c r="E35" i="157"/>
  <c r="J34" i="157"/>
  <c r="I34" i="157"/>
  <c r="F34" i="157"/>
  <c r="E34" i="157"/>
  <c r="D34" i="157"/>
  <c r="J33" i="157"/>
  <c r="I33" i="157"/>
  <c r="F33" i="157"/>
  <c r="E33" i="157"/>
  <c r="D33" i="157"/>
  <c r="J32" i="157"/>
  <c r="I32" i="157"/>
  <c r="F32" i="157"/>
  <c r="E32" i="157"/>
  <c r="H32" i="157" s="1"/>
  <c r="D32" i="157"/>
  <c r="J31" i="157"/>
  <c r="I31" i="157"/>
  <c r="F31" i="157"/>
  <c r="E31" i="157"/>
  <c r="D31" i="157"/>
  <c r="J30" i="157"/>
  <c r="I30" i="157"/>
  <c r="F30" i="157"/>
  <c r="E30" i="157"/>
  <c r="D30" i="157"/>
  <c r="A30" i="157"/>
  <c r="G40" i="157" s="1"/>
  <c r="H29" i="157"/>
  <c r="G9" i="162" s="1"/>
  <c r="K28" i="157"/>
  <c r="H28" i="157"/>
  <c r="G28" i="157"/>
  <c r="K27" i="157"/>
  <c r="H27" i="157"/>
  <c r="G27" i="157"/>
  <c r="K26" i="157"/>
  <c r="H26" i="157"/>
  <c r="G26" i="157"/>
  <c r="K25" i="157"/>
  <c r="H25" i="157"/>
  <c r="G25" i="157"/>
  <c r="K24" i="157"/>
  <c r="H24" i="157"/>
  <c r="G24" i="157"/>
  <c r="K23" i="157"/>
  <c r="H23" i="157"/>
  <c r="G23" i="157"/>
  <c r="A23" i="157"/>
  <c r="B47" i="157" s="1"/>
  <c r="H22" i="157"/>
  <c r="G9" i="161" s="1"/>
  <c r="K21" i="157"/>
  <c r="H21" i="157"/>
  <c r="G21" i="157"/>
  <c r="K20" i="157"/>
  <c r="H20" i="157"/>
  <c r="G20" i="157"/>
  <c r="K19" i="157"/>
  <c r="H19" i="157"/>
  <c r="G19" i="157"/>
  <c r="K18" i="157"/>
  <c r="H18" i="157"/>
  <c r="G18" i="157"/>
  <c r="K17" i="157"/>
  <c r="H17" i="157"/>
  <c r="G17" i="157"/>
  <c r="K16" i="157"/>
  <c r="H16" i="157"/>
  <c r="G16" i="157"/>
  <c r="A16" i="157"/>
  <c r="H46" i="157" s="1"/>
  <c r="H15" i="157"/>
  <c r="G9" i="126" s="1"/>
  <c r="K14" i="157"/>
  <c r="H14" i="157"/>
  <c r="G14" i="157"/>
  <c r="K13" i="157"/>
  <c r="H13" i="157"/>
  <c r="G13" i="157"/>
  <c r="K12" i="157"/>
  <c r="H12" i="157"/>
  <c r="G12" i="157"/>
  <c r="K11" i="157"/>
  <c r="H11" i="157"/>
  <c r="G11" i="157"/>
  <c r="K10" i="157"/>
  <c r="H10" i="157"/>
  <c r="G10" i="157"/>
  <c r="K9" i="157"/>
  <c r="H9" i="157"/>
  <c r="G9" i="157"/>
  <c r="A9" i="157"/>
  <c r="B45" i="157" s="1"/>
  <c r="E5" i="157"/>
  <c r="C44" i="157" s="1"/>
  <c r="A11" i="43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K22" i="116"/>
  <c r="J35" i="116"/>
  <c r="I35" i="116"/>
  <c r="J34" i="116"/>
  <c r="I34" i="116"/>
  <c r="J33" i="116"/>
  <c r="I33" i="116"/>
  <c r="J32" i="116"/>
  <c r="I32" i="116"/>
  <c r="J31" i="116"/>
  <c r="I31" i="116"/>
  <c r="J30" i="116"/>
  <c r="J36" i="116" s="1"/>
  <c r="I30" i="116"/>
  <c r="G15" i="159" l="1"/>
  <c r="G22" i="159"/>
  <c r="G29" i="159"/>
  <c r="G22" i="157"/>
  <c r="D13" i="126"/>
  <c r="H34" i="159"/>
  <c r="H35" i="159"/>
  <c r="K15" i="116"/>
  <c r="H34" i="160"/>
  <c r="H33" i="159"/>
  <c r="H30" i="159"/>
  <c r="C48" i="159"/>
  <c r="D36" i="159"/>
  <c r="C11" i="163" s="1"/>
  <c r="D48" i="158"/>
  <c r="J36" i="158"/>
  <c r="H30" i="158"/>
  <c r="C48" i="158"/>
  <c r="E13" i="126"/>
  <c r="F10" i="126" s="1"/>
  <c r="G15" i="158"/>
  <c r="C13" i="126"/>
  <c r="D36" i="157"/>
  <c r="C9" i="163" s="1"/>
  <c r="H31" i="157"/>
  <c r="K33" i="116"/>
  <c r="I36" i="116"/>
  <c r="K35" i="116" s="1"/>
  <c r="G40" i="158"/>
  <c r="H47" i="160"/>
  <c r="H47" i="158"/>
  <c r="H47" i="157"/>
  <c r="H47" i="159"/>
  <c r="H45" i="157"/>
  <c r="D36" i="160"/>
  <c r="C12" i="163" s="1"/>
  <c r="H35" i="160"/>
  <c r="K22" i="160"/>
  <c r="G29" i="160"/>
  <c r="H31" i="160"/>
  <c r="H33" i="160"/>
  <c r="H45" i="160"/>
  <c r="F36" i="160"/>
  <c r="E12" i="163" s="1"/>
  <c r="C48" i="160"/>
  <c r="G22" i="160"/>
  <c r="G15" i="160"/>
  <c r="K29" i="160"/>
  <c r="D48" i="160"/>
  <c r="K15" i="160"/>
  <c r="J36" i="160"/>
  <c r="H32" i="160"/>
  <c r="H30" i="160"/>
  <c r="F36" i="159"/>
  <c r="E11" i="163" s="1"/>
  <c r="H32" i="159"/>
  <c r="K29" i="159"/>
  <c r="K15" i="159"/>
  <c r="D48" i="159"/>
  <c r="H34" i="158"/>
  <c r="F36" i="158"/>
  <c r="E10" i="163" s="1"/>
  <c r="H32" i="158"/>
  <c r="G22" i="158"/>
  <c r="K29" i="158"/>
  <c r="K15" i="158"/>
  <c r="H33" i="157"/>
  <c r="H35" i="157"/>
  <c r="C48" i="157"/>
  <c r="K15" i="157"/>
  <c r="K29" i="157"/>
  <c r="H34" i="157"/>
  <c r="K22" i="157"/>
  <c r="I44" i="160"/>
  <c r="B46" i="160"/>
  <c r="I5" i="160"/>
  <c r="E36" i="160"/>
  <c r="D12" i="163" s="1"/>
  <c r="I36" i="160"/>
  <c r="G40" i="160"/>
  <c r="D44" i="159"/>
  <c r="J44" i="159"/>
  <c r="I44" i="159"/>
  <c r="B46" i="159"/>
  <c r="I36" i="159"/>
  <c r="K32" i="159" s="1"/>
  <c r="G40" i="159"/>
  <c r="C44" i="159"/>
  <c r="E36" i="159"/>
  <c r="E36" i="158"/>
  <c r="J44" i="158"/>
  <c r="H35" i="158"/>
  <c r="I44" i="158"/>
  <c r="B46" i="158"/>
  <c r="I36" i="158"/>
  <c r="K35" i="158" s="1"/>
  <c r="H30" i="157"/>
  <c r="D48" i="157"/>
  <c r="J36" i="157"/>
  <c r="G15" i="157"/>
  <c r="G29" i="157"/>
  <c r="F36" i="157"/>
  <c r="E9" i="163" s="1"/>
  <c r="A40" i="157"/>
  <c r="I5" i="157"/>
  <c r="I36" i="157"/>
  <c r="I44" i="157"/>
  <c r="B46" i="157"/>
  <c r="E36" i="157"/>
  <c r="D9" i="163" s="1"/>
  <c r="K29" i="116"/>
  <c r="C13" i="163" l="1"/>
  <c r="G35" i="159"/>
  <c r="D11" i="163"/>
  <c r="F9" i="126"/>
  <c r="D13" i="163"/>
  <c r="G31" i="158"/>
  <c r="D10" i="163"/>
  <c r="G34" i="158"/>
  <c r="E13" i="163"/>
  <c r="F9" i="163" s="1"/>
  <c r="K32" i="116"/>
  <c r="K30" i="116"/>
  <c r="K31" i="116"/>
  <c r="K34" i="116"/>
  <c r="G35" i="158"/>
  <c r="G33" i="158"/>
  <c r="J47" i="160"/>
  <c r="J45" i="160"/>
  <c r="J48" i="160" s="1"/>
  <c r="K34" i="160"/>
  <c r="K33" i="160"/>
  <c r="K32" i="160"/>
  <c r="K31" i="160"/>
  <c r="K30" i="160"/>
  <c r="J46" i="160"/>
  <c r="I46" i="160"/>
  <c r="I47" i="160"/>
  <c r="I45" i="160"/>
  <c r="H36" i="160"/>
  <c r="G12" i="163" s="1"/>
  <c r="G34" i="160"/>
  <c r="G33" i="160"/>
  <c r="G32" i="160"/>
  <c r="G31" i="160"/>
  <c r="G30" i="160"/>
  <c r="G35" i="160"/>
  <c r="D44" i="160"/>
  <c r="J44" i="160"/>
  <c r="K35" i="160"/>
  <c r="J47" i="159"/>
  <c r="J45" i="159"/>
  <c r="K34" i="159"/>
  <c r="K33" i="159"/>
  <c r="J46" i="159"/>
  <c r="K31" i="159"/>
  <c r="K30" i="159"/>
  <c r="I46" i="159"/>
  <c r="G33" i="159"/>
  <c r="G32" i="159"/>
  <c r="G31" i="159"/>
  <c r="G30" i="159"/>
  <c r="I47" i="159"/>
  <c r="I45" i="159"/>
  <c r="H36" i="159"/>
  <c r="G11" i="163" s="1"/>
  <c r="G34" i="159"/>
  <c r="K35" i="159"/>
  <c r="J47" i="158"/>
  <c r="J45" i="158"/>
  <c r="J46" i="158"/>
  <c r="K32" i="158"/>
  <c r="K33" i="158"/>
  <c r="K34" i="158"/>
  <c r="K31" i="158"/>
  <c r="I47" i="158"/>
  <c r="I45" i="158"/>
  <c r="I46" i="158"/>
  <c r="H36" i="158"/>
  <c r="G10" i="163" s="1"/>
  <c r="G30" i="158"/>
  <c r="G36" i="158" s="1"/>
  <c r="G32" i="158"/>
  <c r="K30" i="158"/>
  <c r="J47" i="157"/>
  <c r="J45" i="157"/>
  <c r="K33" i="157"/>
  <c r="J46" i="157"/>
  <c r="K34" i="157"/>
  <c r="K32" i="157"/>
  <c r="K31" i="157"/>
  <c r="K30" i="157"/>
  <c r="K35" i="157"/>
  <c r="I47" i="157"/>
  <c r="I45" i="157"/>
  <c r="H36" i="157"/>
  <c r="G9" i="163" s="1"/>
  <c r="G32" i="157"/>
  <c r="G31" i="157"/>
  <c r="G30" i="157"/>
  <c r="I46" i="157"/>
  <c r="G34" i="157"/>
  <c r="G33" i="157"/>
  <c r="D44" i="157"/>
  <c r="J44" i="157"/>
  <c r="G35" i="157"/>
  <c r="K36" i="159" l="1"/>
  <c r="K36" i="158"/>
  <c r="J48" i="158"/>
  <c r="F11" i="163"/>
  <c r="F10" i="163"/>
  <c r="K36" i="116"/>
  <c r="K36" i="160"/>
  <c r="G36" i="160"/>
  <c r="I48" i="160"/>
  <c r="G36" i="159"/>
  <c r="I48" i="159"/>
  <c r="J48" i="159"/>
  <c r="I48" i="158"/>
  <c r="K36" i="157"/>
  <c r="G36" i="157"/>
  <c r="I48" i="157"/>
  <c r="J48" i="157"/>
  <c r="F13" i="163" l="1"/>
  <c r="A22" i="43"/>
  <c r="K62" i="113" l="1"/>
  <c r="K56" i="113"/>
  <c r="K50" i="113"/>
  <c r="K44" i="113"/>
  <c r="H56" i="113"/>
  <c r="H50" i="113"/>
  <c r="H44" i="113"/>
  <c r="K31" i="113"/>
  <c r="K25" i="113"/>
  <c r="K19" i="113"/>
  <c r="K13" i="113"/>
  <c r="H25" i="113"/>
  <c r="H19" i="113"/>
  <c r="H13" i="113"/>
  <c r="K62" i="112"/>
  <c r="K56" i="112"/>
  <c r="K50" i="112"/>
  <c r="K44" i="112"/>
  <c r="H56" i="112"/>
  <c r="H50" i="112"/>
  <c r="H44" i="112"/>
  <c r="K31" i="112"/>
  <c r="K25" i="112"/>
  <c r="K19" i="112"/>
  <c r="K13" i="112"/>
  <c r="H25" i="112"/>
  <c r="H19" i="112"/>
  <c r="H13" i="112"/>
  <c r="K62" i="111"/>
  <c r="K56" i="111"/>
  <c r="K50" i="111"/>
  <c r="K44" i="111"/>
  <c r="H56" i="111"/>
  <c r="H50" i="111"/>
  <c r="H44" i="111"/>
  <c r="K31" i="111"/>
  <c r="K25" i="111"/>
  <c r="K19" i="111"/>
  <c r="K13" i="111"/>
  <c r="H25" i="111"/>
  <c r="H19" i="111"/>
  <c r="H13" i="111"/>
  <c r="K62" i="110"/>
  <c r="K56" i="110"/>
  <c r="K50" i="110"/>
  <c r="K44" i="110"/>
  <c r="H56" i="110"/>
  <c r="H50" i="110"/>
  <c r="H44" i="110"/>
  <c r="K31" i="110"/>
  <c r="K25" i="110"/>
  <c r="K19" i="110"/>
  <c r="K13" i="110"/>
  <c r="H25" i="110"/>
  <c r="H19" i="110"/>
  <c r="H13" i="110"/>
  <c r="K62" i="109"/>
  <c r="K56" i="109"/>
  <c r="K50" i="109"/>
  <c r="K44" i="109"/>
  <c r="H56" i="109"/>
  <c r="H50" i="109"/>
  <c r="H44" i="109"/>
  <c r="K31" i="109"/>
  <c r="K25" i="109"/>
  <c r="K19" i="109"/>
  <c r="K13" i="109"/>
  <c r="H25" i="109"/>
  <c r="H19" i="109"/>
  <c r="H13" i="109"/>
  <c r="K62" i="108"/>
  <c r="K56" i="108"/>
  <c r="K50" i="108"/>
  <c r="K44" i="108"/>
  <c r="H56" i="108"/>
  <c r="H50" i="108"/>
  <c r="H44" i="108"/>
  <c r="K31" i="108"/>
  <c r="K25" i="108"/>
  <c r="K19" i="108"/>
  <c r="K13" i="108"/>
  <c r="H25" i="108"/>
  <c r="H19" i="108"/>
  <c r="H13" i="108"/>
  <c r="K62" i="107"/>
  <c r="K56" i="107"/>
  <c r="K50" i="107"/>
  <c r="K44" i="107"/>
  <c r="H56" i="107"/>
  <c r="H50" i="107"/>
  <c r="H44" i="107"/>
  <c r="K31" i="107"/>
  <c r="K25" i="107"/>
  <c r="K19" i="107"/>
  <c r="K13" i="107"/>
  <c r="H25" i="107"/>
  <c r="H19" i="107"/>
  <c r="H13" i="107"/>
  <c r="H27" i="116"/>
  <c r="H20" i="116"/>
  <c r="H13" i="116"/>
  <c r="S23" i="122" l="1"/>
  <c r="C21" i="122" l="1"/>
  <c r="B20" i="122"/>
  <c r="G25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20" i="107" l="1"/>
  <c r="K32" i="107"/>
  <c r="K26" i="107"/>
  <c r="K14" i="107"/>
  <c r="H14" i="116"/>
  <c r="T29" i="147"/>
  <c r="S29" i="147"/>
  <c r="M29" i="147"/>
  <c r="L29" i="147"/>
  <c r="K29" i="147"/>
  <c r="F29" i="147"/>
  <c r="E31" i="107" l="1"/>
  <c r="H31" i="107" s="1"/>
  <c r="E34" i="116" l="1"/>
  <c r="H34" i="116" s="1"/>
  <c r="F34" i="116"/>
  <c r="E33" i="116"/>
  <c r="D34" i="116"/>
  <c r="F41" i="145" l="1"/>
  <c r="E41" i="145"/>
  <c r="G41" i="145" s="1"/>
  <c r="Q20" i="146" l="1"/>
  <c r="Q21" i="146"/>
  <c r="Q22" i="146"/>
  <c r="H20" i="146"/>
  <c r="H21" i="146"/>
  <c r="H22" i="146"/>
  <c r="F62" i="113" l="1"/>
  <c r="E62" i="113"/>
  <c r="H62" i="113" s="1"/>
  <c r="D62" i="113"/>
  <c r="K61" i="113"/>
  <c r="F61" i="113"/>
  <c r="E61" i="113"/>
  <c r="H61" i="113" s="1"/>
  <c r="D61" i="113"/>
  <c r="K60" i="113"/>
  <c r="F60" i="113"/>
  <c r="E60" i="113"/>
  <c r="H60" i="113" s="1"/>
  <c r="D60" i="113"/>
  <c r="K59" i="113"/>
  <c r="F59" i="113"/>
  <c r="E59" i="113"/>
  <c r="H59" i="113" s="1"/>
  <c r="D59" i="113"/>
  <c r="K58" i="113"/>
  <c r="F58" i="113"/>
  <c r="E58" i="113"/>
  <c r="D58" i="113"/>
  <c r="H57" i="113"/>
  <c r="G56" i="113"/>
  <c r="K55" i="113"/>
  <c r="H55" i="113"/>
  <c r="G55" i="113"/>
  <c r="K54" i="113"/>
  <c r="H54" i="113"/>
  <c r="G54" i="113"/>
  <c r="K53" i="113"/>
  <c r="H53" i="113"/>
  <c r="G53" i="113"/>
  <c r="K52" i="113"/>
  <c r="H52" i="113"/>
  <c r="G52" i="113"/>
  <c r="H51" i="113"/>
  <c r="G50" i="113"/>
  <c r="K49" i="113"/>
  <c r="H49" i="113"/>
  <c r="G49" i="113"/>
  <c r="K48" i="113"/>
  <c r="H48" i="113"/>
  <c r="G48" i="113"/>
  <c r="K47" i="113"/>
  <c r="H47" i="113"/>
  <c r="G47" i="113"/>
  <c r="K46" i="113"/>
  <c r="H46" i="113"/>
  <c r="G46" i="113"/>
  <c r="H45" i="113"/>
  <c r="G44" i="113"/>
  <c r="K43" i="113"/>
  <c r="H43" i="113"/>
  <c r="G43" i="113"/>
  <c r="K42" i="113"/>
  <c r="H42" i="113"/>
  <c r="G42" i="113"/>
  <c r="K41" i="113"/>
  <c r="H41" i="113"/>
  <c r="G41" i="113"/>
  <c r="K40" i="113"/>
  <c r="H40" i="113"/>
  <c r="G40" i="113"/>
  <c r="F62" i="112"/>
  <c r="E62" i="112"/>
  <c r="H62" i="112" s="1"/>
  <c r="D62" i="112"/>
  <c r="K61" i="112"/>
  <c r="F61" i="112"/>
  <c r="E61" i="112"/>
  <c r="H61" i="112" s="1"/>
  <c r="D61" i="112"/>
  <c r="K60" i="112"/>
  <c r="F60" i="112"/>
  <c r="E60" i="112"/>
  <c r="H60" i="112" s="1"/>
  <c r="D60" i="112"/>
  <c r="K59" i="112"/>
  <c r="F59" i="112"/>
  <c r="E59" i="112"/>
  <c r="H59" i="112" s="1"/>
  <c r="D59" i="112"/>
  <c r="K58" i="112"/>
  <c r="F58" i="112"/>
  <c r="E58" i="112"/>
  <c r="D58" i="112"/>
  <c r="H57" i="112"/>
  <c r="G56" i="112"/>
  <c r="K55" i="112"/>
  <c r="H55" i="112"/>
  <c r="G55" i="112"/>
  <c r="K54" i="112"/>
  <c r="H54" i="112"/>
  <c r="G54" i="112"/>
  <c r="K53" i="112"/>
  <c r="H53" i="112"/>
  <c r="G53" i="112"/>
  <c r="K52" i="112"/>
  <c r="H52" i="112"/>
  <c r="G52" i="112"/>
  <c r="H51" i="112"/>
  <c r="G50" i="112"/>
  <c r="K49" i="112"/>
  <c r="H49" i="112"/>
  <c r="G49" i="112"/>
  <c r="K48" i="112"/>
  <c r="H48" i="112"/>
  <c r="G48" i="112"/>
  <c r="K47" i="112"/>
  <c r="H47" i="112"/>
  <c r="G47" i="112"/>
  <c r="K46" i="112"/>
  <c r="H46" i="112"/>
  <c r="G46" i="112"/>
  <c r="H45" i="112"/>
  <c r="G44" i="112"/>
  <c r="K43" i="112"/>
  <c r="H43" i="112"/>
  <c r="G43" i="112"/>
  <c r="K42" i="112"/>
  <c r="H42" i="112"/>
  <c r="G42" i="112"/>
  <c r="K41" i="112"/>
  <c r="H41" i="112"/>
  <c r="G41" i="112"/>
  <c r="K40" i="112"/>
  <c r="H40" i="112"/>
  <c r="G40" i="112"/>
  <c r="F62" i="111"/>
  <c r="E62" i="111"/>
  <c r="H62" i="111" s="1"/>
  <c r="D62" i="111"/>
  <c r="K61" i="111"/>
  <c r="F61" i="111"/>
  <c r="E61" i="111"/>
  <c r="H61" i="111" s="1"/>
  <c r="D61" i="111"/>
  <c r="K60" i="111"/>
  <c r="F60" i="111"/>
  <c r="E60" i="111"/>
  <c r="H60" i="111" s="1"/>
  <c r="D60" i="111"/>
  <c r="K59" i="111"/>
  <c r="F59" i="111"/>
  <c r="E59" i="111"/>
  <c r="H59" i="111" s="1"/>
  <c r="D59" i="111"/>
  <c r="K58" i="111"/>
  <c r="F58" i="111"/>
  <c r="E58" i="111"/>
  <c r="D58" i="111"/>
  <c r="H57" i="111"/>
  <c r="G56" i="111"/>
  <c r="K55" i="111"/>
  <c r="H55" i="111"/>
  <c r="G55" i="111"/>
  <c r="K54" i="111"/>
  <c r="H54" i="111"/>
  <c r="G54" i="111"/>
  <c r="K53" i="111"/>
  <c r="H53" i="111"/>
  <c r="G53" i="111"/>
  <c r="K52" i="111"/>
  <c r="H52" i="111"/>
  <c r="G52" i="111"/>
  <c r="H51" i="111"/>
  <c r="G50" i="111"/>
  <c r="K49" i="111"/>
  <c r="H49" i="111"/>
  <c r="G49" i="111"/>
  <c r="K48" i="111"/>
  <c r="H48" i="111"/>
  <c r="G48" i="111"/>
  <c r="K47" i="111"/>
  <c r="H47" i="111"/>
  <c r="G47" i="111"/>
  <c r="K46" i="111"/>
  <c r="H46" i="111"/>
  <c r="G46" i="111"/>
  <c r="H45" i="111"/>
  <c r="G44" i="111"/>
  <c r="K43" i="111"/>
  <c r="H43" i="111"/>
  <c r="G43" i="111"/>
  <c r="K42" i="111"/>
  <c r="H42" i="111"/>
  <c r="G42" i="111"/>
  <c r="K41" i="111"/>
  <c r="H41" i="111"/>
  <c r="G41" i="111"/>
  <c r="K40" i="111"/>
  <c r="H40" i="111"/>
  <c r="G40" i="111"/>
  <c r="F62" i="110"/>
  <c r="E62" i="110"/>
  <c r="H62" i="110" s="1"/>
  <c r="D62" i="110"/>
  <c r="K61" i="110"/>
  <c r="F61" i="110"/>
  <c r="E61" i="110"/>
  <c r="H61" i="110" s="1"/>
  <c r="D61" i="110"/>
  <c r="K60" i="110"/>
  <c r="F60" i="110"/>
  <c r="E60" i="110"/>
  <c r="H60" i="110" s="1"/>
  <c r="D60" i="110"/>
  <c r="K59" i="110"/>
  <c r="F59" i="110"/>
  <c r="E59" i="110"/>
  <c r="H59" i="110" s="1"/>
  <c r="D59" i="110"/>
  <c r="K58" i="110"/>
  <c r="K63" i="110" s="1"/>
  <c r="F58" i="110"/>
  <c r="E58" i="110"/>
  <c r="D58" i="110"/>
  <c r="H57" i="110"/>
  <c r="G56" i="110"/>
  <c r="K55" i="110"/>
  <c r="H55" i="110"/>
  <c r="G55" i="110"/>
  <c r="K54" i="110"/>
  <c r="H54" i="110"/>
  <c r="G54" i="110"/>
  <c r="K53" i="110"/>
  <c r="H53" i="110"/>
  <c r="G53" i="110"/>
  <c r="K52" i="110"/>
  <c r="H52" i="110"/>
  <c r="G52" i="110"/>
  <c r="H51" i="110"/>
  <c r="G50" i="110"/>
  <c r="K49" i="110"/>
  <c r="H49" i="110"/>
  <c r="G49" i="110"/>
  <c r="K48" i="110"/>
  <c r="H48" i="110"/>
  <c r="G48" i="110"/>
  <c r="K47" i="110"/>
  <c r="H47" i="110"/>
  <c r="G47" i="110"/>
  <c r="K46" i="110"/>
  <c r="H46" i="110"/>
  <c r="G46" i="110"/>
  <c r="H45" i="110"/>
  <c r="G44" i="110"/>
  <c r="K43" i="110"/>
  <c r="H43" i="110"/>
  <c r="G43" i="110"/>
  <c r="K42" i="110"/>
  <c r="H42" i="110"/>
  <c r="G42" i="110"/>
  <c r="K41" i="110"/>
  <c r="H41" i="110"/>
  <c r="G41" i="110"/>
  <c r="K40" i="110"/>
  <c r="H40" i="110"/>
  <c r="G40" i="110"/>
  <c r="F62" i="109"/>
  <c r="E62" i="109"/>
  <c r="H62" i="109" s="1"/>
  <c r="D62" i="109"/>
  <c r="K61" i="109"/>
  <c r="F61" i="109"/>
  <c r="E61" i="109"/>
  <c r="H61" i="109" s="1"/>
  <c r="D61" i="109"/>
  <c r="K60" i="109"/>
  <c r="F60" i="109"/>
  <c r="E60" i="109"/>
  <c r="H60" i="109" s="1"/>
  <c r="D60" i="109"/>
  <c r="K59" i="109"/>
  <c r="F59" i="109"/>
  <c r="E59" i="109"/>
  <c r="H59" i="109" s="1"/>
  <c r="D59" i="109"/>
  <c r="K58" i="109"/>
  <c r="K63" i="109" s="1"/>
  <c r="F58" i="109"/>
  <c r="F63" i="109" s="1"/>
  <c r="E58" i="109"/>
  <c r="D58" i="109"/>
  <c r="H57" i="109"/>
  <c r="G56" i="109"/>
  <c r="K55" i="109"/>
  <c r="H55" i="109"/>
  <c r="G55" i="109"/>
  <c r="K54" i="109"/>
  <c r="H54" i="109"/>
  <c r="G54" i="109"/>
  <c r="K53" i="109"/>
  <c r="H53" i="109"/>
  <c r="G53" i="109"/>
  <c r="K52" i="109"/>
  <c r="H52" i="109"/>
  <c r="G52" i="109"/>
  <c r="H51" i="109"/>
  <c r="G50" i="109"/>
  <c r="K49" i="109"/>
  <c r="H49" i="109"/>
  <c r="G49" i="109"/>
  <c r="K48" i="109"/>
  <c r="H48" i="109"/>
  <c r="G48" i="109"/>
  <c r="K47" i="109"/>
  <c r="H47" i="109"/>
  <c r="G47" i="109"/>
  <c r="K46" i="109"/>
  <c r="H46" i="109"/>
  <c r="G46" i="109"/>
  <c r="H45" i="109"/>
  <c r="G44" i="109"/>
  <c r="K43" i="109"/>
  <c r="H43" i="109"/>
  <c r="G43" i="109"/>
  <c r="K42" i="109"/>
  <c r="H42" i="109"/>
  <c r="G42" i="109"/>
  <c r="K41" i="109"/>
  <c r="H41" i="109"/>
  <c r="G41" i="109"/>
  <c r="K40" i="109"/>
  <c r="H40" i="109"/>
  <c r="G40" i="109"/>
  <c r="G42" i="108"/>
  <c r="F62" i="108"/>
  <c r="E62" i="108"/>
  <c r="H62" i="108" s="1"/>
  <c r="D62" i="108"/>
  <c r="K61" i="108"/>
  <c r="F61" i="108"/>
  <c r="E61" i="108"/>
  <c r="H61" i="108" s="1"/>
  <c r="D61" i="108"/>
  <c r="K60" i="108"/>
  <c r="F60" i="108"/>
  <c r="E60" i="108"/>
  <c r="H60" i="108" s="1"/>
  <c r="D60" i="108"/>
  <c r="K59" i="108"/>
  <c r="F59" i="108"/>
  <c r="E59" i="108"/>
  <c r="H59" i="108" s="1"/>
  <c r="D59" i="108"/>
  <c r="K58" i="108"/>
  <c r="F58" i="108"/>
  <c r="E58" i="108"/>
  <c r="H58" i="108" s="1"/>
  <c r="D58" i="108"/>
  <c r="H57" i="108"/>
  <c r="G56" i="108"/>
  <c r="K55" i="108"/>
  <c r="H55" i="108"/>
  <c r="G55" i="108"/>
  <c r="K54" i="108"/>
  <c r="H54" i="108"/>
  <c r="G54" i="108"/>
  <c r="K53" i="108"/>
  <c r="H53" i="108"/>
  <c r="G53" i="108"/>
  <c r="K52" i="108"/>
  <c r="H52" i="108"/>
  <c r="G52" i="108"/>
  <c r="H51" i="108"/>
  <c r="G50" i="108"/>
  <c r="K49" i="108"/>
  <c r="H49" i="108"/>
  <c r="G49" i="108"/>
  <c r="K48" i="108"/>
  <c r="H48" i="108"/>
  <c r="G48" i="108"/>
  <c r="K47" i="108"/>
  <c r="H47" i="108"/>
  <c r="G47" i="108"/>
  <c r="K46" i="108"/>
  <c r="H46" i="108"/>
  <c r="G46" i="108"/>
  <c r="H45" i="108"/>
  <c r="G44" i="108"/>
  <c r="K43" i="108"/>
  <c r="H43" i="108"/>
  <c r="G43" i="108"/>
  <c r="K42" i="108"/>
  <c r="H42" i="108"/>
  <c r="K41" i="108"/>
  <c r="H41" i="108"/>
  <c r="G41" i="108"/>
  <c r="K40" i="108"/>
  <c r="H40" i="108"/>
  <c r="G40" i="108"/>
  <c r="F31" i="113"/>
  <c r="E31" i="113"/>
  <c r="H31" i="113" s="1"/>
  <c r="D31" i="113"/>
  <c r="K30" i="113"/>
  <c r="F30" i="113"/>
  <c r="E30" i="113"/>
  <c r="H30" i="113" s="1"/>
  <c r="D30" i="113"/>
  <c r="K29" i="113"/>
  <c r="F29" i="113"/>
  <c r="E29" i="113"/>
  <c r="H29" i="113" s="1"/>
  <c r="D29" i="113"/>
  <c r="K28" i="113"/>
  <c r="F28" i="113"/>
  <c r="E28" i="113"/>
  <c r="H28" i="113" s="1"/>
  <c r="D28" i="113"/>
  <c r="K27" i="113"/>
  <c r="F27" i="113"/>
  <c r="E27" i="113"/>
  <c r="D27" i="113"/>
  <c r="H26" i="113"/>
  <c r="G25" i="113"/>
  <c r="K24" i="113"/>
  <c r="H24" i="113"/>
  <c r="G24" i="113"/>
  <c r="K23" i="113"/>
  <c r="H23" i="113"/>
  <c r="G23" i="113"/>
  <c r="K22" i="113"/>
  <c r="H22" i="113"/>
  <c r="G22" i="113"/>
  <c r="K21" i="113"/>
  <c r="H21" i="113"/>
  <c r="G21" i="113"/>
  <c r="H20" i="113"/>
  <c r="G19" i="113"/>
  <c r="K18" i="113"/>
  <c r="H18" i="113"/>
  <c r="G18" i="113"/>
  <c r="K17" i="113"/>
  <c r="H17" i="113"/>
  <c r="G17" i="113"/>
  <c r="K16" i="113"/>
  <c r="H16" i="113"/>
  <c r="G16" i="113"/>
  <c r="K15" i="113"/>
  <c r="H15" i="113"/>
  <c r="G15" i="113"/>
  <c r="H14" i="113"/>
  <c r="G13" i="113"/>
  <c r="K12" i="113"/>
  <c r="H12" i="113"/>
  <c r="G12" i="113"/>
  <c r="K11" i="113"/>
  <c r="H11" i="113"/>
  <c r="G11" i="113"/>
  <c r="K10" i="113"/>
  <c r="H10" i="113"/>
  <c r="G10" i="113"/>
  <c r="K9" i="113"/>
  <c r="H9" i="113"/>
  <c r="G9" i="113"/>
  <c r="F31" i="112"/>
  <c r="E31" i="112"/>
  <c r="H31" i="112" s="1"/>
  <c r="D31" i="112"/>
  <c r="K30" i="112"/>
  <c r="F30" i="112"/>
  <c r="E30" i="112"/>
  <c r="H30" i="112" s="1"/>
  <c r="D30" i="112"/>
  <c r="K29" i="112"/>
  <c r="F29" i="112"/>
  <c r="E29" i="112"/>
  <c r="H29" i="112" s="1"/>
  <c r="D29" i="112"/>
  <c r="K28" i="112"/>
  <c r="F28" i="112"/>
  <c r="E28" i="112"/>
  <c r="H28" i="112" s="1"/>
  <c r="D28" i="112"/>
  <c r="K27" i="112"/>
  <c r="F27" i="112"/>
  <c r="E27" i="112"/>
  <c r="D27" i="112"/>
  <c r="H26" i="112"/>
  <c r="G25" i="112"/>
  <c r="K24" i="112"/>
  <c r="H24" i="112"/>
  <c r="G24" i="112"/>
  <c r="K23" i="112"/>
  <c r="H23" i="112"/>
  <c r="G23" i="112"/>
  <c r="K22" i="112"/>
  <c r="H22" i="112"/>
  <c r="G22" i="112"/>
  <c r="K21" i="112"/>
  <c r="H21" i="112"/>
  <c r="G21" i="112"/>
  <c r="H20" i="112"/>
  <c r="G19" i="112"/>
  <c r="K18" i="112"/>
  <c r="H18" i="112"/>
  <c r="G18" i="112"/>
  <c r="K17" i="112"/>
  <c r="H17" i="112"/>
  <c r="G17" i="112"/>
  <c r="K16" i="112"/>
  <c r="H16" i="112"/>
  <c r="G16" i="112"/>
  <c r="K15" i="112"/>
  <c r="H15" i="112"/>
  <c r="G15" i="112"/>
  <c r="H14" i="112"/>
  <c r="G13" i="112"/>
  <c r="K12" i="112"/>
  <c r="H12" i="112"/>
  <c r="G12" i="112"/>
  <c r="K11" i="112"/>
  <c r="H11" i="112"/>
  <c r="G11" i="112"/>
  <c r="K10" i="112"/>
  <c r="H10" i="112"/>
  <c r="G10" i="112"/>
  <c r="K9" i="112"/>
  <c r="H9" i="112"/>
  <c r="G9" i="112"/>
  <c r="F31" i="111"/>
  <c r="E31" i="111"/>
  <c r="H31" i="111" s="1"/>
  <c r="D31" i="111"/>
  <c r="K30" i="111"/>
  <c r="F30" i="111"/>
  <c r="E30" i="111"/>
  <c r="H30" i="111" s="1"/>
  <c r="D30" i="111"/>
  <c r="K29" i="111"/>
  <c r="F29" i="111"/>
  <c r="E29" i="111"/>
  <c r="H29" i="111" s="1"/>
  <c r="D29" i="111"/>
  <c r="K28" i="111"/>
  <c r="F28" i="111"/>
  <c r="E28" i="111"/>
  <c r="H28" i="111" s="1"/>
  <c r="D28" i="111"/>
  <c r="K27" i="111"/>
  <c r="F27" i="111"/>
  <c r="E27" i="111"/>
  <c r="D27" i="111"/>
  <c r="H26" i="111"/>
  <c r="G25" i="111"/>
  <c r="K24" i="111"/>
  <c r="H24" i="111"/>
  <c r="G24" i="111"/>
  <c r="K23" i="111"/>
  <c r="H23" i="111"/>
  <c r="G23" i="111"/>
  <c r="K22" i="111"/>
  <c r="H22" i="111"/>
  <c r="G22" i="111"/>
  <c r="K21" i="111"/>
  <c r="H21" i="111"/>
  <c r="G21" i="111"/>
  <c r="H20" i="111"/>
  <c r="G19" i="111"/>
  <c r="K18" i="111"/>
  <c r="H18" i="111"/>
  <c r="G18" i="111"/>
  <c r="K17" i="111"/>
  <c r="H17" i="111"/>
  <c r="G17" i="111"/>
  <c r="K16" i="111"/>
  <c r="H16" i="111"/>
  <c r="G16" i="111"/>
  <c r="K15" i="111"/>
  <c r="H15" i="111"/>
  <c r="G15" i="111"/>
  <c r="H14" i="111"/>
  <c r="G13" i="111"/>
  <c r="K12" i="111"/>
  <c r="H12" i="111"/>
  <c r="G12" i="111"/>
  <c r="K11" i="111"/>
  <c r="H11" i="111"/>
  <c r="G11" i="111"/>
  <c r="K10" i="111"/>
  <c r="H10" i="111"/>
  <c r="G10" i="111"/>
  <c r="K9" i="111"/>
  <c r="H9" i="111"/>
  <c r="G9" i="111"/>
  <c r="F31" i="110"/>
  <c r="E31" i="110"/>
  <c r="H31" i="110" s="1"/>
  <c r="D31" i="110"/>
  <c r="K30" i="110"/>
  <c r="F30" i="110"/>
  <c r="E30" i="110"/>
  <c r="H30" i="110" s="1"/>
  <c r="D30" i="110"/>
  <c r="K29" i="110"/>
  <c r="F29" i="110"/>
  <c r="E29" i="110"/>
  <c r="H29" i="110" s="1"/>
  <c r="D29" i="110"/>
  <c r="K28" i="110"/>
  <c r="F28" i="110"/>
  <c r="E28" i="110"/>
  <c r="H28" i="110" s="1"/>
  <c r="D28" i="110"/>
  <c r="K27" i="110"/>
  <c r="F27" i="110"/>
  <c r="E27" i="110"/>
  <c r="D27" i="110"/>
  <c r="H26" i="110"/>
  <c r="G25" i="110"/>
  <c r="K24" i="110"/>
  <c r="H24" i="110"/>
  <c r="G24" i="110"/>
  <c r="K23" i="110"/>
  <c r="H23" i="110"/>
  <c r="G23" i="110"/>
  <c r="K22" i="110"/>
  <c r="H22" i="110"/>
  <c r="G22" i="110"/>
  <c r="K21" i="110"/>
  <c r="H21" i="110"/>
  <c r="G21" i="110"/>
  <c r="H20" i="110"/>
  <c r="G19" i="110"/>
  <c r="K18" i="110"/>
  <c r="H18" i="110"/>
  <c r="G18" i="110"/>
  <c r="K17" i="110"/>
  <c r="H17" i="110"/>
  <c r="G17" i="110"/>
  <c r="K16" i="110"/>
  <c r="H16" i="110"/>
  <c r="G16" i="110"/>
  <c r="K15" i="110"/>
  <c r="H15" i="110"/>
  <c r="G15" i="110"/>
  <c r="H14" i="110"/>
  <c r="G13" i="110"/>
  <c r="K12" i="110"/>
  <c r="H12" i="110"/>
  <c r="G12" i="110"/>
  <c r="K11" i="110"/>
  <c r="H11" i="110"/>
  <c r="G11" i="110"/>
  <c r="K10" i="110"/>
  <c r="H10" i="110"/>
  <c r="G10" i="110"/>
  <c r="K9" i="110"/>
  <c r="H9" i="110"/>
  <c r="G9" i="110"/>
  <c r="F31" i="109"/>
  <c r="E31" i="109"/>
  <c r="H31" i="109" s="1"/>
  <c r="D31" i="109"/>
  <c r="K30" i="109"/>
  <c r="F30" i="109"/>
  <c r="E30" i="109"/>
  <c r="H30" i="109" s="1"/>
  <c r="D30" i="109"/>
  <c r="K29" i="109"/>
  <c r="F29" i="109"/>
  <c r="E29" i="109"/>
  <c r="H29" i="109" s="1"/>
  <c r="D29" i="109"/>
  <c r="K28" i="109"/>
  <c r="F28" i="109"/>
  <c r="E28" i="109"/>
  <c r="H28" i="109" s="1"/>
  <c r="D28" i="109"/>
  <c r="K27" i="109"/>
  <c r="F27" i="109"/>
  <c r="E27" i="109"/>
  <c r="D27" i="109"/>
  <c r="H26" i="109"/>
  <c r="G25" i="109"/>
  <c r="K24" i="109"/>
  <c r="H24" i="109"/>
  <c r="G24" i="109"/>
  <c r="K23" i="109"/>
  <c r="H23" i="109"/>
  <c r="G23" i="109"/>
  <c r="K22" i="109"/>
  <c r="H22" i="109"/>
  <c r="G22" i="109"/>
  <c r="K21" i="109"/>
  <c r="H21" i="109"/>
  <c r="G21" i="109"/>
  <c r="H20" i="109"/>
  <c r="G19" i="109"/>
  <c r="K18" i="109"/>
  <c r="H18" i="109"/>
  <c r="G18" i="109"/>
  <c r="K17" i="109"/>
  <c r="H17" i="109"/>
  <c r="G17" i="109"/>
  <c r="K16" i="109"/>
  <c r="H16" i="109"/>
  <c r="G16" i="109"/>
  <c r="K15" i="109"/>
  <c r="H15" i="109"/>
  <c r="G15" i="109"/>
  <c r="H14" i="109"/>
  <c r="G13" i="109"/>
  <c r="K12" i="109"/>
  <c r="H12" i="109"/>
  <c r="G12" i="109"/>
  <c r="K11" i="109"/>
  <c r="H11" i="109"/>
  <c r="G11" i="109"/>
  <c r="K10" i="109"/>
  <c r="H10" i="109"/>
  <c r="G10" i="109"/>
  <c r="K9" i="109"/>
  <c r="H9" i="109"/>
  <c r="G9" i="109"/>
  <c r="K11" i="108"/>
  <c r="G25" i="108"/>
  <c r="G19" i="108"/>
  <c r="G13" i="108"/>
  <c r="G12" i="108"/>
  <c r="G19" i="107"/>
  <c r="G13" i="107"/>
  <c r="E62" i="107"/>
  <c r="H62" i="107" s="1"/>
  <c r="E58" i="107"/>
  <c r="A52" i="107"/>
  <c r="A46" i="107"/>
  <c r="K59" i="107"/>
  <c r="K60" i="107"/>
  <c r="K61" i="107"/>
  <c r="K58" i="107"/>
  <c r="K53" i="107"/>
  <c r="K54" i="107"/>
  <c r="K55" i="107"/>
  <c r="K52" i="107"/>
  <c r="K47" i="107"/>
  <c r="K48" i="107"/>
  <c r="K49" i="107"/>
  <c r="K46" i="107"/>
  <c r="K41" i="107"/>
  <c r="K42" i="107"/>
  <c r="K43" i="107"/>
  <c r="K40" i="107"/>
  <c r="H9" i="107"/>
  <c r="H40" i="107"/>
  <c r="G15" i="107"/>
  <c r="G9" i="107"/>
  <c r="G45" i="112" l="1"/>
  <c r="G57" i="112"/>
  <c r="G51" i="111"/>
  <c r="G45" i="109"/>
  <c r="G57" i="109"/>
  <c r="G14" i="109"/>
  <c r="G26" i="109"/>
  <c r="G57" i="108"/>
  <c r="G20" i="113"/>
  <c r="G20" i="111"/>
  <c r="G45" i="113"/>
  <c r="G57" i="113"/>
  <c r="G51" i="113"/>
  <c r="G14" i="113"/>
  <c r="G26" i="113"/>
  <c r="G51" i="112"/>
  <c r="G26" i="112"/>
  <c r="G14" i="112"/>
  <c r="G20" i="112"/>
  <c r="G45" i="111"/>
  <c r="G57" i="111"/>
  <c r="G14" i="111"/>
  <c r="G26" i="111"/>
  <c r="G45" i="110"/>
  <c r="G57" i="110"/>
  <c r="G51" i="110"/>
  <c r="G14" i="110"/>
  <c r="G26" i="110"/>
  <c r="G20" i="110"/>
  <c r="G51" i="109"/>
  <c r="G20" i="109"/>
  <c r="G45" i="108"/>
  <c r="G51" i="108"/>
  <c r="E63" i="113"/>
  <c r="G58" i="113" s="1"/>
  <c r="E32" i="113"/>
  <c r="H32" i="113" s="1"/>
  <c r="K45" i="113"/>
  <c r="K20" i="113"/>
  <c r="K63" i="111"/>
  <c r="K20" i="110"/>
  <c r="K20" i="109"/>
  <c r="D63" i="113"/>
  <c r="E63" i="112"/>
  <c r="G61" i="112" s="1"/>
  <c r="E32" i="112"/>
  <c r="G28" i="112" s="1"/>
  <c r="D63" i="111"/>
  <c r="F63" i="111"/>
  <c r="D32" i="111"/>
  <c r="F63" i="110"/>
  <c r="D63" i="110"/>
  <c r="D32" i="110"/>
  <c r="F32" i="110"/>
  <c r="F32" i="109"/>
  <c r="D32" i="109"/>
  <c r="F63" i="108"/>
  <c r="F63" i="113"/>
  <c r="F32" i="113"/>
  <c r="D32" i="113"/>
  <c r="H58" i="112"/>
  <c r="D63" i="112"/>
  <c r="F63" i="112"/>
  <c r="D32" i="112"/>
  <c r="F32" i="112"/>
  <c r="H27" i="112"/>
  <c r="E63" i="111"/>
  <c r="H63" i="111" s="1"/>
  <c r="F32" i="111"/>
  <c r="E32" i="111"/>
  <c r="G30" i="111" s="1"/>
  <c r="E63" i="110"/>
  <c r="H63" i="110" s="1"/>
  <c r="E32" i="110"/>
  <c r="G30" i="110" s="1"/>
  <c r="D63" i="109"/>
  <c r="E63" i="109"/>
  <c r="G60" i="109" s="1"/>
  <c r="E32" i="109"/>
  <c r="H32" i="109" s="1"/>
  <c r="D63" i="108"/>
  <c r="E63" i="108"/>
  <c r="H63" i="108" s="1"/>
  <c r="K57" i="113"/>
  <c r="K63" i="113"/>
  <c r="K51" i="113"/>
  <c r="K14" i="113"/>
  <c r="K26" i="113"/>
  <c r="K32" i="113"/>
  <c r="K51" i="112"/>
  <c r="K45" i="112"/>
  <c r="K57" i="112"/>
  <c r="K63" i="112"/>
  <c r="K20" i="112"/>
  <c r="K14" i="112"/>
  <c r="K26" i="112"/>
  <c r="K32" i="112"/>
  <c r="K51" i="111"/>
  <c r="K45" i="111"/>
  <c r="K57" i="111"/>
  <c r="K20" i="111"/>
  <c r="K14" i="111"/>
  <c r="K26" i="111"/>
  <c r="K32" i="111"/>
  <c r="K57" i="110"/>
  <c r="K51" i="110"/>
  <c r="K45" i="110"/>
  <c r="K26" i="110"/>
  <c r="K32" i="110"/>
  <c r="K14" i="110"/>
  <c r="K45" i="109"/>
  <c r="K57" i="109"/>
  <c r="K51" i="109"/>
  <c r="K14" i="109"/>
  <c r="K26" i="109"/>
  <c r="K32" i="109"/>
  <c r="K57" i="108"/>
  <c r="K63" i="108"/>
  <c r="H58" i="113"/>
  <c r="H58" i="111"/>
  <c r="H58" i="110"/>
  <c r="H58" i="109"/>
  <c r="K51" i="108"/>
  <c r="K45" i="108"/>
  <c r="H27" i="113"/>
  <c r="H27" i="111"/>
  <c r="H27" i="110"/>
  <c r="H27" i="109"/>
  <c r="G58" i="112" l="1"/>
  <c r="G59" i="112"/>
  <c r="G63" i="112" s="1"/>
  <c r="G61" i="113"/>
  <c r="G60" i="112"/>
  <c r="G62" i="112"/>
  <c r="H63" i="112"/>
  <c r="G60" i="113"/>
  <c r="G62" i="113"/>
  <c r="G59" i="108"/>
  <c r="G60" i="111"/>
  <c r="G27" i="113"/>
  <c r="G30" i="113"/>
  <c r="G30" i="112"/>
  <c r="G58" i="110"/>
  <c r="G31" i="113"/>
  <c r="G59" i="109"/>
  <c r="G62" i="109"/>
  <c r="G29" i="109"/>
  <c r="G28" i="109"/>
  <c r="G30" i="109"/>
  <c r="G31" i="109"/>
  <c r="G58" i="108"/>
  <c r="G60" i="108"/>
  <c r="G61" i="108"/>
  <c r="G62" i="108"/>
  <c r="G59" i="113"/>
  <c r="H63" i="113"/>
  <c r="G29" i="113"/>
  <c r="G28" i="113"/>
  <c r="G29" i="112"/>
  <c r="G31" i="112"/>
  <c r="G61" i="109"/>
  <c r="G58" i="109"/>
  <c r="H63" i="109"/>
  <c r="G27" i="109"/>
  <c r="H32" i="112"/>
  <c r="G27" i="112"/>
  <c r="G58" i="111"/>
  <c r="G31" i="111"/>
  <c r="H32" i="111"/>
  <c r="G60" i="110"/>
  <c r="G31" i="110"/>
  <c r="H32" i="110"/>
  <c r="G61" i="111"/>
  <c r="G62" i="111"/>
  <c r="G59" i="111"/>
  <c r="G29" i="111"/>
  <c r="G28" i="111"/>
  <c r="G27" i="111"/>
  <c r="G61" i="110"/>
  <c r="G62" i="110"/>
  <c r="G59" i="110"/>
  <c r="G29" i="110"/>
  <c r="G28" i="110"/>
  <c r="G27" i="110"/>
  <c r="G63" i="113" l="1"/>
  <c r="G63" i="109"/>
  <c r="G63" i="108"/>
  <c r="G32" i="113"/>
  <c r="G63" i="110"/>
  <c r="G32" i="110"/>
  <c r="G32" i="109"/>
  <c r="G32" i="112"/>
  <c r="G63" i="111"/>
  <c r="G32" i="111"/>
  <c r="N20" i="147" l="1"/>
  <c r="G23" i="147"/>
  <c r="G20" i="147"/>
  <c r="S20" i="147"/>
  <c r="T30" i="147" s="1"/>
  <c r="S21" i="147"/>
  <c r="T31" i="147" s="1"/>
  <c r="S22" i="147"/>
  <c r="T32" i="147" s="1"/>
  <c r="S23" i="147"/>
  <c r="T33" i="147" s="1"/>
  <c r="S24" i="147"/>
  <c r="S25" i="147"/>
  <c r="S26" i="147"/>
  <c r="L20" i="147"/>
  <c r="M30" i="147" s="1"/>
  <c r="L21" i="147"/>
  <c r="M31" i="147" s="1"/>
  <c r="L22" i="147"/>
  <c r="M32" i="147" s="1"/>
  <c r="L23" i="147"/>
  <c r="M33" i="147" s="1"/>
  <c r="L24" i="147"/>
  <c r="L25" i="147"/>
  <c r="L26" i="147"/>
  <c r="F20" i="147"/>
  <c r="F30" i="147" s="1"/>
  <c r="F21" i="147"/>
  <c r="F22" i="147"/>
  <c r="F23" i="147"/>
  <c r="F24" i="147"/>
  <c r="F25" i="147"/>
  <c r="F26" i="147"/>
  <c r="F31" i="108"/>
  <c r="E31" i="108"/>
  <c r="H31" i="108" s="1"/>
  <c r="D31" i="108"/>
  <c r="K30" i="108"/>
  <c r="F30" i="108"/>
  <c r="E30" i="108"/>
  <c r="H30" i="108" s="1"/>
  <c r="D30" i="108"/>
  <c r="K29" i="108"/>
  <c r="F29" i="108"/>
  <c r="E29" i="108"/>
  <c r="H29" i="108" s="1"/>
  <c r="D29" i="108"/>
  <c r="K28" i="108"/>
  <c r="F28" i="108"/>
  <c r="E28" i="108"/>
  <c r="D28" i="108"/>
  <c r="K27" i="108"/>
  <c r="F27" i="108"/>
  <c r="F32" i="108" s="1"/>
  <c r="E27" i="108"/>
  <c r="H27" i="108" s="1"/>
  <c r="D27" i="108"/>
  <c r="H26" i="108"/>
  <c r="K24" i="108"/>
  <c r="H24" i="108"/>
  <c r="G24" i="108"/>
  <c r="K23" i="108"/>
  <c r="H23" i="108"/>
  <c r="G23" i="108"/>
  <c r="K22" i="108"/>
  <c r="H22" i="108"/>
  <c r="G22" i="108"/>
  <c r="K21" i="108"/>
  <c r="H21" i="108"/>
  <c r="G21" i="108"/>
  <c r="H20" i="108"/>
  <c r="K18" i="108"/>
  <c r="H18" i="108"/>
  <c r="G18" i="108"/>
  <c r="K17" i="108"/>
  <c r="H17" i="108"/>
  <c r="G17" i="108"/>
  <c r="K16" i="108"/>
  <c r="H16" i="108"/>
  <c r="G16" i="108"/>
  <c r="K15" i="108"/>
  <c r="H15" i="108"/>
  <c r="G15" i="108"/>
  <c r="H14" i="108"/>
  <c r="K12" i="108"/>
  <c r="H12" i="108"/>
  <c r="H11" i="108"/>
  <c r="G11" i="108"/>
  <c r="K10" i="108"/>
  <c r="H10" i="108"/>
  <c r="G10" i="108"/>
  <c r="K9" i="108"/>
  <c r="H9" i="108"/>
  <c r="G9" i="108"/>
  <c r="A58" i="107"/>
  <c r="A40" i="107"/>
  <c r="E60" i="107"/>
  <c r="H60" i="107" s="1"/>
  <c r="F62" i="107"/>
  <c r="D62" i="107"/>
  <c r="F61" i="107"/>
  <c r="E61" i="107"/>
  <c r="H61" i="107" s="1"/>
  <c r="D61" i="107"/>
  <c r="F60" i="107"/>
  <c r="D60" i="107"/>
  <c r="F59" i="107"/>
  <c r="E59" i="107"/>
  <c r="H59" i="107" s="1"/>
  <c r="D59" i="107"/>
  <c r="H58" i="107"/>
  <c r="F58" i="107"/>
  <c r="D58" i="107"/>
  <c r="H57" i="107"/>
  <c r="H55" i="107"/>
  <c r="H54" i="107"/>
  <c r="H53" i="107"/>
  <c r="H52" i="107"/>
  <c r="H51" i="107"/>
  <c r="H49" i="107"/>
  <c r="H48" i="107"/>
  <c r="H47" i="107"/>
  <c r="H46" i="107"/>
  <c r="H45" i="107"/>
  <c r="H43" i="107"/>
  <c r="H42" i="107"/>
  <c r="K45" i="107"/>
  <c r="H41" i="107"/>
  <c r="D31" i="107"/>
  <c r="F31" i="107"/>
  <c r="D30" i="107"/>
  <c r="D27" i="107"/>
  <c r="H14" i="107"/>
  <c r="G14" i="116"/>
  <c r="G13" i="116"/>
  <c r="G12" i="116"/>
  <c r="G11" i="116"/>
  <c r="G10" i="116"/>
  <c r="G9" i="116"/>
  <c r="G15" i="116" l="1"/>
  <c r="G20" i="108"/>
  <c r="G14" i="108"/>
  <c r="K32" i="108"/>
  <c r="E32" i="108"/>
  <c r="H32" i="108" s="1"/>
  <c r="D63" i="107"/>
  <c r="F63" i="107"/>
  <c r="H28" i="108"/>
  <c r="D32" i="108"/>
  <c r="G26" i="108"/>
  <c r="K20" i="108"/>
  <c r="K14" i="108"/>
  <c r="K26" i="108"/>
  <c r="K51" i="107"/>
  <c r="K57" i="107"/>
  <c r="K63" i="107"/>
  <c r="E63" i="107"/>
  <c r="G60" i="107" s="1"/>
  <c r="G19" i="105"/>
  <c r="G29" i="108" l="1"/>
  <c r="G31" i="108"/>
  <c r="G28" i="108"/>
  <c r="G27" i="108"/>
  <c r="G30" i="108"/>
  <c r="G61" i="107"/>
  <c r="H63" i="107"/>
  <c r="G58" i="107"/>
  <c r="G62" i="107"/>
  <c r="G59" i="107"/>
  <c r="G32" i="108" l="1"/>
  <c r="G63" i="107"/>
  <c r="H42" i="145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H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H25" i="146"/>
  <c r="F25" i="146"/>
  <c r="E25" i="146"/>
  <c r="C25" i="146"/>
  <c r="B25" i="146"/>
  <c r="D25" i="146" s="1"/>
  <c r="T24" i="146"/>
  <c r="S24" i="146"/>
  <c r="Q24" i="146"/>
  <c r="P24" i="146"/>
  <c r="O24" i="146"/>
  <c r="N24" i="146"/>
  <c r="M24" i="146"/>
  <c r="L24" i="146"/>
  <c r="K24" i="146"/>
  <c r="J24" i="146"/>
  <c r="I24" i="146"/>
  <c r="H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H23" i="146"/>
  <c r="F23" i="146"/>
  <c r="E23" i="146"/>
  <c r="C23" i="146"/>
  <c r="B23" i="146"/>
  <c r="D23" i="146" s="1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S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2" i="146" l="1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D35" i="147" l="1"/>
  <c r="C29" i="147"/>
  <c r="D29" i="147"/>
  <c r="E29" i="147"/>
  <c r="B29" i="147"/>
  <c r="A21" i="43"/>
  <c r="A20" i="43" l="1"/>
  <c r="A19" i="43"/>
  <c r="A18" i="43"/>
  <c r="A17" i="43"/>
  <c r="A12" i="43"/>
  <c r="A10" i="43"/>
  <c r="A9" i="43"/>
  <c r="F11" i="126" l="1"/>
  <c r="F12" i="126" l="1"/>
  <c r="B20" i="129" l="1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L33" i="147" s="1"/>
  <c r="M23" i="147"/>
  <c r="N23" i="147"/>
  <c r="O23" i="147"/>
  <c r="P33" i="147" s="1"/>
  <c r="P23" i="147"/>
  <c r="Q33" i="147" s="1"/>
  <c r="Q23" i="147"/>
  <c r="R33" i="147" s="1"/>
  <c r="R23" i="147"/>
  <c r="S33" i="147" s="1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2" i="140" l="1"/>
  <c r="G22" i="139"/>
  <c r="G22" i="120"/>
  <c r="G20" i="140"/>
  <c r="G20" i="139"/>
  <c r="G20" i="120"/>
  <c r="G18" i="140"/>
  <c r="G18" i="139"/>
  <c r="G18" i="120"/>
  <c r="G16" i="140"/>
  <c r="G16" i="139"/>
  <c r="G16" i="120"/>
  <c r="G14" i="140"/>
  <c r="G14" i="139"/>
  <c r="G14" i="120"/>
  <c r="G12" i="140"/>
  <c r="G12" i="120"/>
  <c r="G11" i="107"/>
  <c r="G20" i="141" l="1"/>
  <c r="G12" i="141"/>
  <c r="G12" i="139"/>
  <c r="G18" i="141" l="1"/>
  <c r="G22" i="141"/>
  <c r="G14" i="141"/>
  <c r="G16" i="141"/>
  <c r="G17" i="116" l="1"/>
  <c r="G18" i="116"/>
  <c r="G19" i="116"/>
  <c r="G20" i="116"/>
  <c r="G21" i="116"/>
  <c r="G16" i="116"/>
  <c r="G22" i="116" l="1"/>
  <c r="K19" i="105" l="1"/>
  <c r="K26" i="105"/>
  <c r="K22" i="105"/>
  <c r="K18" i="105"/>
  <c r="G26" i="105"/>
  <c r="G22" i="105"/>
  <c r="G18" i="105"/>
  <c r="G17" i="105"/>
  <c r="C20" i="147" l="1"/>
  <c r="C30" i="147" s="1"/>
  <c r="D20" i="147"/>
  <c r="D30" i="147" s="1"/>
  <c r="E20" i="147"/>
  <c r="E30" i="147" s="1"/>
  <c r="B20" i="147"/>
  <c r="B30" i="147" s="1"/>
  <c r="H10" i="141" l="1"/>
  <c r="I10" i="141"/>
  <c r="J10" i="141"/>
  <c r="K10" i="141"/>
  <c r="H11" i="14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9" i="141"/>
  <c r="K9" i="141"/>
  <c r="J9" i="141"/>
  <c r="I9" i="141"/>
  <c r="L20" i="141" l="1"/>
  <c r="L18" i="141"/>
  <c r="L10" i="141"/>
  <c r="L15" i="141"/>
  <c r="L13" i="141"/>
  <c r="L25" i="141"/>
  <c r="L23" i="141"/>
  <c r="L21" i="141"/>
  <c r="L19" i="141"/>
  <c r="L16" i="141"/>
  <c r="L24" i="141"/>
  <c r="L17" i="141"/>
  <c r="L14" i="141"/>
  <c r="L12" i="141"/>
  <c r="L11" i="141"/>
  <c r="L22" i="141"/>
  <c r="L9" i="141"/>
  <c r="G7" i="105" l="1"/>
  <c r="D12" i="141" l="1"/>
  <c r="E12" i="141"/>
  <c r="D14" i="141"/>
  <c r="E14" i="141"/>
  <c r="D16" i="141"/>
  <c r="E16" i="141"/>
  <c r="D18" i="141"/>
  <c r="E18" i="141"/>
  <c r="D20" i="141"/>
  <c r="E20" i="141"/>
  <c r="D22" i="141"/>
  <c r="E22" i="141"/>
  <c r="D9" i="140"/>
  <c r="E9" i="140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C9" i="140"/>
  <c r="D9" i="139"/>
  <c r="E9" i="139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C9" i="139"/>
  <c r="D9" i="120"/>
  <c r="E9" i="120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9" i="120"/>
  <c r="C23" i="120" l="1"/>
  <c r="E23" i="120"/>
  <c r="D23" i="120"/>
  <c r="G45" i="105"/>
  <c r="K45" i="105"/>
  <c r="B38" i="43" l="1"/>
  <c r="B37" i="43"/>
  <c r="B36" i="43"/>
  <c r="B35" i="43"/>
  <c r="A38" i="43"/>
  <c r="A37" i="43"/>
  <c r="A36" i="43"/>
  <c r="A35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S30" i="147" s="1"/>
  <c r="Q20" i="147"/>
  <c r="R30" i="147" s="1"/>
  <c r="P20" i="147"/>
  <c r="Q30" i="147" s="1"/>
  <c r="O20" i="147"/>
  <c r="P30" i="147" s="1"/>
  <c r="K20" i="147"/>
  <c r="L30" i="147" s="1"/>
  <c r="J20" i="147"/>
  <c r="K30" i="147" s="1"/>
  <c r="I20" i="147"/>
  <c r="J30" i="147" s="1"/>
  <c r="H20" i="147"/>
  <c r="I30" i="147" s="1"/>
  <c r="U20" i="147" l="1"/>
  <c r="B7" i="146" l="1"/>
  <c r="K7" i="146" s="1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I49" i="145" s="1"/>
  <c r="G43" i="145"/>
  <c r="F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H5" i="145"/>
  <c r="H45" i="145" s="1"/>
  <c r="E5" i="145"/>
  <c r="E45" i="145" s="1"/>
  <c r="B5" i="145"/>
  <c r="B45" i="145" s="1"/>
  <c r="D42" i="145" l="1"/>
  <c r="J42" i="145"/>
  <c r="D41" i="145"/>
  <c r="L7" i="146"/>
  <c r="F7" i="146"/>
  <c r="J7" i="146"/>
  <c r="J41" i="145"/>
  <c r="F50" i="145"/>
  <c r="A58" i="113"/>
  <c r="A52" i="113"/>
  <c r="A46" i="113"/>
  <c r="A40" i="113"/>
  <c r="A27" i="113"/>
  <c r="A21" i="113"/>
  <c r="A15" i="113"/>
  <c r="A9" i="113"/>
  <c r="E36" i="113"/>
  <c r="I36" i="113" s="1"/>
  <c r="E5" i="113"/>
  <c r="I5" i="113" s="1"/>
  <c r="A58" i="112"/>
  <c r="A52" i="112"/>
  <c r="A46" i="112"/>
  <c r="A40" i="112"/>
  <c r="A27" i="112"/>
  <c r="A21" i="112"/>
  <c r="A15" i="112"/>
  <c r="A9" i="112"/>
  <c r="E36" i="112"/>
  <c r="I36" i="112" s="1"/>
  <c r="I5" i="112"/>
  <c r="E5" i="112"/>
  <c r="A58" i="111"/>
  <c r="A52" i="111"/>
  <c r="A46" i="111"/>
  <c r="A40" i="111"/>
  <c r="A27" i="111"/>
  <c r="A21" i="111"/>
  <c r="A15" i="111"/>
  <c r="A9" i="111"/>
  <c r="E36" i="111"/>
  <c r="I36" i="111" s="1"/>
  <c r="E5" i="111"/>
  <c r="I5" i="111" s="1"/>
  <c r="A58" i="110"/>
  <c r="A52" i="110"/>
  <c r="A46" i="110"/>
  <c r="A40" i="110"/>
  <c r="A27" i="110"/>
  <c r="A21" i="110"/>
  <c r="A15" i="110"/>
  <c r="A9" i="110"/>
  <c r="E36" i="110"/>
  <c r="I36" i="110" s="1"/>
  <c r="E5" i="110"/>
  <c r="I5" i="110" s="1"/>
  <c r="A58" i="109"/>
  <c r="A52" i="109"/>
  <c r="A46" i="109"/>
  <c r="A40" i="109"/>
  <c r="A27" i="109"/>
  <c r="A21" i="109"/>
  <c r="A15" i="109"/>
  <c r="A9" i="109"/>
  <c r="E36" i="109"/>
  <c r="I36" i="109" s="1"/>
  <c r="E5" i="109"/>
  <c r="I5" i="109" s="1"/>
  <c r="A58" i="108"/>
  <c r="A52" i="108"/>
  <c r="A46" i="108"/>
  <c r="A40" i="108"/>
  <c r="A27" i="108"/>
  <c r="A21" i="108"/>
  <c r="A15" i="108"/>
  <c r="A9" i="108"/>
  <c r="E36" i="108"/>
  <c r="I36" i="108" s="1"/>
  <c r="E5" i="108"/>
  <c r="I5" i="108" s="1"/>
  <c r="A27" i="107"/>
  <c r="A21" i="107"/>
  <c r="A15" i="107"/>
  <c r="A9" i="107"/>
  <c r="E36" i="107"/>
  <c r="I36" i="107" s="1"/>
  <c r="E5" i="107"/>
  <c r="I5" i="107" s="1"/>
  <c r="G6" i="105"/>
  <c r="K6" i="105" s="1"/>
  <c r="F6" i="105"/>
  <c r="J6" i="105" s="1"/>
  <c r="E6" i="105"/>
  <c r="I6" i="105" s="1"/>
  <c r="D6" i="105"/>
  <c r="H6" i="105" s="1"/>
  <c r="A30" i="116"/>
  <c r="A40" i="116" s="1"/>
  <c r="A23" i="116"/>
  <c r="A16" i="116"/>
  <c r="A9" i="116"/>
  <c r="E5" i="116"/>
  <c r="I5" i="116" s="1"/>
  <c r="E23" i="140"/>
  <c r="E25" i="140" s="1"/>
  <c r="D23" i="140"/>
  <c r="D25" i="140" s="1"/>
  <c r="C23" i="140"/>
  <c r="C25" i="140" s="1"/>
  <c r="E23" i="139"/>
  <c r="E25" i="139" s="1"/>
  <c r="D23" i="139"/>
  <c r="D25" i="139" s="1"/>
  <c r="C23" i="139"/>
  <c r="C25" i="139" s="1"/>
  <c r="F9" i="140" l="1"/>
  <c r="F11" i="140"/>
  <c r="F16" i="140"/>
  <c r="F21" i="140"/>
  <c r="F12" i="140"/>
  <c r="F17" i="140"/>
  <c r="F15" i="140"/>
  <c r="F20" i="140"/>
  <c r="F13" i="140"/>
  <c r="F19" i="140"/>
  <c r="F12" i="139"/>
  <c r="F13" i="139"/>
  <c r="F21" i="139"/>
  <c r="F11" i="139"/>
  <c r="F15" i="139"/>
  <c r="F19" i="139"/>
  <c r="F16" i="139"/>
  <c r="F20" i="139"/>
  <c r="F9" i="139"/>
  <c r="F17" i="139"/>
  <c r="F10" i="139"/>
  <c r="F14" i="139"/>
  <c r="F18" i="139"/>
  <c r="F10" i="140"/>
  <c r="F14" i="140"/>
  <c r="F18" i="140"/>
  <c r="F22" i="140"/>
  <c r="F22" i="139"/>
  <c r="G40" i="116"/>
  <c r="J44" i="116"/>
  <c r="I44" i="116"/>
  <c r="H47" i="116"/>
  <c r="H46" i="116"/>
  <c r="H45" i="116"/>
  <c r="D44" i="116"/>
  <c r="C44" i="116"/>
  <c r="B47" i="116"/>
  <c r="B46" i="116"/>
  <c r="B45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3" i="139"/>
  <c r="F23" i="140"/>
  <c r="K25" i="133"/>
  <c r="P19" i="129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C26" i="122" l="1"/>
  <c r="C25" i="122"/>
  <c r="C24" i="122"/>
  <c r="C23" i="122"/>
  <c r="C22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G23" i="122"/>
  <c r="G22" i="122"/>
  <c r="G21" i="122"/>
  <c r="G26" i="122"/>
  <c r="F13" i="126" l="1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5" i="120" l="1"/>
  <c r="D25" i="120"/>
  <c r="F12" i="120" l="1"/>
  <c r="F9" i="120"/>
  <c r="F15" i="120"/>
  <c r="F22" i="120"/>
  <c r="F21" i="120"/>
  <c r="F14" i="120"/>
  <c r="F19" i="120"/>
  <c r="F11" i="120"/>
  <c r="E25" i="120"/>
  <c r="F17" i="120"/>
  <c r="F10" i="120"/>
  <c r="F18" i="120"/>
  <c r="F13" i="120"/>
  <c r="F20" i="120"/>
  <c r="F16" i="120"/>
  <c r="F23" i="120" l="1"/>
  <c r="K52" i="105"/>
  <c r="E31" i="116"/>
  <c r="F35" i="116" l="1"/>
  <c r="E24" i="141" s="1"/>
  <c r="E35" i="116"/>
  <c r="D24" i="141" s="1"/>
  <c r="F31" i="116"/>
  <c r="E32" i="116"/>
  <c r="F32" i="116"/>
  <c r="F33" i="116"/>
  <c r="F30" i="116"/>
  <c r="D31" i="116"/>
  <c r="D32" i="116"/>
  <c r="D33" i="116"/>
  <c r="D30" i="116"/>
  <c r="E30" i="116"/>
  <c r="H28" i="116"/>
  <c r="G24" i="140" s="1"/>
  <c r="D47" i="116"/>
  <c r="H26" i="116"/>
  <c r="H25" i="116"/>
  <c r="H24" i="116"/>
  <c r="H23" i="116"/>
  <c r="H21" i="116"/>
  <c r="G24" i="139" s="1"/>
  <c r="D46" i="116"/>
  <c r="H19" i="116"/>
  <c r="H18" i="116"/>
  <c r="H17" i="116"/>
  <c r="H16" i="116"/>
  <c r="H10" i="116"/>
  <c r="H11" i="116"/>
  <c r="H12" i="116"/>
  <c r="G24" i="120"/>
  <c r="H9" i="116"/>
  <c r="E36" i="116" l="1"/>
  <c r="D36" i="116"/>
  <c r="F36" i="116"/>
  <c r="H35" i="116"/>
  <c r="G24" i="141" s="1"/>
  <c r="H31" i="116"/>
  <c r="H33" i="116"/>
  <c r="H22" i="116"/>
  <c r="G13" i="161" s="1"/>
  <c r="C46" i="116"/>
  <c r="H32" i="116"/>
  <c r="H30" i="116"/>
  <c r="G25" i="139" l="1"/>
  <c r="G24" i="116"/>
  <c r="G28" i="116"/>
  <c r="G25" i="116"/>
  <c r="G23" i="116"/>
  <c r="G26" i="116"/>
  <c r="G27" i="116"/>
  <c r="D45" i="116"/>
  <c r="D48" i="116" s="1"/>
  <c r="J45" i="116"/>
  <c r="J46" i="116"/>
  <c r="J47" i="116"/>
  <c r="H29" i="116"/>
  <c r="G13" i="162" s="1"/>
  <c r="C47" i="116"/>
  <c r="C45" i="116"/>
  <c r="H15" i="116"/>
  <c r="G13" i="126" s="1"/>
  <c r="G29" i="116" l="1"/>
  <c r="G25" i="120"/>
  <c r="G25" i="140"/>
  <c r="C48" i="116"/>
  <c r="I45" i="116"/>
  <c r="G31" i="116"/>
  <c r="G33" i="116"/>
  <c r="G35" i="116"/>
  <c r="G30" i="116"/>
  <c r="G32" i="116"/>
  <c r="G34" i="116"/>
  <c r="J48" i="116"/>
  <c r="H36" i="116"/>
  <c r="G13" i="163" s="1"/>
  <c r="I47" i="116"/>
  <c r="I46" i="116"/>
  <c r="G36" i="116" l="1"/>
  <c r="G25" i="141"/>
  <c r="I48" i="116"/>
  <c r="G17" i="140"/>
  <c r="G17" i="139"/>
  <c r="G17" i="120"/>
  <c r="G15" i="140"/>
  <c r="G15" i="139"/>
  <c r="G15" i="120"/>
  <c r="E28" i="107"/>
  <c r="F28" i="107"/>
  <c r="E29" i="107"/>
  <c r="F29" i="107"/>
  <c r="E30" i="107"/>
  <c r="F30" i="107"/>
  <c r="F27" i="107"/>
  <c r="E27" i="107"/>
  <c r="D28" i="107"/>
  <c r="D29" i="107"/>
  <c r="K28" i="105"/>
  <c r="G28" i="105"/>
  <c r="F32" i="107" l="1"/>
  <c r="D32" i="107"/>
  <c r="C9" i="141" s="1"/>
  <c r="E32" i="107"/>
  <c r="C17" i="141"/>
  <c r="E17" i="141"/>
  <c r="D11" i="141"/>
  <c r="C10" i="141"/>
  <c r="C19" i="141"/>
  <c r="C15" i="141"/>
  <c r="E15" i="141"/>
  <c r="E21" i="141"/>
  <c r="C20" i="141"/>
  <c r="E19" i="141"/>
  <c r="C18" i="141"/>
  <c r="C16" i="141"/>
  <c r="C14" i="141"/>
  <c r="E13" i="141"/>
  <c r="C13" i="141"/>
  <c r="G13" i="141"/>
  <c r="D13" i="141"/>
  <c r="C12" i="141"/>
  <c r="E11" i="141"/>
  <c r="C11" i="141"/>
  <c r="E10" i="141"/>
  <c r="G10" i="140"/>
  <c r="C21" i="141"/>
  <c r="C22" i="141"/>
  <c r="G21" i="120"/>
  <c r="G21" i="139"/>
  <c r="G21" i="140"/>
  <c r="D21" i="141"/>
  <c r="G19" i="120"/>
  <c r="G19" i="139"/>
  <c r="G19" i="140"/>
  <c r="G13" i="120"/>
  <c r="G13" i="139"/>
  <c r="G13" i="140"/>
  <c r="G11" i="120"/>
  <c r="G11" i="139"/>
  <c r="G11" i="140"/>
  <c r="E9" i="141"/>
  <c r="G10" i="139"/>
  <c r="G10" i="120"/>
  <c r="H18" i="107"/>
  <c r="G16" i="107"/>
  <c r="H12" i="107"/>
  <c r="H24" i="107"/>
  <c r="G22" i="107"/>
  <c r="G10" i="107"/>
  <c r="G21" i="107"/>
  <c r="H27" i="107"/>
  <c r="H11" i="107"/>
  <c r="H17" i="107"/>
  <c r="H23" i="107"/>
  <c r="H26" i="107"/>
  <c r="G9" i="140" s="1"/>
  <c r="H28" i="107"/>
  <c r="H10" i="107"/>
  <c r="G12" i="107"/>
  <c r="G9" i="120"/>
  <c r="H16" i="107"/>
  <c r="H20" i="107"/>
  <c r="G9" i="139" s="1"/>
  <c r="H22" i="107"/>
  <c r="G24" i="107"/>
  <c r="H29" i="107"/>
  <c r="H15" i="107"/>
  <c r="G17" i="107"/>
  <c r="H21" i="107"/>
  <c r="G23" i="107"/>
  <c r="H30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6" i="107" l="1"/>
  <c r="G14" i="107"/>
  <c r="G20" i="107"/>
  <c r="H32" i="107"/>
  <c r="G9" i="141" s="1"/>
  <c r="G31" i="107"/>
  <c r="D9" i="141"/>
  <c r="G11" i="141"/>
  <c r="G10" i="141"/>
  <c r="G19" i="141"/>
  <c r="D19" i="141"/>
  <c r="G17" i="141"/>
  <c r="D17" i="141"/>
  <c r="C23" i="141"/>
  <c r="C25" i="141" s="1"/>
  <c r="G15" i="141"/>
  <c r="D15" i="141"/>
  <c r="E23" i="141"/>
  <c r="F10" i="141" s="1"/>
  <c r="D10" i="141"/>
  <c r="K48" i="105"/>
  <c r="K40" i="105"/>
  <c r="K12" i="105"/>
  <c r="K15" i="105"/>
  <c r="G23" i="105"/>
  <c r="G27" i="105"/>
  <c r="G31" i="105"/>
  <c r="G40" i="105"/>
  <c r="G43" i="105"/>
  <c r="G34" i="105"/>
  <c r="G21" i="141"/>
  <c r="G28" i="107"/>
  <c r="G30" i="107"/>
  <c r="G29" i="107"/>
  <c r="G27" i="107"/>
  <c r="K9" i="105"/>
  <c r="K27" i="105"/>
  <c r="K34" i="105"/>
  <c r="G15" i="105"/>
  <c r="K23" i="105"/>
  <c r="K43" i="105"/>
  <c r="G12" i="105"/>
  <c r="K31" i="105"/>
  <c r="G37" i="105"/>
  <c r="K37" i="105"/>
  <c r="G9" i="105"/>
  <c r="G32" i="107" l="1"/>
  <c r="D23" i="141"/>
  <c r="D25" i="141" s="1"/>
  <c r="F19" i="141"/>
  <c r="F9" i="141"/>
  <c r="F20" i="141"/>
  <c r="F15" i="141"/>
  <c r="F16" i="141"/>
  <c r="F14" i="141"/>
  <c r="F17" i="141"/>
  <c r="F13" i="141"/>
  <c r="F12" i="141"/>
  <c r="F18" i="141"/>
  <c r="F11" i="141"/>
  <c r="F21" i="141"/>
  <c r="F22" i="141"/>
  <c r="E25" i="141"/>
  <c r="F23" i="141" l="1"/>
</calcChain>
</file>

<file path=xl/sharedStrings.xml><?xml version="1.0" encoding="utf-8"?>
<sst xmlns="http://schemas.openxmlformats.org/spreadsheetml/2006/main" count="1655" uniqueCount="349">
  <si>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</si>
  <si>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</si>
  <si>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</si>
  <si>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</si>
  <si>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</si>
  <si>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</si>
  <si>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</si>
  <si>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</si>
  <si>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</si>
  <si>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</si>
  <si>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</si>
  <si>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</si>
  <si>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</si>
  <si>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</si>
  <si>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</si>
  <si>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</si>
  <si>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</si>
  <si>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</si>
  <si>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</si>
  <si>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</si>
  <si>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</si>
  <si>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</si>
  <si>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</si>
  <si>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</si>
  <si>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</si>
  <si>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</si>
  <si>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</si>
  <si>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</si>
  <si>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</si>
  <si>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</si>
  <si>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</si>
  <si>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</si>
  <si>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</si>
  <si>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</si>
  <si>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</si>
  <si>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</si>
  <si>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</si>
  <si>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</si>
  <si>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</si>
  <si>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</si>
  <si>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</si>
  <si>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</si>
  <si>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</si>
  <si>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</si>
  <si>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</si>
  <si>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</si>
  <si>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</si>
  <si>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</si>
  <si>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</si>
  <si>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</si>
  <si>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</si>
  <si>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</si>
  <si>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</si>
  <si>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</si>
  <si>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</si>
  <si>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</si>
  <si>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</si>
  <si>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</si>
  <si>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</si>
  <si>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</si>
  <si>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</si>
  <si>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</si>
  <si>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</si>
  <si>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</si>
  <si>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</si>
  <si>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</si>
  <si>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</si>
  <si>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</si>
  <si>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</si>
  <si>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</si>
  <si>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</si>
  <si>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</si>
  <si>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</si>
  <si>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</si>
  <si>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</si>
  <si>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</si>
  <si>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</si>
  <si>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</si>
  <si>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</si>
  <si>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</si>
  <si>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</si>
  <si>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</si>
  <si>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</si>
  <si>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</si>
  <si>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</si>
  <si>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</si>
  <si>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</si>
  <si>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</si>
  <si>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</si>
  <si>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</si>
  <si>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</si>
  <si>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</si>
  <si>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</si>
  <si>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</si>
  <si>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</si>
  <si>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</si>
  <si>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</si>
  <si>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</si>
  <si>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</si>
  <si>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</si>
  <si>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</si>
  <si>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</si>
  <si>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</si>
  <si>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</si>
  <si>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</si>
  <si>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</si>
  <si>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</si>
  <si>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</si>
  <si>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</si>
  <si>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</si>
  <si>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</si>
  <si>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</si>
  <si>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</si>
  <si>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</si>
  <si>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</si>
  <si>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</si>
  <si>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</si>
  <si>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</si>
  <si>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</si>
  <si>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</si>
  <si>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</si>
  <si>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</si>
  <si>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</si>
  <si>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</si>
  <si>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</si>
  <si>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Tok plynu v 
regionální distribuční soustavě
(RDS)</t>
  </si>
  <si>
    <t>Ostatní plyn (zahrnuje vlastní spotřebu, ztráty a změnu akumulace)</t>
  </si>
  <si>
    <t>Spotřeba zákazníků
připojených k 
RDS a LDS</t>
  </si>
  <si>
    <t>www.eru.cz</t>
  </si>
  <si>
    <t>I. čtvrtletí</t>
  </si>
  <si>
    <t>Tok plynu do/z plynárenské soustavy ČR</t>
  </si>
  <si>
    <t>Čtvrtletní bilance plynárenské soustavy ČR</t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</si>
  <si>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</si>
  <si>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</si>
  <si>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</si>
  <si>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</si>
  <si>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</si>
  <si>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</si>
  <si>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</si>
  <si>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</si>
  <si>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</si>
  <si>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</si>
  <si>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</si>
  <si>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</si>
  <si>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</si>
  <si>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</si>
  <si>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</si>
  <si>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</si>
  <si>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</si>
  <si>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</si>
  <si>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</si>
  <si>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</si>
  <si>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</si>
  <si>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</si>
  <si>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</si>
  <si>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</si>
  <si>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</si>
  <si>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</si>
  <si>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</si>
  <si>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</si>
  <si>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</si>
  <si>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</si>
  <si>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</si>
  <si>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</si>
  <si>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</si>
  <si>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</si>
  <si>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Tok plynu z 
plynárenské soustavy 
ČR přes HPS</t>
  </si>
  <si>
    <t>Tok plynu do 
plynárenské soustavy 
ČR přes HPS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</si>
  <si>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</si>
  <si>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</si>
  <si>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</si>
  <si>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</si>
  <si>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</si>
  <si>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</si>
  <si>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</si>
  <si>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</si>
  <si>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</si>
  <si>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</si>
  <si>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</si>
  <si>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</si>
  <si>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</si>
  <si>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</si>
  <si>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</si>
  <si>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</si>
  <si>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</si>
  <si>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</si>
  <si>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</si>
  <si>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</si>
  <si>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±1,0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</si>
  <si>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</si>
  <si>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</si>
  <si>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</si>
  <si>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</si>
  <si>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</si>
  <si>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</si>
  <si>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</si>
  <si>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</si>
  <si>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</si>
  <si>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</si>
  <si>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</si>
  <si>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</si>
  <si>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</si>
  <si>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</si>
  <si>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</si>
  <si>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</si>
  <si>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</si>
  <si>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</si>
  <si>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</si>
  <si>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</si>
  <si>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</si>
  <si>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</si>
  <si>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</si>
  <si>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</si>
  <si>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</si>
  <si>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</si>
  <si>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</si>
  <si>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</si>
  <si>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</si>
  <si>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</si>
  <si>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</si>
  <si>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</si>
  <si>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</si>
  <si>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</si>
  <si>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</si>
  <si>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</si>
  <si>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</si>
  <si>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</si>
  <si>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</si>
  <si>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</si>
  <si>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</si>
  <si>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</si>
  <si>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</si>
  <si>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</si>
  <si>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</si>
  <si>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</si>
  <si>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</si>
  <si>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</si>
  <si>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</si>
  <si>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</si>
  <si>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</si>
  <si>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</si>
  <si>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</si>
  <si>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</si>
  <si>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</si>
  <si>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</si>
  <si>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</si>
  <si>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</si>
  <si>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</si>
  <si>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</si>
  <si>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</si>
  <si>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</si>
  <si>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</si>
  <si>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</si>
  <si>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</si>
  <si>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</si>
  <si>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</si>
  <si>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</si>
  <si>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</si>
  <si>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</si>
  <si>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</si>
  <si>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</si>
  <si>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</si>
  <si>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</si>
  <si>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</si>
  <si>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</si>
  <si>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</si>
  <si>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</si>
  <si>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</si>
  <si>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</si>
  <si>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</si>
  <si>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</si>
  <si>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</si>
  <si>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</si>
  <si>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</si>
  <si>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</si>
  <si>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</si>
  <si>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</si>
  <si>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</si>
  <si>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</si>
  <si>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</si>
  <si>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</si>
  <si>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</si>
  <si>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</si>
  <si>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</si>
  <si>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</si>
  <si>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</si>
  <si>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</si>
  <si>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</si>
  <si>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</si>
  <si>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</si>
  <si>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</si>
  <si>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</si>
  <si>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</si>
  <si>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</si>
  <si>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</si>
  <si>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</si>
  <si>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</si>
  <si>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</si>
  <si>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</si>
  <si>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</si>
  <si>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</si>
  <si>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</si>
  <si>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</si>
  <si>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>Hlavní město Praha</t>
  </si>
  <si>
    <t xml:space="preserve"> Královéhradecký</t>
  </si>
  <si>
    <t>Královéhradecký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</si>
  <si>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</si>
  <si>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</si>
  <si>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</si>
  <si>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</si>
  <si>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</si>
  <si>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</si>
  <si>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</si>
  <si>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</si>
  <si>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</si>
  <si>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</si>
  <si>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</si>
  <si>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</si>
  <si>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</si>
  <si>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</si>
  <si>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</si>
  <si>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</si>
  <si>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NET4GAS, s.r.o., všechny LDS, výrobci plynu</t>
  </si>
  <si>
    <t>* Prognóza spotřeby plynu na rok 2018 byla zpracována v prosinci 2017.</t>
  </si>
  <si>
    <t>Přepravní soustava a zásobníky plynu ČR</t>
  </si>
  <si>
    <t>Toky plynu v plynárenské soustavě ČR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</si>
  <si>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</si>
  <si>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</si>
  <si>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</si>
  <si>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</si>
  <si>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</si>
  <si>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</si>
  <si>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Ostatní plyn (vlastní spotřeba, ztráty, změna akumulace v RDS)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</si>
  <si>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</si>
  <si>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</si>
  <si>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</si>
  <si>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</si>
  <si>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</si>
  <si>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Čtvrtletní zpráva 
o provozu plynárenské soustavy ČR</t>
  </si>
  <si>
    <t xml:space="preserve">* Ostatní společnosti zahrnují dodávky zákazníkům připojených přímo na přepravní soustavu a plyn pro pohon kompresních stanic (PKS) společnosti NET4GAS, s.r.o., dodávky v lokální distribuční soustavě Green Gas DPB, a.s., (není zahrnuta v RDS), všechny lokální distribuční soustavy, které jsou napojeny na RDS (uveden pouze počet zákazníků a stanice CNG, spotřeba plynu již zahrnuta v RDS) a vlastní spotřebu (VS) výrobců plynu. </t>
  </si>
  <si>
    <t>Tabulka č. 3.8</t>
  </si>
  <si>
    <t>Tabulka č. 3.9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</si>
  <si>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</si>
  <si>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mil.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</si>
  <si>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spotřeba plynu (tis.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</si>
  <si>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Duben</t>
  </si>
  <si>
    <t>Květen</t>
  </si>
  <si>
    <t>Červen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</si>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</sst>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"/>
    <numFmt numFmtId="166" formatCode="#,##0.000"/>
    <numFmt numFmtId="167" formatCode="0.0"/>
    <numFmt numFmtId="168" formatCode="\$#,##0\ ;\(\$#,##0\)"/>
  </numFmts>
  <fonts count="9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8"/>
      <color theme="4" tint="0.39997558519241921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10"/>
      <color theme="3" tint="0.39997558519241921"/>
      <name val="Arial"/>
      <family val="2"/>
      <charset val="238"/>
    </font>
    <font>
      <sz val="8"/>
      <color theme="4" tint="-0.499984740745262"/>
      <name val="Arial Narrow"/>
      <family val="2"/>
      <charset val="238"/>
    </font>
    <font>
      <sz val="7"/>
      <color theme="0"/>
      <name val="Arial Narrow"/>
      <family val="2"/>
      <charset val="238"/>
    </font>
    <font>
      <sz val="7"/>
      <color theme="4" tint="-0.499984740745262"/>
      <name val="Arial Narrow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u/>
      <sz val="10"/>
      <name val="Arial"/>
      <family val="2"/>
      <charset val="238"/>
    </font>
    <font>
      <sz val="22"/>
      <color theme="5" tint="0.79998168889431442"/>
      <name val="Arial Narrow"/>
      <family val="2"/>
      <charset val="238"/>
    </font>
    <font>
      <sz val="22"/>
      <color theme="5" tint="-0.249977111117893"/>
      <name val="Arial Narrow"/>
      <family val="2"/>
      <charset val="238"/>
    </font>
    <font>
      <sz val="10"/>
      <color theme="5" tint="-0.249977111117893"/>
      <name val="Arial Narrow"/>
      <family val="2"/>
      <charset val="238"/>
    </font>
    <font>
      <sz val="10"/>
      <color rgb="FF00B0F0"/>
      <name val="Arial Narrow"/>
      <family val="2"/>
      <charset val="238"/>
    </font>
    <font>
      <sz val="10"/>
      <color rgb="FF00B0F0"/>
      <name val="Arial"/>
      <family val="2"/>
      <charset val="238"/>
    </font>
    <font>
      <sz val="28"/>
      <name val="Arial Narrow"/>
      <family val="2"/>
      <charset val="238"/>
    </font>
    <font>
      <sz val="8"/>
      <color rgb="FF00B0F0"/>
      <name val="Arial Narrow"/>
      <family val="2"/>
      <charset val="238"/>
    </font>
    <font>
      <b/>
      <sz val="12"/>
      <color rgb="FF00B0F0"/>
      <name val="Arial Narrow"/>
      <family val="2"/>
      <charset val="238"/>
    </font>
    <font>
      <sz val="8"/>
      <color theme="2" tint="-0.249977111117893"/>
      <name val="Arial Narrow"/>
      <family val="2"/>
      <charset val="238"/>
    </font>
    <font>
      <sz val="8"/>
      <color theme="1" tint="0.249977111117893"/>
      <name val="Arial Narrow"/>
      <family val="2"/>
      <charset val="238"/>
    </font>
    <font>
      <sz val="7"/>
      <color rgb="FF00B0F0"/>
      <name val="Arial Narrow"/>
      <family val="2"/>
      <charset val="238"/>
    </font>
    <font>
      <sz val="8"/>
      <color theme="9" tint="-0.249977111117893"/>
      <name val="Arial Narrow"/>
      <family val="2"/>
      <charset val="238"/>
    </font>
    <font>
      <sz val="8"/>
      <color theme="9" tint="0.39997558519241921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vertAlign val="superscript"/>
      <sz val="8"/>
      <color theme="4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sz val="10"/>
      <color theme="4" tint="-0.499984740745262"/>
      <name val="Arial Narrow"/>
      <family val="2"/>
      <charset val="238"/>
    </font>
    <font>
      <vertAlign val="superscript"/>
      <sz val="10"/>
      <color theme="4" tint="-0.499984740745262"/>
      <name val="Arial Narrow"/>
      <family val="2"/>
      <charset val="238"/>
    </font>
    <font>
      <sz val="8"/>
      <color theme="9" tint="-0.249977111117893"/>
      <name val="Wingdings 3"/>
      <family val="1"/>
      <charset val="2"/>
    </font>
    <font>
      <sz val="7"/>
      <color theme="9" tint="-0.249977111117893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rgb="FF00B0F0"/>
      </right>
      <top/>
      <bottom style="thin">
        <color theme="9" tint="-0.24994659260841701"/>
      </bottom>
      <diagonal/>
    </border>
    <border>
      <left style="thin">
        <color rgb="FF00B0F0"/>
      </left>
      <right/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8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9" fontId="5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4" fontId="41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0" borderId="18" applyNumberFormat="0" applyProtection="0">
      <alignment horizontal="right" vertical="center"/>
    </xf>
    <xf numFmtId="4" fontId="11" fillId="11" borderId="18" applyNumberFormat="0" applyProtection="0">
      <alignment horizontal="right" vertical="center"/>
    </xf>
    <xf numFmtId="4" fontId="11" fillId="12" borderId="18" applyNumberFormat="0" applyProtection="0">
      <alignment horizontal="right" vertical="center"/>
    </xf>
    <xf numFmtId="4" fontId="11" fillId="13" borderId="18" applyNumberFormat="0" applyProtection="0">
      <alignment horizontal="right" vertical="center"/>
    </xf>
    <xf numFmtId="4" fontId="11" fillId="14" borderId="18" applyNumberFormat="0" applyProtection="0">
      <alignment horizontal="right" vertical="center"/>
    </xf>
    <xf numFmtId="4" fontId="11" fillId="15" borderId="18" applyNumberFormat="0" applyProtection="0">
      <alignment horizontal="right" vertical="center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2" fillId="19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3" fillId="7" borderId="0" applyNumberFormat="0" applyProtection="0">
      <alignment horizontal="left" vertical="center" indent="1"/>
    </xf>
    <xf numFmtId="4" fontId="43" fillId="6" borderId="0" applyNumberFormat="0" applyProtection="0">
      <alignment horizontal="left" vertical="center" indent="1"/>
    </xf>
    <xf numFmtId="0" fontId="5" fillId="19" borderId="18" applyNumberFormat="0" applyProtection="0">
      <alignment horizontal="left" vertical="center" indent="1"/>
    </xf>
    <xf numFmtId="0" fontId="5" fillId="19" borderId="18" applyNumberFormat="0" applyProtection="0">
      <alignment horizontal="left" vertical="top" indent="1"/>
    </xf>
    <xf numFmtId="0" fontId="5" fillId="6" borderId="18" applyNumberFormat="0" applyProtection="0">
      <alignment horizontal="left" vertical="center" indent="1"/>
    </xf>
    <xf numFmtId="0" fontId="5" fillId="6" borderId="18" applyNumberFormat="0" applyProtection="0">
      <alignment horizontal="left" vertical="top" indent="1"/>
    </xf>
    <xf numFmtId="0" fontId="5" fillId="20" borderId="18" applyNumberFormat="0" applyProtection="0">
      <alignment horizontal="left" vertical="center" indent="1"/>
    </xf>
    <xf numFmtId="0" fontId="5" fillId="20" borderId="18" applyNumberFormat="0" applyProtection="0">
      <alignment horizontal="left" vertical="top" indent="1"/>
    </xf>
    <xf numFmtId="0" fontId="5" fillId="21" borderId="18" applyNumberFormat="0" applyProtection="0">
      <alignment horizontal="left" vertical="center" indent="1"/>
    </xf>
    <xf numFmtId="0" fontId="5" fillId="21" borderId="18" applyNumberFormat="0" applyProtection="0">
      <alignment horizontal="left" vertical="top" indent="1"/>
    </xf>
    <xf numFmtId="4" fontId="11" fillId="22" borderId="18" applyNumberFormat="0" applyProtection="0">
      <alignment vertical="center"/>
    </xf>
    <xf numFmtId="4" fontId="44" fillId="22" borderId="18" applyNumberFormat="0" applyProtection="0">
      <alignment vertical="center"/>
    </xf>
    <xf numFmtId="4" fontId="11" fillId="22" borderId="18" applyNumberFormat="0" applyProtection="0">
      <alignment horizontal="left" vertical="center" indent="1"/>
    </xf>
    <xf numFmtId="0" fontId="11" fillId="22" borderId="18" applyNumberFormat="0" applyProtection="0">
      <alignment horizontal="left" vertical="top" indent="1"/>
    </xf>
    <xf numFmtId="4" fontId="44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5" fillId="0" borderId="0" applyNumberFormat="0" applyProtection="0">
      <alignment horizontal="left" vertical="center" indent="1"/>
    </xf>
    <xf numFmtId="4" fontId="46" fillId="7" borderId="18" applyNumberFormat="0" applyProtection="0">
      <alignment horizontal="right" vertical="center"/>
    </xf>
    <xf numFmtId="0" fontId="5" fillId="0" borderId="0"/>
    <xf numFmtId="0" fontId="69" fillId="26" borderId="70" applyNumberFormat="0" applyFont="0" applyFill="0" applyAlignment="0" applyProtection="0"/>
    <xf numFmtId="0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3" fontId="69" fillId="26" borderId="0" applyFont="0" applyFill="0" applyBorder="0" applyAlignment="0" applyProtection="0"/>
    <xf numFmtId="0" fontId="70" fillId="26" borderId="0" applyNumberFormat="0" applyFont="0" applyFill="0" applyBorder="0" applyAlignment="0" applyProtection="0"/>
    <xf numFmtId="0" fontId="70" fillId="26" borderId="0" applyNumberFormat="0" applyFont="0" applyFill="0" applyBorder="0" applyAlignment="0" applyProtection="0"/>
    <xf numFmtId="168" fontId="69" fillId="26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2" fontId="69" fillId="26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26" borderId="0" applyNumberFormat="0" applyFill="0" applyBorder="0" applyAlignment="0" applyProtection="0"/>
    <xf numFmtId="0" fontId="72" fillId="26" borderId="0" applyNumberFormat="0" applyFill="0" applyBorder="0" applyAlignment="0" applyProtection="0"/>
  </cellStyleXfs>
  <cellXfs count="1131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 vertical="top"/>
    </xf>
    <xf numFmtId="0" fontId="5" fillId="2" borderId="0" xfId="2" applyFill="1"/>
    <xf numFmtId="0" fontId="5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5" fillId="2" borderId="0" xfId="2" applyNumberFormat="1" applyFill="1"/>
    <xf numFmtId="0" fontId="9" fillId="2" borderId="0" xfId="0" applyFont="1" applyFill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7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4" fontId="5" fillId="2" borderId="0" xfId="2" applyNumberFormat="1" applyFill="1"/>
    <xf numFmtId="1" fontId="29" fillId="3" borderId="0" xfId="2" applyNumberFormat="1" applyFont="1" applyFill="1" applyBorder="1" applyAlignment="1">
      <alignment horizontal="right" vertical="center" wrapText="1"/>
    </xf>
    <xf numFmtId="0" fontId="30" fillId="3" borderId="0" xfId="0" applyFont="1" applyFill="1"/>
    <xf numFmtId="3" fontId="30" fillId="3" borderId="5" xfId="0" applyNumberFormat="1" applyFont="1" applyFill="1" applyBorder="1"/>
    <xf numFmtId="3" fontId="30" fillId="3" borderId="0" xfId="0" applyNumberFormat="1" applyFont="1" applyFill="1" applyBorder="1"/>
    <xf numFmtId="3" fontId="30" fillId="3" borderId="9" xfId="0" applyNumberFormat="1" applyFont="1" applyFill="1" applyBorder="1"/>
    <xf numFmtId="3" fontId="30" fillId="3" borderId="10" xfId="0" applyNumberFormat="1" applyFont="1" applyFill="1" applyBorder="1"/>
    <xf numFmtId="3" fontId="30" fillId="3" borderId="11" xfId="0" applyNumberFormat="1" applyFont="1" applyFill="1" applyBorder="1"/>
    <xf numFmtId="0" fontId="30" fillId="3" borderId="7" xfId="0" applyFont="1" applyFill="1" applyBorder="1" applyAlignment="1">
      <alignment horizontal="right"/>
    </xf>
    <xf numFmtId="0" fontId="30" fillId="3" borderId="4" xfId="0" applyFont="1" applyFill="1" applyBorder="1" applyAlignment="1">
      <alignment horizontal="right"/>
    </xf>
    <xf numFmtId="0" fontId="30" fillId="3" borderId="10" xfId="0" applyFont="1" applyFill="1" applyBorder="1" applyAlignment="1">
      <alignment horizontal="right"/>
    </xf>
    <xf numFmtId="0" fontId="30" fillId="3" borderId="0" xfId="0" applyFont="1" applyFill="1" applyBorder="1"/>
    <xf numFmtId="0" fontId="30" fillId="3" borderId="7" xfId="0" applyFont="1" applyFill="1" applyBorder="1"/>
    <xf numFmtId="0" fontId="32" fillId="3" borderId="0" xfId="0" applyFont="1" applyFill="1" applyAlignment="1">
      <alignment horizontal="center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center"/>
    </xf>
    <xf numFmtId="0" fontId="30" fillId="3" borderId="37" xfId="0" applyFont="1" applyFill="1" applyBorder="1" applyAlignment="1">
      <alignment horizontal="right"/>
    </xf>
    <xf numFmtId="3" fontId="30" fillId="3" borderId="29" xfId="0" applyNumberFormat="1" applyFont="1" applyFill="1" applyBorder="1"/>
    <xf numFmtId="0" fontId="30" fillId="3" borderId="20" xfId="0" applyFont="1" applyFill="1" applyBorder="1" applyAlignment="1">
      <alignment horizontal="right"/>
    </xf>
    <xf numFmtId="3" fontId="30" fillId="3" borderId="26" xfId="0" applyNumberFormat="1" applyFont="1" applyFill="1" applyBorder="1"/>
    <xf numFmtId="0" fontId="30" fillId="3" borderId="16" xfId="0" applyFont="1" applyFill="1" applyBorder="1"/>
    <xf numFmtId="0" fontId="30" fillId="3" borderId="17" xfId="0" applyFont="1" applyFill="1" applyBorder="1" applyAlignment="1">
      <alignment horizontal="center"/>
    </xf>
    <xf numFmtId="3" fontId="30" fillId="3" borderId="38" xfId="0" applyNumberFormat="1" applyFont="1" applyFill="1" applyBorder="1"/>
    <xf numFmtId="3" fontId="30" fillId="3" borderId="24" xfId="0" applyNumberFormat="1" applyFont="1" applyFill="1" applyBorder="1"/>
    <xf numFmtId="3" fontId="30" fillId="3" borderId="16" xfId="0" applyNumberFormat="1" applyFont="1" applyFill="1" applyBorder="1"/>
    <xf numFmtId="3" fontId="30" fillId="3" borderId="17" xfId="0" applyNumberFormat="1" applyFont="1" applyFill="1" applyBorder="1"/>
    <xf numFmtId="3" fontId="30" fillId="3" borderId="28" xfId="0" applyNumberFormat="1" applyFont="1" applyFill="1" applyBorder="1"/>
    <xf numFmtId="0" fontId="30" fillId="3" borderId="39" xfId="0" applyFont="1" applyFill="1" applyBorder="1"/>
    <xf numFmtId="0" fontId="30" fillId="3" borderId="17" xfId="0" applyFont="1" applyFill="1" applyBorder="1"/>
    <xf numFmtId="0" fontId="30" fillId="3" borderId="26" xfId="0" applyFont="1" applyFill="1" applyBorder="1"/>
    <xf numFmtId="0" fontId="30" fillId="3" borderId="24" xfId="0" applyFont="1" applyFill="1" applyBorder="1"/>
    <xf numFmtId="0" fontId="30" fillId="3" borderId="38" xfId="0" applyFont="1" applyFill="1" applyBorder="1"/>
    <xf numFmtId="0" fontId="30" fillId="3" borderId="28" xfId="0" applyFont="1" applyFill="1" applyBorder="1"/>
    <xf numFmtId="0" fontId="33" fillId="2" borderId="0" xfId="0" applyFont="1" applyFill="1"/>
    <xf numFmtId="0" fontId="32" fillId="2" borderId="0" xfId="0" applyFont="1" applyFill="1" applyAlignment="1">
      <alignment vertical="center" wrapText="1"/>
    </xf>
    <xf numFmtId="1" fontId="32" fillId="2" borderId="0" xfId="0" applyNumberFormat="1" applyFont="1" applyFill="1" applyAlignment="1">
      <alignment horizontal="right" vertical="center" wrapText="1"/>
    </xf>
    <xf numFmtId="1" fontId="32" fillId="2" borderId="0" xfId="0" applyNumberFormat="1" applyFont="1" applyFill="1" applyAlignment="1">
      <alignment horizontal="left" vertical="center" wrapText="1"/>
    </xf>
    <xf numFmtId="0" fontId="32" fillId="2" borderId="0" xfId="0" applyFont="1" applyFill="1" applyBorder="1" applyAlignment="1">
      <alignment vertical="center" wrapText="1"/>
    </xf>
    <xf numFmtId="0" fontId="33" fillId="2" borderId="0" xfId="0" applyFont="1" applyFill="1" applyBorder="1"/>
    <xf numFmtId="0" fontId="32" fillId="2" borderId="0" xfId="0" applyFont="1" applyFill="1" applyAlignment="1">
      <alignment horizontal="right" wrapText="1"/>
    </xf>
    <xf numFmtId="0" fontId="33" fillId="2" borderId="0" xfId="0" applyFont="1" applyFill="1" applyAlignment="1"/>
    <xf numFmtId="1" fontId="32" fillId="2" borderId="0" xfId="0" applyNumberFormat="1" applyFont="1" applyFill="1" applyBorder="1" applyAlignment="1">
      <alignment horizontal="right" vertical="center" wrapText="1"/>
    </xf>
    <xf numFmtId="0" fontId="32" fillId="2" borderId="0" xfId="0" applyFont="1" applyFill="1" applyBorder="1" applyAlignment="1">
      <alignment horizontal="right" wrapText="1"/>
    </xf>
    <xf numFmtId="0" fontId="32" fillId="2" borderId="0" xfId="0" applyFont="1" applyFill="1" applyBorder="1" applyAlignment="1">
      <alignment horizontal="left" wrapText="1"/>
    </xf>
    <xf numFmtId="3" fontId="30" fillId="2" borderId="9" xfId="0" applyNumberFormat="1" applyFont="1" applyFill="1" applyBorder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33" fillId="2" borderId="0" xfId="0" applyNumberFormat="1" applyFont="1" applyFill="1"/>
    <xf numFmtId="0" fontId="33" fillId="2" borderId="0" xfId="0" applyFont="1" applyFill="1" applyBorder="1" applyAlignment="1">
      <alignment vertical="center"/>
    </xf>
    <xf numFmtId="1" fontId="33" fillId="2" borderId="0" xfId="0" applyNumberFormat="1" applyFont="1" applyFill="1" applyBorder="1" applyAlignment="1">
      <alignment vertical="center" wrapText="1"/>
    </xf>
    <xf numFmtId="1" fontId="33" fillId="2" borderId="0" xfId="0" applyNumberFormat="1" applyFont="1" applyFill="1"/>
    <xf numFmtId="0" fontId="30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Border="1" applyAlignment="1">
      <alignment horizontal="right" vertical="center"/>
    </xf>
    <xf numFmtId="0" fontId="33" fillId="2" borderId="4" xfId="0" applyFont="1" applyFill="1" applyBorder="1"/>
    <xf numFmtId="3" fontId="33" fillId="2" borderId="4" xfId="0" applyNumberFormat="1" applyFont="1" applyFill="1" applyBorder="1"/>
    <xf numFmtId="1" fontId="33" fillId="2" borderId="4" xfId="0" applyNumberFormat="1" applyFont="1" applyFill="1" applyBorder="1"/>
    <xf numFmtId="3" fontId="30" fillId="2" borderId="4" xfId="0" applyNumberFormat="1" applyFont="1" applyFill="1" applyBorder="1" applyAlignment="1">
      <alignment horizontal="right" vertical="center"/>
    </xf>
    <xf numFmtId="0" fontId="33" fillId="2" borderId="10" xfId="0" applyFont="1" applyFill="1" applyBorder="1"/>
    <xf numFmtId="0" fontId="30" fillId="2" borderId="7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wrapText="1"/>
    </xf>
    <xf numFmtId="1" fontId="32" fillId="2" borderId="0" xfId="0" applyNumberFormat="1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right" vertical="center"/>
    </xf>
    <xf numFmtId="164" fontId="30" fillId="3" borderId="0" xfId="1" applyNumberFormat="1" applyFont="1" applyFill="1" applyBorder="1" applyAlignment="1">
      <alignment horizontal="right" vertical="center"/>
    </xf>
    <xf numFmtId="3" fontId="33" fillId="2" borderId="10" xfId="0" applyNumberFormat="1" applyFont="1" applyFill="1" applyBorder="1"/>
    <xf numFmtId="0" fontId="33" fillId="2" borderId="9" xfId="0" applyFont="1" applyFill="1" applyBorder="1"/>
    <xf numFmtId="1" fontId="32" fillId="2" borderId="0" xfId="0" applyNumberFormat="1" applyFont="1" applyFill="1" applyAlignment="1">
      <alignment vertical="center" wrapText="1"/>
    </xf>
    <xf numFmtId="3" fontId="30" fillId="3" borderId="4" xfId="0" applyNumberFormat="1" applyFont="1" applyFill="1" applyBorder="1" applyAlignment="1">
      <alignment horizontal="right" vertical="center"/>
    </xf>
    <xf numFmtId="164" fontId="30" fillId="3" borderId="9" xfId="1" applyNumberFormat="1" applyFont="1" applyFill="1" applyBorder="1" applyAlignment="1">
      <alignment horizontal="right" vertical="center"/>
    </xf>
    <xf numFmtId="3" fontId="30" fillId="2" borderId="8" xfId="0" applyNumberFormat="1" applyFont="1" applyFill="1" applyBorder="1" applyAlignment="1">
      <alignment horizontal="right" vertical="center"/>
    </xf>
    <xf numFmtId="3" fontId="30" fillId="2" borderId="5" xfId="0" applyNumberFormat="1" applyFont="1" applyFill="1" applyBorder="1" applyAlignment="1">
      <alignment horizontal="right" vertical="center"/>
    </xf>
    <xf numFmtId="3" fontId="30" fillId="2" borderId="7" xfId="0" applyNumberFormat="1" applyFont="1" applyFill="1" applyBorder="1" applyAlignment="1">
      <alignment horizontal="right" vertical="center"/>
    </xf>
    <xf numFmtId="0" fontId="33" fillId="2" borderId="33" xfId="0" applyFont="1" applyFill="1" applyBorder="1"/>
    <xf numFmtId="0" fontId="30" fillId="2" borderId="50" xfId="0" applyFont="1" applyFill="1" applyBorder="1" applyAlignment="1">
      <alignment horizontal="right" vertical="center"/>
    </xf>
    <xf numFmtId="3" fontId="30" fillId="2" borderId="51" xfId="0" applyNumberFormat="1" applyFont="1" applyFill="1" applyBorder="1" applyAlignment="1">
      <alignment horizontal="right" vertical="center"/>
    </xf>
    <xf numFmtId="3" fontId="30" fillId="2" borderId="49" xfId="0" applyNumberFormat="1" applyFont="1" applyFill="1" applyBorder="1" applyAlignment="1">
      <alignment horizontal="right" vertical="center"/>
    </xf>
    <xf numFmtId="0" fontId="35" fillId="2" borderId="11" xfId="0" applyFont="1" applyFill="1" applyBorder="1" applyAlignment="1">
      <alignment horizontal="center" wrapText="1"/>
    </xf>
    <xf numFmtId="3" fontId="35" fillId="2" borderId="0" xfId="0" applyNumberFormat="1" applyFont="1" applyFill="1" applyBorder="1" applyAlignment="1">
      <alignment horizontal="right" vertical="center"/>
    </xf>
    <xf numFmtId="3" fontId="35" fillId="2" borderId="5" xfId="0" applyNumberFormat="1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center" wrapText="1"/>
    </xf>
    <xf numFmtId="0" fontId="35" fillId="2" borderId="12" xfId="0" applyFont="1" applyFill="1" applyBorder="1" applyAlignment="1">
      <alignment horizontal="center" wrapText="1"/>
    </xf>
    <xf numFmtId="164" fontId="35" fillId="2" borderId="8" xfId="1" applyNumberFormat="1" applyFont="1" applyFill="1" applyBorder="1" applyAlignment="1">
      <alignment horizontal="right" vertical="center"/>
    </xf>
    <xf numFmtId="164" fontId="35" fillId="2" borderId="9" xfId="1" applyNumberFormat="1" applyFont="1" applyFill="1" applyBorder="1" applyAlignment="1">
      <alignment horizontal="right" vertical="center"/>
    </xf>
    <xf numFmtId="3" fontId="35" fillId="3" borderId="0" xfId="0" applyNumberFormat="1" applyFont="1" applyFill="1" applyBorder="1" applyAlignment="1">
      <alignment horizontal="right" vertical="center"/>
    </xf>
    <xf numFmtId="164" fontId="35" fillId="3" borderId="8" xfId="1" applyNumberFormat="1" applyFont="1" applyFill="1" applyBorder="1" applyAlignment="1">
      <alignment horizontal="right" vertical="center"/>
    </xf>
    <xf numFmtId="164" fontId="35" fillId="3" borderId="0" xfId="1" applyNumberFormat="1" applyFont="1" applyFill="1" applyBorder="1" applyAlignment="1">
      <alignment horizontal="right" vertical="center"/>
    </xf>
    <xf numFmtId="164" fontId="35" fillId="3" borderId="9" xfId="1" applyNumberFormat="1" applyFont="1" applyFill="1" applyBorder="1" applyAlignment="1">
      <alignment horizontal="right" vertical="center"/>
    </xf>
    <xf numFmtId="0" fontId="38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4" fillId="2" borderId="9" xfId="0" applyFont="1" applyFill="1" applyBorder="1"/>
    <xf numFmtId="3" fontId="35" fillId="2" borderId="49" xfId="0" applyNumberFormat="1" applyFont="1" applyFill="1" applyBorder="1" applyAlignment="1">
      <alignment horizontal="right" vertical="center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Alignment="1"/>
    <xf numFmtId="0" fontId="30" fillId="3" borderId="0" xfId="0" applyFont="1" applyFill="1" applyBorder="1" applyAlignment="1"/>
    <xf numFmtId="0" fontId="30" fillId="3" borderId="24" xfId="0" applyFont="1" applyFill="1" applyBorder="1" applyAlignment="1"/>
    <xf numFmtId="0" fontId="30" fillId="3" borderId="12" xfId="0" applyFont="1" applyFill="1" applyBorder="1" applyAlignment="1">
      <alignment vertical="center"/>
    </xf>
    <xf numFmtId="0" fontId="33" fillId="2" borderId="11" xfId="0" applyFont="1" applyFill="1" applyBorder="1"/>
    <xf numFmtId="0" fontId="30" fillId="2" borderId="0" xfId="0" applyFont="1" applyFill="1" applyBorder="1" applyAlignment="1">
      <alignment horizontal="center" wrapText="1"/>
    </xf>
    <xf numFmtId="3" fontId="30" fillId="3" borderId="12" xfId="0" applyNumberFormat="1" applyFont="1" applyFill="1" applyBorder="1" applyAlignment="1">
      <alignment horizontal="right" vertical="center"/>
    </xf>
    <xf numFmtId="3" fontId="30" fillId="3" borderId="11" xfId="0" applyNumberFormat="1" applyFont="1" applyFill="1" applyBorder="1" applyAlignment="1">
      <alignment horizontal="right" vertical="center"/>
    </xf>
    <xf numFmtId="0" fontId="30" fillId="3" borderId="5" xfId="0" applyFont="1" applyFill="1" applyBorder="1" applyAlignment="1">
      <alignment horizontal="right" vertical="center"/>
    </xf>
    <xf numFmtId="0" fontId="33" fillId="2" borderId="5" xfId="0" applyFont="1" applyFill="1" applyBorder="1"/>
    <xf numFmtId="0" fontId="30" fillId="3" borderId="11" xfId="0" applyFont="1" applyFill="1" applyBorder="1" applyAlignment="1">
      <alignment vertical="center"/>
    </xf>
    <xf numFmtId="0" fontId="30" fillId="3" borderId="11" xfId="0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30" fillId="2" borderId="11" xfId="0" applyNumberFormat="1" applyFont="1" applyFill="1" applyBorder="1" applyAlignment="1">
      <alignment horizontal="right" vertical="center"/>
    </xf>
    <xf numFmtId="164" fontId="30" fillId="2" borderId="0" xfId="1" applyNumberFormat="1" applyFont="1" applyFill="1" applyBorder="1" applyAlignment="1">
      <alignment horizontal="right" vertical="center"/>
    </xf>
    <xf numFmtId="3" fontId="33" fillId="2" borderId="0" xfId="0" applyNumberFormat="1" applyFont="1" applyFill="1" applyBorder="1"/>
    <xf numFmtId="3" fontId="33" fillId="2" borderId="11" xfId="0" applyNumberFormat="1" applyFont="1" applyFill="1" applyBorder="1"/>
    <xf numFmtId="0" fontId="33" fillId="2" borderId="7" xfId="0" applyFont="1" applyFill="1" applyBorder="1"/>
    <xf numFmtId="0" fontId="33" fillId="2" borderId="8" xfId="0" applyFont="1" applyFill="1" applyBorder="1"/>
    <xf numFmtId="0" fontId="39" fillId="2" borderId="4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wrapText="1"/>
    </xf>
    <xf numFmtId="0" fontId="39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/>
    </xf>
    <xf numFmtId="3" fontId="30" fillId="3" borderId="32" xfId="0" applyNumberFormat="1" applyFont="1" applyFill="1" applyBorder="1" applyAlignment="1">
      <alignment horizontal="right" vertical="center"/>
    </xf>
    <xf numFmtId="3" fontId="30" fillId="3" borderId="34" xfId="0" applyNumberFormat="1" applyFont="1" applyFill="1" applyBorder="1" applyAlignment="1">
      <alignment horizontal="right" vertical="center"/>
    </xf>
    <xf numFmtId="3" fontId="33" fillId="2" borderId="34" xfId="0" applyNumberFormat="1" applyFont="1" applyFill="1" applyBorder="1"/>
    <xf numFmtId="0" fontId="30" fillId="3" borderId="4" xfId="0" applyFont="1" applyFill="1" applyBorder="1" applyAlignment="1">
      <alignment vertical="center"/>
    </xf>
    <xf numFmtId="0" fontId="30" fillId="3" borderId="8" xfId="0" applyFont="1" applyFill="1" applyBorder="1" applyAlignment="1">
      <alignment vertical="center"/>
    </xf>
    <xf numFmtId="0" fontId="33" fillId="2" borderId="12" xfId="0" applyFont="1" applyFill="1" applyBorder="1"/>
    <xf numFmtId="165" fontId="39" fillId="2" borderId="7" xfId="1" applyNumberFormat="1" applyFont="1" applyFill="1" applyBorder="1" applyAlignment="1">
      <alignment horizontal="right" vertical="center"/>
    </xf>
    <xf numFmtId="165" fontId="39" fillId="2" borderId="5" xfId="0" applyNumberFormat="1" applyFont="1" applyFill="1" applyBorder="1" applyAlignment="1">
      <alignment horizontal="right" vertical="center"/>
    </xf>
    <xf numFmtId="165" fontId="39" fillId="2" borderId="8" xfId="1" applyNumberFormat="1" applyFont="1" applyFill="1" applyBorder="1" applyAlignment="1">
      <alignment horizontal="right" vertical="center"/>
    </xf>
    <xf numFmtId="165" fontId="39" fillId="2" borderId="10" xfId="1" applyNumberFormat="1" applyFont="1" applyFill="1" applyBorder="1" applyAlignment="1">
      <alignment horizontal="right" vertical="center"/>
    </xf>
    <xf numFmtId="165" fontId="39" fillId="2" borderId="11" xfId="0" applyNumberFormat="1" applyFont="1" applyFill="1" applyBorder="1" applyAlignment="1">
      <alignment horizontal="right" vertical="center"/>
    </xf>
    <xf numFmtId="165" fontId="39" fillId="2" borderId="12" xfId="1" applyNumberFormat="1" applyFont="1" applyFill="1" applyBorder="1" applyAlignment="1">
      <alignment horizontal="right" vertical="center"/>
    </xf>
    <xf numFmtId="165" fontId="39" fillId="2" borderId="4" xfId="1" applyNumberFormat="1" applyFont="1" applyFill="1" applyBorder="1" applyAlignment="1">
      <alignment horizontal="right" vertical="center"/>
    </xf>
    <xf numFmtId="165" fontId="39" fillId="2" borderId="0" xfId="0" applyNumberFormat="1" applyFont="1" applyFill="1" applyBorder="1" applyAlignment="1">
      <alignment horizontal="right" vertical="center"/>
    </xf>
    <xf numFmtId="165" fontId="39" fillId="2" borderId="9" xfId="1" applyNumberFormat="1" applyFont="1" applyFill="1" applyBorder="1" applyAlignment="1">
      <alignment horizontal="right" vertical="center"/>
    </xf>
    <xf numFmtId="165" fontId="39" fillId="3" borderId="4" xfId="1" applyNumberFormat="1" applyFont="1" applyFill="1" applyBorder="1" applyAlignment="1">
      <alignment horizontal="right" vertical="center"/>
    </xf>
    <xf numFmtId="165" fontId="39" fillId="3" borderId="0" xfId="0" applyNumberFormat="1" applyFont="1" applyFill="1" applyBorder="1" applyAlignment="1">
      <alignment horizontal="right" vertical="center"/>
    </xf>
    <xf numFmtId="165" fontId="39" fillId="3" borderId="10" xfId="1" applyNumberFormat="1" applyFont="1" applyFill="1" applyBorder="1" applyAlignment="1">
      <alignment horizontal="right" vertical="center"/>
    </xf>
    <xf numFmtId="165" fontId="39" fillId="3" borderId="11" xfId="0" applyNumberFormat="1" applyFont="1" applyFill="1" applyBorder="1" applyAlignment="1">
      <alignment horizontal="right" vertical="center"/>
    </xf>
    <xf numFmtId="165" fontId="39" fillId="3" borderId="33" xfId="1" applyNumberFormat="1" applyFont="1" applyFill="1" applyBorder="1" applyAlignment="1">
      <alignment horizontal="right" vertical="center"/>
    </xf>
    <xf numFmtId="165" fontId="39" fillId="3" borderId="34" xfId="0" applyNumberFormat="1" applyFont="1" applyFill="1" applyBorder="1" applyAlignment="1">
      <alignment horizontal="right" vertical="center"/>
    </xf>
    <xf numFmtId="165" fontId="39" fillId="3" borderId="32" xfId="1" applyNumberFormat="1" applyFont="1" applyFill="1" applyBorder="1" applyAlignment="1">
      <alignment horizontal="right" vertical="center"/>
    </xf>
    <xf numFmtId="165" fontId="30" fillId="3" borderId="4" xfId="0" applyNumberFormat="1" applyFont="1" applyFill="1" applyBorder="1" applyAlignment="1">
      <alignment vertical="center"/>
    </xf>
    <xf numFmtId="165" fontId="30" fillId="3" borderId="0" xfId="0" applyNumberFormat="1" applyFont="1" applyFill="1" applyBorder="1" applyAlignment="1">
      <alignment vertical="center"/>
    </xf>
    <xf numFmtId="165" fontId="30" fillId="3" borderId="9" xfId="0" applyNumberFormat="1" applyFont="1" applyFill="1" applyBorder="1" applyAlignment="1">
      <alignment vertical="center"/>
    </xf>
    <xf numFmtId="165" fontId="30" fillId="3" borderId="10" xfId="0" applyNumberFormat="1" applyFont="1" applyFill="1" applyBorder="1" applyAlignment="1">
      <alignment vertical="center"/>
    </xf>
    <xf numFmtId="165" fontId="30" fillId="3" borderId="11" xfId="0" applyNumberFormat="1" applyFont="1" applyFill="1" applyBorder="1" applyAlignment="1">
      <alignment vertical="center"/>
    </xf>
    <xf numFmtId="165" fontId="30" fillId="3" borderId="12" xfId="0" applyNumberFormat="1" applyFont="1" applyFill="1" applyBorder="1" applyAlignment="1">
      <alignment vertical="center"/>
    </xf>
    <xf numFmtId="164" fontId="30" fillId="3" borderId="0" xfId="0" applyNumberFormat="1" applyFont="1" applyFill="1" applyBorder="1" applyAlignment="1">
      <alignment vertical="center"/>
    </xf>
    <xf numFmtId="3" fontId="30" fillId="3" borderId="51" xfId="0" applyNumberFormat="1" applyFont="1" applyFill="1" applyBorder="1" applyAlignment="1">
      <alignment vertical="center"/>
    </xf>
    <xf numFmtId="0" fontId="30" fillId="3" borderId="34" xfId="0" applyFont="1" applyFill="1" applyBorder="1" applyAlignment="1">
      <alignment horizontal="right" vertical="center"/>
    </xf>
    <xf numFmtId="0" fontId="33" fillId="2" borderId="32" xfId="0" applyFont="1" applyFill="1" applyBorder="1"/>
    <xf numFmtId="0" fontId="30" fillId="2" borderId="11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3" borderId="0" xfId="2" applyFont="1" applyFill="1" applyBorder="1"/>
    <xf numFmtId="0" fontId="30" fillId="3" borderId="0" xfId="2" applyFont="1" applyFill="1" applyBorder="1" applyAlignment="1">
      <alignment horizontal="center" vertical="center" wrapText="1"/>
    </xf>
    <xf numFmtId="0" fontId="30" fillId="3" borderId="11" xfId="2" applyFont="1" applyFill="1" applyBorder="1" applyAlignment="1">
      <alignment horizontal="right"/>
    </xf>
    <xf numFmtId="0" fontId="30" fillId="3" borderId="0" xfId="2" applyFont="1" applyFill="1" applyBorder="1" applyAlignment="1">
      <alignment horizontal="right" vertical="center"/>
    </xf>
    <xf numFmtId="165" fontId="30" fillId="3" borderId="24" xfId="2" applyNumberFormat="1" applyFont="1" applyFill="1" applyBorder="1" applyAlignment="1">
      <alignment horizontal="right" vertical="center"/>
    </xf>
    <xf numFmtId="165" fontId="30" fillId="3" borderId="0" xfId="2" applyNumberFormat="1" applyFont="1" applyFill="1" applyBorder="1" applyAlignment="1">
      <alignment vertical="center"/>
    </xf>
    <xf numFmtId="165" fontId="30" fillId="3" borderId="9" xfId="2" applyNumberFormat="1" applyFont="1" applyFill="1" applyBorder="1" applyAlignment="1">
      <alignment vertical="center"/>
    </xf>
    <xf numFmtId="165" fontId="30" fillId="3" borderId="4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/>
    </xf>
    <xf numFmtId="3" fontId="30" fillId="3" borderId="0" xfId="2" applyNumberFormat="1" applyFont="1" applyFill="1" applyBorder="1"/>
    <xf numFmtId="165" fontId="30" fillId="3" borderId="0" xfId="2" applyNumberFormat="1" applyFont="1" applyFill="1" applyBorder="1" applyAlignment="1">
      <alignment horizontal="right"/>
    </xf>
    <xf numFmtId="0" fontId="30" fillId="3" borderId="11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vertical="center"/>
    </xf>
    <xf numFmtId="165" fontId="30" fillId="3" borderId="12" xfId="2" applyNumberFormat="1" applyFont="1" applyFill="1" applyBorder="1" applyAlignment="1">
      <alignment vertical="center"/>
    </xf>
    <xf numFmtId="165" fontId="30" fillId="3" borderId="10" xfId="2" applyNumberFormat="1" applyFont="1" applyFill="1" applyBorder="1" applyAlignment="1">
      <alignment vertical="center"/>
    </xf>
    <xf numFmtId="166" fontId="30" fillId="3" borderId="0" xfId="2" applyNumberFormat="1" applyFont="1" applyFill="1" applyBorder="1" applyAlignment="1">
      <alignment horizontal="right"/>
    </xf>
    <xf numFmtId="165" fontId="30" fillId="3" borderId="17" xfId="2" applyNumberFormat="1" applyFont="1" applyFill="1" applyBorder="1" applyAlignment="1">
      <alignment horizontal="right" vertical="center"/>
    </xf>
    <xf numFmtId="165" fontId="30" fillId="3" borderId="5" xfId="2" applyNumberFormat="1" applyFont="1" applyFill="1" applyBorder="1" applyAlignment="1">
      <alignment vertical="center"/>
    </xf>
    <xf numFmtId="165" fontId="30" fillId="3" borderId="8" xfId="2" applyNumberFormat="1" applyFont="1" applyFill="1" applyBorder="1" applyAlignment="1">
      <alignment vertical="center"/>
    </xf>
    <xf numFmtId="165" fontId="30" fillId="3" borderId="7" xfId="2" applyNumberFormat="1" applyFont="1" applyFill="1" applyBorder="1" applyAlignment="1">
      <alignment vertical="center"/>
    </xf>
    <xf numFmtId="0" fontId="30" fillId="3" borderId="24" xfId="2" applyFont="1" applyFill="1" applyBorder="1"/>
    <xf numFmtId="0" fontId="30" fillId="2" borderId="0" xfId="2" applyFont="1" applyFill="1" applyBorder="1" applyAlignment="1">
      <alignment wrapText="1"/>
    </xf>
    <xf numFmtId="165" fontId="30" fillId="3" borderId="0" xfId="2" applyNumberFormat="1" applyFont="1" applyFill="1" applyBorder="1"/>
    <xf numFmtId="0" fontId="48" fillId="3" borderId="0" xfId="2" applyFont="1" applyFill="1" applyBorder="1" applyAlignment="1">
      <alignment horizontal="left" vertical="top" wrapText="1"/>
    </xf>
    <xf numFmtId="0" fontId="47" fillId="3" borderId="0" xfId="2" applyFont="1" applyFill="1" applyBorder="1" applyAlignment="1">
      <alignment vertical="top" wrapText="1"/>
    </xf>
    <xf numFmtId="0" fontId="47" fillId="3" borderId="0" xfId="2" applyFont="1" applyFill="1" applyBorder="1" applyAlignment="1">
      <alignment horizontal="right" vertical="top" wrapText="1"/>
    </xf>
    <xf numFmtId="165" fontId="30" fillId="3" borderId="14" xfId="2" applyNumberFormat="1" applyFont="1" applyFill="1" applyBorder="1" applyAlignment="1">
      <alignment vertical="center"/>
    </xf>
    <xf numFmtId="165" fontId="30" fillId="3" borderId="13" xfId="2" applyNumberFormat="1" applyFont="1" applyFill="1" applyBorder="1" applyAlignment="1">
      <alignment vertical="center"/>
    </xf>
    <xf numFmtId="165" fontId="30" fillId="3" borderId="2" xfId="2" applyNumberFormat="1" applyFont="1" applyFill="1" applyBorder="1" applyAlignment="1">
      <alignment vertical="center"/>
    </xf>
    <xf numFmtId="165" fontId="30" fillId="3" borderId="5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vertical="center"/>
    </xf>
    <xf numFmtId="165" fontId="30" fillId="3" borderId="23" xfId="2" applyNumberFormat="1" applyFont="1" applyFill="1" applyBorder="1" applyAlignment="1">
      <alignment vertical="center"/>
    </xf>
    <xf numFmtId="165" fontId="30" fillId="3" borderId="31" xfId="2" applyNumberFormat="1" applyFont="1" applyFill="1" applyBorder="1" applyAlignment="1">
      <alignment vertical="center"/>
    </xf>
    <xf numFmtId="0" fontId="30" fillId="3" borderId="30" xfId="2" applyFont="1" applyFill="1" applyBorder="1"/>
    <xf numFmtId="0" fontId="30" fillId="3" borderId="5" xfId="2" applyFont="1" applyFill="1" applyBorder="1"/>
    <xf numFmtId="0" fontId="30" fillId="3" borderId="16" xfId="2" applyFont="1" applyFill="1" applyBorder="1"/>
    <xf numFmtId="0" fontId="30" fillId="3" borderId="39" xfId="2" applyFont="1" applyFill="1" applyBorder="1"/>
    <xf numFmtId="0" fontId="30" fillId="3" borderId="39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center" wrapText="1"/>
    </xf>
    <xf numFmtId="0" fontId="30" fillId="3" borderId="15" xfId="2" applyFont="1" applyFill="1" applyBorder="1" applyAlignment="1">
      <alignment horizontal="center" wrapText="1"/>
    </xf>
    <xf numFmtId="0" fontId="30" fillId="3" borderId="3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/>
    </xf>
    <xf numFmtId="0" fontId="30" fillId="3" borderId="30" xfId="2" applyFont="1" applyFill="1" applyBorder="1" applyAlignment="1">
      <alignment horizontal="right" vertical="center"/>
    </xf>
    <xf numFmtId="0" fontId="30" fillId="3" borderId="42" xfId="2" applyFont="1" applyFill="1" applyBorder="1" applyAlignment="1">
      <alignment horizontal="right" vertical="center"/>
    </xf>
    <xf numFmtId="0" fontId="47" fillId="3" borderId="0" xfId="2" applyFont="1" applyFill="1" applyBorder="1" applyAlignment="1">
      <alignment horizontal="right" vertical="top" wrapText="1"/>
    </xf>
    <xf numFmtId="0" fontId="30" fillId="2" borderId="11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3" fontId="30" fillId="3" borderId="24" xfId="2" applyNumberFormat="1" applyFont="1" applyFill="1" applyBorder="1" applyAlignment="1">
      <alignment horizontal="right"/>
    </xf>
    <xf numFmtId="165" fontId="30" fillId="3" borderId="24" xfId="2" applyNumberFormat="1" applyFont="1" applyFill="1" applyBorder="1" applyAlignment="1">
      <alignment horizontal="right"/>
    </xf>
    <xf numFmtId="166" fontId="30" fillId="3" borderId="24" xfId="2" applyNumberFormat="1" applyFont="1" applyFill="1" applyBorder="1" applyAlignment="1">
      <alignment horizontal="right"/>
    </xf>
    <xf numFmtId="3" fontId="30" fillId="3" borderId="24" xfId="2" applyNumberFormat="1" applyFont="1" applyFill="1" applyBorder="1" applyAlignment="1">
      <alignment horizontal="right" vertical="center"/>
    </xf>
    <xf numFmtId="3" fontId="30" fillId="3" borderId="9" xfId="2" applyNumberFormat="1" applyFont="1" applyFill="1" applyBorder="1" applyAlignment="1">
      <alignment horizontal="right" vertical="center"/>
    </xf>
    <xf numFmtId="3" fontId="30" fillId="3" borderId="0" xfId="2" applyNumberFormat="1" applyFont="1" applyFill="1" applyBorder="1" applyAlignment="1">
      <alignment vertical="center"/>
    </xf>
    <xf numFmtId="3" fontId="30" fillId="3" borderId="9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 vertical="center"/>
    </xf>
    <xf numFmtId="3" fontId="30" fillId="3" borderId="16" xfId="2" applyNumberFormat="1" applyFont="1" applyFill="1" applyBorder="1" applyAlignment="1">
      <alignment horizontal="right" vertical="center"/>
    </xf>
    <xf numFmtId="3" fontId="30" fillId="3" borderId="12" xfId="2" applyNumberFormat="1" applyFont="1" applyFill="1" applyBorder="1" applyAlignment="1">
      <alignment vertical="center"/>
    </xf>
    <xf numFmtId="3" fontId="30" fillId="3" borderId="11" xfId="2" applyNumberFormat="1" applyFont="1" applyFill="1" applyBorder="1" applyAlignment="1">
      <alignment vertical="center"/>
    </xf>
    <xf numFmtId="3" fontId="30" fillId="3" borderId="12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vertical="center"/>
    </xf>
    <xf numFmtId="3" fontId="30" fillId="3" borderId="54" xfId="2" applyNumberFormat="1" applyFont="1" applyFill="1" applyBorder="1" applyAlignment="1">
      <alignment vertical="center"/>
    </xf>
    <xf numFmtId="3" fontId="30" fillId="3" borderId="2" xfId="2" applyNumberFormat="1" applyFont="1" applyFill="1" applyBorder="1" applyAlignment="1">
      <alignment vertical="center"/>
    </xf>
    <xf numFmtId="3" fontId="30" fillId="3" borderId="13" xfId="2" applyNumberFormat="1" applyFont="1" applyFill="1" applyBorder="1" applyAlignment="1">
      <alignment vertical="center"/>
    </xf>
    <xf numFmtId="3" fontId="30" fillId="3" borderId="57" xfId="2" applyNumberFormat="1" applyFont="1" applyFill="1" applyBorder="1" applyAlignment="1">
      <alignment vertical="center"/>
    </xf>
    <xf numFmtId="3" fontId="30" fillId="3" borderId="58" xfId="2" applyNumberFormat="1" applyFont="1" applyFill="1" applyBorder="1" applyAlignment="1">
      <alignment vertical="center"/>
    </xf>
    <xf numFmtId="0" fontId="30" fillId="3" borderId="11" xfId="2" applyFont="1" applyFill="1" applyBorder="1"/>
    <xf numFmtId="0" fontId="30" fillId="3" borderId="39" xfId="2" applyFont="1" applyFill="1" applyBorder="1" applyAlignment="1">
      <alignment horizontal="right" textRotation="90" wrapText="1"/>
    </xf>
    <xf numFmtId="0" fontId="30" fillId="3" borderId="6" xfId="2" applyFont="1" applyFill="1" applyBorder="1" applyAlignment="1">
      <alignment horizontal="right" textRotation="90" wrapText="1"/>
    </xf>
    <xf numFmtId="3" fontId="30" fillId="3" borderId="25" xfId="2" applyNumberFormat="1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vertical="center"/>
    </xf>
    <xf numFmtId="164" fontId="30" fillId="3" borderId="0" xfId="1" applyNumberFormat="1" applyFont="1" applyFill="1" applyBorder="1" applyAlignment="1">
      <alignment vertical="center"/>
    </xf>
    <xf numFmtId="0" fontId="30" fillId="2" borderId="0" xfId="2" applyFont="1" applyFill="1"/>
    <xf numFmtId="165" fontId="30" fillId="3" borderId="0" xfId="2" applyNumberFormat="1" applyFont="1" applyFill="1" applyBorder="1" applyAlignment="1">
      <alignment wrapText="1"/>
    </xf>
    <xf numFmtId="49" fontId="30" fillId="2" borderId="0" xfId="2" applyNumberFormat="1" applyFont="1" applyFill="1" applyBorder="1" applyAlignment="1">
      <alignment wrapText="1"/>
    </xf>
    <xf numFmtId="0" fontId="53" fillId="2" borderId="0" xfId="2" applyFont="1" applyFill="1" applyBorder="1" applyAlignment="1">
      <alignment vertical="center" wrapText="1"/>
    </xf>
    <xf numFmtId="16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Border="1" applyAlignment="1">
      <alignment wrapText="1"/>
    </xf>
    <xf numFmtId="165" fontId="54" fillId="3" borderId="0" xfId="2" applyNumberFormat="1" applyFont="1" applyFill="1" applyBorder="1" applyAlignment="1">
      <alignment horizontal="center" vertical="center" wrapText="1"/>
    </xf>
    <xf numFmtId="165" fontId="53" fillId="3" borderId="0" xfId="2" applyNumberFormat="1" applyFont="1" applyFill="1" applyBorder="1" applyAlignment="1">
      <alignment vertical="center" wrapText="1"/>
    </xf>
    <xf numFmtId="0" fontId="30" fillId="2" borderId="0" xfId="2" applyFont="1" applyFill="1" applyBorder="1"/>
    <xf numFmtId="165" fontId="30" fillId="3" borderId="0" xfId="2" applyNumberFormat="1" applyFont="1" applyFill="1" applyBorder="1" applyAlignment="1">
      <alignment horizontal="left" vertical="top" wrapText="1"/>
    </xf>
    <xf numFmtId="0" fontId="30" fillId="3" borderId="0" xfId="2" applyFont="1" applyFill="1"/>
    <xf numFmtId="0" fontId="56" fillId="2" borderId="0" xfId="2" applyFont="1" applyFill="1" applyAlignment="1">
      <alignment vertical="center" wrapText="1"/>
    </xf>
    <xf numFmtId="165" fontId="57" fillId="3" borderId="0" xfId="2" applyNumberFormat="1" applyFont="1" applyFill="1" applyBorder="1" applyAlignment="1">
      <alignment vertical="center" wrapText="1"/>
    </xf>
    <xf numFmtId="165" fontId="56" fillId="3" borderId="0" xfId="2" applyNumberFormat="1" applyFont="1" applyFill="1" applyBorder="1" applyAlignment="1">
      <alignment vertical="center" wrapText="1"/>
    </xf>
    <xf numFmtId="165" fontId="55" fillId="3" borderId="0" xfId="2" applyNumberFormat="1" applyFont="1" applyFill="1" applyBorder="1" applyAlignment="1">
      <alignment wrapText="1"/>
    </xf>
    <xf numFmtId="0" fontId="55" fillId="2" borderId="0" xfId="2" applyFont="1" applyFill="1" applyBorder="1" applyAlignment="1">
      <alignment wrapText="1"/>
    </xf>
    <xf numFmtId="0" fontId="30" fillId="2" borderId="0" xfId="2" applyFont="1" applyFill="1" applyAlignment="1">
      <alignment horizontal="left"/>
    </xf>
    <xf numFmtId="0" fontId="30" fillId="2" borderId="0" xfId="2" applyFont="1" applyFill="1" applyAlignment="1"/>
    <xf numFmtId="0" fontId="30" fillId="2" borderId="0" xfId="2" applyFont="1" applyFill="1" applyBorder="1" applyAlignment="1">
      <alignment horizontal="right"/>
    </xf>
    <xf numFmtId="0" fontId="5" fillId="3" borderId="0" xfId="2" applyFill="1" applyBorder="1" applyAlignment="1"/>
    <xf numFmtId="0" fontId="30" fillId="3" borderId="6" xfId="2" applyFont="1" applyFill="1" applyBorder="1" applyAlignment="1">
      <alignment horizontal="center" wrapText="1"/>
    </xf>
    <xf numFmtId="0" fontId="47" fillId="3" borderId="0" xfId="2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vertical="center"/>
    </xf>
    <xf numFmtId="0" fontId="33" fillId="3" borderId="0" xfId="0" applyFont="1" applyFill="1" applyBorder="1" applyAlignment="1">
      <alignment horizontal="left" vertical="center"/>
    </xf>
    <xf numFmtId="1" fontId="32" fillId="2" borderId="0" xfId="0" applyNumberFormat="1" applyFont="1" applyFill="1" applyBorder="1" applyAlignment="1">
      <alignment vertical="center" wrapText="1"/>
    </xf>
    <xf numFmtId="0" fontId="30" fillId="3" borderId="56" xfId="2" applyFont="1" applyFill="1" applyBorder="1" applyAlignment="1">
      <alignment horizontal="right" textRotation="90" wrapText="1"/>
    </xf>
    <xf numFmtId="0" fontId="30" fillId="3" borderId="55" xfId="2" applyFont="1" applyFill="1" applyBorder="1" applyAlignment="1">
      <alignment horizontal="right" textRotation="90" wrapText="1"/>
    </xf>
    <xf numFmtId="0" fontId="30" fillId="3" borderId="0" xfId="0" applyFont="1" applyFill="1" applyBorder="1" applyAlignment="1">
      <alignment vertical="center" wrapText="1"/>
    </xf>
    <xf numFmtId="0" fontId="30" fillId="3" borderId="4" xfId="0" applyFont="1" applyFill="1" applyBorder="1" applyAlignment="1">
      <alignment horizontal="right" vertical="center"/>
    </xf>
    <xf numFmtId="0" fontId="49" fillId="3" borderId="0" xfId="2" applyFont="1" applyFill="1" applyBorder="1" applyAlignme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right"/>
    </xf>
    <xf numFmtId="0" fontId="30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top" wrapText="1"/>
    </xf>
    <xf numFmtId="165" fontId="30" fillId="2" borderId="0" xfId="0" applyNumberFormat="1" applyFont="1" applyFill="1" applyBorder="1" applyAlignment="1">
      <alignment horizontal="center"/>
    </xf>
    <xf numFmtId="165" fontId="30" fillId="2" borderId="9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center"/>
    </xf>
    <xf numFmtId="3" fontId="30" fillId="2" borderId="6" xfId="0" applyNumberFormat="1" applyFont="1" applyFill="1" applyBorder="1" applyAlignment="1">
      <alignment horizontal="right" vertical="center"/>
    </xf>
    <xf numFmtId="165" fontId="30" fillId="2" borderId="15" xfId="0" applyNumberFormat="1" applyFont="1" applyFill="1" applyBorder="1" applyAlignment="1">
      <alignment horizontal="center"/>
    </xf>
    <xf numFmtId="165" fontId="30" fillId="2" borderId="6" xfId="0" applyNumberFormat="1" applyFont="1" applyFill="1" applyBorder="1" applyAlignment="1">
      <alignment horizont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6" xfId="0" applyNumberFormat="1" applyFont="1" applyFill="1" applyBorder="1" applyAlignment="1">
      <alignment horizontal="right" vertical="center"/>
    </xf>
    <xf numFmtId="165" fontId="30" fillId="3" borderId="15" xfId="0" applyNumberFormat="1" applyFont="1" applyFill="1" applyBorder="1" applyAlignment="1">
      <alignment horizontal="center" vertical="center"/>
    </xf>
    <xf numFmtId="165" fontId="30" fillId="3" borderId="6" xfId="0" applyNumberFormat="1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right" vertical="top" wrapText="1"/>
    </xf>
    <xf numFmtId="165" fontId="30" fillId="3" borderId="15" xfId="0" applyNumberFormat="1" applyFont="1" applyFill="1" applyBorder="1" applyAlignment="1">
      <alignment horizontal="center" vertical="top" wrapText="1"/>
    </xf>
    <xf numFmtId="165" fontId="30" fillId="3" borderId="6" xfId="0" applyNumberFormat="1" applyFont="1" applyFill="1" applyBorder="1" applyAlignment="1">
      <alignment horizontal="center" vertical="top" wrapText="1"/>
    </xf>
    <xf numFmtId="3" fontId="30" fillId="3" borderId="3" xfId="0" applyNumberFormat="1" applyFont="1" applyFill="1" applyBorder="1" applyAlignment="1">
      <alignment horizontal="right"/>
    </xf>
    <xf numFmtId="3" fontId="30" fillId="3" borderId="6" xfId="0" applyNumberFormat="1" applyFont="1" applyFill="1" applyBorder="1" applyAlignment="1">
      <alignment horizontal="right"/>
    </xf>
    <xf numFmtId="165" fontId="30" fillId="3" borderId="15" xfId="0" applyNumberFormat="1" applyFont="1" applyFill="1" applyBorder="1" applyAlignment="1">
      <alignment horizontal="center"/>
    </xf>
    <xf numFmtId="165" fontId="30" fillId="3" borderId="6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top"/>
    </xf>
    <xf numFmtId="3" fontId="30" fillId="2" borderId="6" xfId="0" applyNumberFormat="1" applyFont="1" applyFill="1" applyBorder="1" applyAlignment="1">
      <alignment horizontal="right" vertical="top"/>
    </xf>
    <xf numFmtId="0" fontId="30" fillId="3" borderId="6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9" xfId="0" applyFont="1" applyFill="1" applyBorder="1" applyAlignment="1">
      <alignment vertical="center"/>
    </xf>
    <xf numFmtId="0" fontId="30" fillId="3" borderId="1" xfId="2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center"/>
    </xf>
    <xf numFmtId="165" fontId="30" fillId="3" borderId="9" xfId="0" applyNumberFormat="1" applyFont="1" applyFill="1" applyBorder="1" applyAlignment="1">
      <alignment horizontal="center" vertical="center"/>
    </xf>
    <xf numFmtId="3" fontId="30" fillId="3" borderId="7" xfId="0" applyNumberFormat="1" applyFont="1" applyFill="1" applyBorder="1" applyAlignment="1">
      <alignment vertical="center"/>
    </xf>
    <xf numFmtId="3" fontId="30" fillId="3" borderId="5" xfId="0" applyNumberFormat="1" applyFont="1" applyFill="1" applyBorder="1" applyAlignment="1">
      <alignment vertical="center"/>
    </xf>
    <xf numFmtId="3" fontId="30" fillId="3" borderId="4" xfId="0" applyNumberFormat="1" applyFont="1" applyFill="1" applyBorder="1" applyAlignment="1">
      <alignment vertical="center"/>
    </xf>
    <xf numFmtId="0" fontId="33" fillId="3" borderId="11" xfId="0" applyFont="1" applyFill="1" applyBorder="1"/>
    <xf numFmtId="0" fontId="30" fillId="2" borderId="9" xfId="0" applyFont="1" applyFill="1" applyBorder="1" applyAlignment="1">
      <alignment horizontal="right"/>
    </xf>
    <xf numFmtId="0" fontId="28" fillId="2" borderId="0" xfId="0" applyFont="1" applyFill="1" applyBorder="1"/>
    <xf numFmtId="0" fontId="28" fillId="2" borderId="9" xfId="0" applyFont="1" applyFill="1" applyBorder="1"/>
    <xf numFmtId="0" fontId="28" fillId="2" borderId="4" xfId="0" applyFont="1" applyFill="1" applyBorder="1"/>
    <xf numFmtId="3" fontId="55" fillId="2" borderId="4" xfId="0" applyNumberFormat="1" applyFont="1" applyFill="1" applyBorder="1" applyAlignment="1">
      <alignment horizontal="right"/>
    </xf>
    <xf numFmtId="3" fontId="55" fillId="2" borderId="0" xfId="0" applyNumberFormat="1" applyFont="1" applyFill="1" applyBorder="1"/>
    <xf numFmtId="0" fontId="55" fillId="2" borderId="4" xfId="0" applyFont="1" applyFill="1" applyBorder="1" applyAlignment="1">
      <alignment horizontal="right"/>
    </xf>
    <xf numFmtId="1" fontId="30" fillId="3" borderId="39" xfId="2" applyNumberFormat="1" applyFont="1" applyFill="1" applyBorder="1" applyAlignment="1">
      <alignment horizontal="center" wrapText="1"/>
    </xf>
    <xf numFmtId="1" fontId="30" fillId="3" borderId="6" xfId="2" applyNumberFormat="1" applyFont="1" applyFill="1" applyBorder="1" applyAlignment="1">
      <alignment horizontal="center" wrapText="1"/>
    </xf>
    <xf numFmtId="1" fontId="30" fillId="3" borderId="3" xfId="2" applyNumberFormat="1" applyFont="1" applyFill="1" applyBorder="1" applyAlignment="1">
      <alignment horizontal="center" wrapText="1"/>
    </xf>
    <xf numFmtId="165" fontId="30" fillId="3" borderId="11" xfId="2" applyNumberFormat="1" applyFont="1" applyFill="1" applyBorder="1" applyAlignment="1">
      <alignment horizontal="right"/>
    </xf>
    <xf numFmtId="0" fontId="30" fillId="3" borderId="6" xfId="2" applyFont="1" applyFill="1" applyBorder="1"/>
    <xf numFmtId="165" fontId="30" fillId="3" borderId="43" xfId="2" applyNumberFormat="1" applyFont="1" applyFill="1" applyBorder="1" applyAlignment="1">
      <alignment horizontal="right" vertical="center"/>
    </xf>
    <xf numFmtId="165" fontId="30" fillId="3" borderId="30" xfId="2" applyNumberFormat="1" applyFont="1" applyFill="1" applyBorder="1" applyAlignment="1">
      <alignment horizontal="right" vertical="center"/>
    </xf>
    <xf numFmtId="165" fontId="30" fillId="3" borderId="17" xfId="2" applyNumberFormat="1" applyFont="1" applyFill="1" applyBorder="1" applyAlignment="1">
      <alignment vertical="center"/>
    </xf>
    <xf numFmtId="165" fontId="30" fillId="3" borderId="24" xfId="2" applyNumberFormat="1" applyFont="1" applyFill="1" applyBorder="1" applyAlignment="1">
      <alignment vertical="center"/>
    </xf>
    <xf numFmtId="165" fontId="30" fillId="3" borderId="16" xfId="2" applyNumberFormat="1" applyFont="1" applyFill="1" applyBorder="1" applyAlignment="1">
      <alignment vertical="center"/>
    </xf>
    <xf numFmtId="1" fontId="35" fillId="3" borderId="6" xfId="2" applyNumberFormat="1" applyFont="1" applyFill="1" applyBorder="1" applyAlignment="1">
      <alignment horizontal="center" wrapText="1"/>
    </xf>
    <xf numFmtId="165" fontId="35" fillId="3" borderId="5" xfId="2" applyNumberFormat="1" applyFont="1" applyFill="1" applyBorder="1" applyAlignment="1">
      <alignment horizontal="right" vertical="center"/>
    </xf>
    <xf numFmtId="165" fontId="35" fillId="3" borderId="0" xfId="2" applyNumberFormat="1" applyFont="1" applyFill="1" applyBorder="1" applyAlignment="1">
      <alignment vertical="center"/>
    </xf>
    <xf numFmtId="165" fontId="35" fillId="3" borderId="11" xfId="2" applyNumberFormat="1" applyFont="1" applyFill="1" applyBorder="1" applyAlignment="1">
      <alignment vertical="center"/>
    </xf>
    <xf numFmtId="165" fontId="35" fillId="3" borderId="5" xfId="2" applyNumberFormat="1" applyFont="1" applyFill="1" applyBorder="1" applyAlignment="1">
      <alignment vertical="center"/>
    </xf>
    <xf numFmtId="1" fontId="35" fillId="3" borderId="15" xfId="2" applyNumberFormat="1" applyFont="1" applyFill="1" applyBorder="1" applyAlignment="1">
      <alignment horizontal="center" wrapText="1"/>
    </xf>
    <xf numFmtId="165" fontId="35" fillId="3" borderId="8" xfId="2" applyNumberFormat="1" applyFont="1" applyFill="1" applyBorder="1" applyAlignment="1">
      <alignment vertical="center"/>
    </xf>
    <xf numFmtId="165" fontId="35" fillId="3" borderId="9" xfId="2" applyNumberFormat="1" applyFont="1" applyFill="1" applyBorder="1" applyAlignment="1">
      <alignment vertical="center"/>
    </xf>
    <xf numFmtId="165" fontId="35" fillId="3" borderId="12" xfId="2" applyNumberFormat="1" applyFont="1" applyFill="1" applyBorder="1" applyAlignment="1">
      <alignment vertical="center"/>
    </xf>
    <xf numFmtId="165" fontId="35" fillId="3" borderId="8" xfId="2" applyNumberFormat="1" applyFont="1" applyFill="1" applyBorder="1" applyAlignment="1">
      <alignment horizontal="right" vertical="center"/>
    </xf>
    <xf numFmtId="165" fontId="35" fillId="3" borderId="9" xfId="2" applyNumberFormat="1" applyFont="1" applyFill="1" applyBorder="1" applyAlignment="1">
      <alignment horizontal="right" vertical="center"/>
    </xf>
    <xf numFmtId="165" fontId="35" fillId="3" borderId="12" xfId="2" applyNumberFormat="1" applyFont="1" applyFill="1" applyBorder="1" applyAlignment="1">
      <alignment horizontal="right" vertical="center"/>
    </xf>
    <xf numFmtId="1" fontId="30" fillId="3" borderId="55" xfId="2" applyNumberFormat="1" applyFont="1" applyFill="1" applyBorder="1" applyAlignment="1">
      <alignment horizontal="center" wrapText="1"/>
    </xf>
    <xf numFmtId="0" fontId="30" fillId="3" borderId="17" xfId="2" applyFont="1" applyFill="1" applyBorder="1"/>
    <xf numFmtId="0" fontId="30" fillId="3" borderId="43" xfId="2" applyFont="1" applyFill="1" applyBorder="1"/>
    <xf numFmtId="165" fontId="30" fillId="3" borderId="30" xfId="2" applyNumberFormat="1" applyFont="1" applyFill="1" applyBorder="1"/>
    <xf numFmtId="3" fontId="30" fillId="3" borderId="17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vertical="center"/>
    </xf>
    <xf numFmtId="3" fontId="30" fillId="3" borderId="61" xfId="2" applyNumberFormat="1" applyFont="1" applyFill="1" applyBorder="1" applyAlignment="1">
      <alignment vertical="center"/>
    </xf>
    <xf numFmtId="3" fontId="30" fillId="3" borderId="59" xfId="2" applyNumberFormat="1" applyFont="1" applyFill="1" applyBorder="1" applyAlignment="1">
      <alignment vertical="center"/>
    </xf>
    <xf numFmtId="0" fontId="30" fillId="2" borderId="12" xfId="0" applyFont="1" applyFill="1" applyBorder="1" applyAlignment="1">
      <alignment horizontal="right" wrapText="1"/>
    </xf>
    <xf numFmtId="0" fontId="30" fillId="3" borderId="11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right" wrapText="1"/>
    </xf>
    <xf numFmtId="0" fontId="39" fillId="2" borderId="43" xfId="0" applyFont="1" applyFill="1" applyBorder="1" applyAlignment="1">
      <alignment horizontal="right" wrapText="1"/>
    </xf>
    <xf numFmtId="3" fontId="30" fillId="3" borderId="11" xfId="2" applyNumberFormat="1" applyFont="1" applyFill="1" applyBorder="1"/>
    <xf numFmtId="165" fontId="30" fillId="3" borderId="30" xfId="2" applyNumberFormat="1" applyFont="1" applyFill="1" applyBorder="1" applyAlignment="1">
      <alignment horizontal="right"/>
    </xf>
    <xf numFmtId="165" fontId="30" fillId="3" borderId="42" xfId="2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horizontal="right" wrapText="1"/>
    </xf>
    <xf numFmtId="0" fontId="30" fillId="3" borderId="0" xfId="2" applyFont="1" applyFill="1" applyBorder="1" applyAlignment="1">
      <alignment horizontal="right"/>
    </xf>
    <xf numFmtId="0" fontId="30" fillId="3" borderId="0" xfId="2" applyFont="1" applyFill="1" applyBorder="1" applyAlignment="1"/>
    <xf numFmtId="0" fontId="3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center"/>
    </xf>
    <xf numFmtId="0" fontId="5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left" vertical="center" wrapText="1"/>
    </xf>
    <xf numFmtId="3" fontId="30" fillId="3" borderId="6" xfId="0" applyNumberFormat="1" applyFont="1" applyFill="1" applyBorder="1"/>
    <xf numFmtId="3" fontId="30" fillId="3" borderId="39" xfId="0" applyNumberFormat="1" applyFont="1" applyFill="1" applyBorder="1"/>
    <xf numFmtId="0" fontId="50" fillId="3" borderId="0" xfId="0" applyFont="1" applyFill="1" applyBorder="1" applyAlignment="1">
      <alignment vertical="center"/>
    </xf>
    <xf numFmtId="165" fontId="39" fillId="2" borderId="5" xfId="1" applyNumberFormat="1" applyFont="1" applyFill="1" applyBorder="1" applyAlignment="1">
      <alignment horizontal="right" vertical="center"/>
    </xf>
    <xf numFmtId="165" fontId="39" fillId="2" borderId="0" xfId="1" applyNumberFormat="1" applyFont="1" applyFill="1" applyBorder="1" applyAlignment="1">
      <alignment horizontal="right" vertical="center"/>
    </xf>
    <xf numFmtId="165" fontId="39" fillId="2" borderId="50" xfId="1" applyNumberFormat="1" applyFont="1" applyFill="1" applyBorder="1" applyAlignment="1">
      <alignment horizontal="right" vertical="center"/>
    </xf>
    <xf numFmtId="165" fontId="39" fillId="2" borderId="49" xfId="1" applyNumberFormat="1" applyFont="1" applyFill="1" applyBorder="1" applyAlignment="1">
      <alignment horizontal="right" vertical="center"/>
    </xf>
    <xf numFmtId="165" fontId="39" fillId="2" borderId="51" xfId="1" applyNumberFormat="1" applyFont="1" applyFill="1" applyBorder="1" applyAlignment="1">
      <alignment horizontal="right" vertical="center"/>
    </xf>
    <xf numFmtId="3" fontId="30" fillId="3" borderId="3" xfId="0" applyNumberFormat="1" applyFont="1" applyFill="1" applyBorder="1"/>
    <xf numFmtId="165" fontId="30" fillId="2" borderId="12" xfId="0" applyNumberFormat="1" applyFont="1" applyFill="1" applyBorder="1" applyAlignment="1">
      <alignment horizontal="center"/>
    </xf>
    <xf numFmtId="165" fontId="30" fillId="3" borderId="0" xfId="20" applyNumberFormat="1" applyFont="1" applyFill="1" applyBorder="1" applyAlignment="1">
      <alignment horizontal="right" vertical="center"/>
    </xf>
    <xf numFmtId="165" fontId="30" fillId="3" borderId="5" xfId="20" applyNumberFormat="1" applyFont="1" applyFill="1" applyBorder="1" applyAlignment="1">
      <alignment horizontal="right" vertical="center"/>
    </xf>
    <xf numFmtId="164" fontId="30" fillId="3" borderId="2" xfId="1" applyNumberFormat="1" applyFont="1" applyFill="1" applyBorder="1" applyAlignment="1">
      <alignment vertical="center"/>
    </xf>
    <xf numFmtId="164" fontId="30" fillId="3" borderId="14" xfId="1" applyNumberFormat="1" applyFont="1" applyFill="1" applyBorder="1" applyAlignment="1">
      <alignment vertical="center"/>
    </xf>
    <xf numFmtId="164" fontId="30" fillId="3" borderId="13" xfId="1" applyNumberFormat="1" applyFont="1" applyFill="1" applyBorder="1" applyAlignment="1">
      <alignment vertical="center"/>
    </xf>
    <xf numFmtId="0" fontId="30" fillId="2" borderId="9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164" fontId="30" fillId="2" borderId="5" xfId="1" applyNumberFormat="1" applyFont="1" applyFill="1" applyBorder="1" applyAlignment="1">
      <alignment horizontal="right" vertical="center"/>
    </xf>
    <xf numFmtId="164" fontId="30" fillId="2" borderId="11" xfId="1" applyNumberFormat="1" applyFont="1" applyFill="1" applyBorder="1" applyAlignment="1">
      <alignment horizontal="right" vertical="center"/>
    </xf>
    <xf numFmtId="0" fontId="30" fillId="3" borderId="0" xfId="0" applyFont="1" applyFill="1" applyBorder="1" applyAlignment="1">
      <alignment wrapText="1"/>
    </xf>
    <xf numFmtId="164" fontId="30" fillId="2" borderId="34" xfId="1" applyNumberFormat="1" applyFont="1" applyFill="1" applyBorder="1" applyAlignment="1">
      <alignment horizontal="right" vertical="center"/>
    </xf>
    <xf numFmtId="164" fontId="30" fillId="3" borderId="11" xfId="1" applyNumberFormat="1" applyFont="1" applyFill="1" applyBorder="1" applyAlignment="1">
      <alignment horizontal="right" vertical="center"/>
    </xf>
    <xf numFmtId="164" fontId="30" fillId="3" borderId="34" xfId="1" applyNumberFormat="1" applyFont="1" applyFill="1" applyBorder="1" applyAlignment="1">
      <alignment horizontal="right" vertical="center"/>
    </xf>
    <xf numFmtId="164" fontId="30" fillId="3" borderId="12" xfId="1" applyNumberFormat="1" applyFont="1" applyFill="1" applyBorder="1" applyAlignment="1">
      <alignment horizontal="right" vertical="center"/>
    </xf>
    <xf numFmtId="0" fontId="54" fillId="2" borderId="0" xfId="0" applyFont="1" applyFill="1" applyBorder="1" applyAlignment="1">
      <alignment horizontal="right" vertical="center"/>
    </xf>
    <xf numFmtId="1" fontId="54" fillId="2" borderId="0" xfId="0" applyNumberFormat="1" applyFont="1" applyFill="1" applyBorder="1" applyAlignment="1">
      <alignment horizontal="right" vertical="center"/>
    </xf>
    <xf numFmtId="0" fontId="62" fillId="2" borderId="0" xfId="0" applyFont="1" applyFill="1" applyBorder="1"/>
    <xf numFmtId="0" fontId="37" fillId="2" borderId="0" xfId="0" applyFont="1" applyFill="1" applyBorder="1"/>
    <xf numFmtId="0" fontId="30" fillId="2" borderId="0" xfId="0" applyFont="1" applyFill="1" applyBorder="1" applyAlignment="1">
      <alignment horizontal="right" vertical="center"/>
    </xf>
    <xf numFmtId="4" fontId="30" fillId="3" borderId="0" xfId="2" applyNumberFormat="1" applyFont="1" applyFill="1" applyBorder="1"/>
    <xf numFmtId="165" fontId="30" fillId="2" borderId="8" xfId="0" applyNumberFormat="1" applyFont="1" applyFill="1" applyBorder="1" applyAlignment="1">
      <alignment horizontal="center" vertical="center"/>
    </xf>
    <xf numFmtId="165" fontId="30" fillId="2" borderId="9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/>
    </xf>
    <xf numFmtId="0" fontId="34" fillId="2" borderId="9" xfId="0" applyFont="1" applyFill="1" applyBorder="1" applyAlignment="1"/>
    <xf numFmtId="0" fontId="35" fillId="2" borderId="10" xfId="0" applyFont="1" applyFill="1" applyBorder="1" applyAlignment="1">
      <alignment horizontal="center" wrapText="1"/>
    </xf>
    <xf numFmtId="3" fontId="35" fillId="2" borderId="7" xfId="0" applyNumberFormat="1" applyFont="1" applyFill="1" applyBorder="1" applyAlignment="1">
      <alignment horizontal="right" vertical="center"/>
    </xf>
    <xf numFmtId="3" fontId="35" fillId="2" borderId="4" xfId="0" applyNumberFormat="1" applyFont="1" applyFill="1" applyBorder="1" applyAlignment="1">
      <alignment horizontal="right" vertical="center"/>
    </xf>
    <xf numFmtId="3" fontId="35" fillId="2" borderId="50" xfId="0" applyNumberFormat="1" applyFont="1" applyFill="1" applyBorder="1" applyAlignment="1">
      <alignment horizontal="right" vertical="center"/>
    </xf>
    <xf numFmtId="3" fontId="35" fillId="3" borderId="7" xfId="0" applyNumberFormat="1" applyFont="1" applyFill="1" applyBorder="1" applyAlignment="1">
      <alignment horizontal="right" vertical="center"/>
    </xf>
    <xf numFmtId="3" fontId="35" fillId="3" borderId="4" xfId="0" applyNumberFormat="1" applyFont="1" applyFill="1" applyBorder="1" applyAlignment="1">
      <alignment horizontal="right" vertical="center"/>
    </xf>
    <xf numFmtId="0" fontId="33" fillId="2" borderId="4" xfId="0" applyFont="1" applyFill="1" applyBorder="1" applyAlignment="1"/>
    <xf numFmtId="3" fontId="54" fillId="2" borderId="9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top" wrapText="1"/>
    </xf>
    <xf numFmtId="1" fontId="55" fillId="2" borderId="24" xfId="2" applyNumberFormat="1" applyFont="1" applyFill="1" applyBorder="1" applyAlignment="1">
      <alignment horizontal="right" wrapText="1"/>
    </xf>
    <xf numFmtId="1" fontId="55" fillId="2" borderId="0" xfId="2" applyNumberFormat="1" applyFont="1" applyFill="1" applyBorder="1" applyAlignment="1">
      <alignment horizontal="right" wrapText="1"/>
    </xf>
    <xf numFmtId="0" fontId="60" fillId="3" borderId="0" xfId="0" applyFont="1" applyFill="1" applyBorder="1" applyAlignment="1">
      <alignment horizontal="left" wrapText="1"/>
    </xf>
    <xf numFmtId="167" fontId="30" fillId="3" borderId="0" xfId="2" applyNumberFormat="1" applyFont="1" applyFill="1" applyBorder="1" applyAlignment="1">
      <alignment horizontal="right"/>
    </xf>
    <xf numFmtId="2" fontId="30" fillId="3" borderId="0" xfId="0" applyNumberFormat="1" applyFont="1" applyFill="1"/>
    <xf numFmtId="3" fontId="30" fillId="2" borderId="11" xfId="0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164" fontId="33" fillId="2" borderId="0" xfId="0" applyNumberFormat="1" applyFont="1" applyFill="1"/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164" fontId="30" fillId="2" borderId="49" xfId="1" applyNumberFormat="1" applyFont="1" applyFill="1" applyBorder="1" applyAlignment="1">
      <alignment horizontal="right" vertical="center"/>
    </xf>
    <xf numFmtId="1" fontId="30" fillId="2" borderId="8" xfId="0" applyNumberFormat="1" applyFont="1" applyFill="1" applyBorder="1" applyAlignment="1">
      <alignment horizontal="left" wrapText="1"/>
    </xf>
    <xf numFmtId="164" fontId="30" fillId="2" borderId="8" xfId="1" applyNumberFormat="1" applyFont="1" applyFill="1" applyBorder="1" applyAlignment="1">
      <alignment horizontal="right" vertical="center"/>
    </xf>
    <xf numFmtId="164" fontId="30" fillId="2" borderId="9" xfId="1" applyNumberFormat="1" applyFont="1" applyFill="1" applyBorder="1" applyAlignment="1">
      <alignment horizontal="right" vertical="center"/>
    </xf>
    <xf numFmtId="3" fontId="30" fillId="2" borderId="50" xfId="0" applyNumberFormat="1" applyFont="1" applyFill="1" applyBorder="1" applyAlignment="1">
      <alignment horizontal="right" vertical="center"/>
    </xf>
    <xf numFmtId="164" fontId="30" fillId="2" borderId="51" xfId="1" applyNumberFormat="1" applyFont="1" applyFill="1" applyBorder="1" applyAlignment="1">
      <alignment horizontal="right" vertical="center"/>
    </xf>
    <xf numFmtId="164" fontId="30" fillId="3" borderId="8" xfId="1" applyNumberFormat="1" applyFont="1" applyFill="1" applyBorder="1" applyAlignment="1">
      <alignment horizontal="right" vertical="center"/>
    </xf>
    <xf numFmtId="3" fontId="30" fillId="3" borderId="60" xfId="2" applyNumberFormat="1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 wrapText="1"/>
    </xf>
    <xf numFmtId="165" fontId="33" fillId="2" borderId="0" xfId="0" applyNumberFormat="1" applyFont="1" applyFill="1"/>
    <xf numFmtId="0" fontId="30" fillId="2" borderId="30" xfId="2" applyFont="1" applyFill="1" applyBorder="1" applyAlignment="1">
      <alignment wrapText="1"/>
    </xf>
    <xf numFmtId="1" fontId="30" fillId="2" borderId="0" xfId="2" applyNumberFormat="1" applyFont="1" applyFill="1" applyBorder="1" applyAlignment="1">
      <alignment horizontal="right" wrapText="1"/>
    </xf>
    <xf numFmtId="0" fontId="30" fillId="2" borderId="24" xfId="2" applyFont="1" applyFill="1" applyBorder="1" applyAlignment="1">
      <alignment horizontal="right" wrapText="1"/>
    </xf>
    <xf numFmtId="0" fontId="30" fillId="2" borderId="0" xfId="2" applyFont="1" applyFill="1" applyBorder="1" applyAlignment="1">
      <alignment horizontal="right" wrapText="1"/>
    </xf>
    <xf numFmtId="0" fontId="30" fillId="3" borderId="24" xfId="2" applyFont="1" applyFill="1" applyBorder="1" applyAlignment="1">
      <alignment horizontal="right"/>
    </xf>
    <xf numFmtId="3" fontId="30" fillId="3" borderId="0" xfId="0" applyNumberFormat="1" applyFont="1" applyFill="1"/>
    <xf numFmtId="165" fontId="54" fillId="3" borderId="24" xfId="2" applyNumberFormat="1" applyFont="1" applyFill="1" applyBorder="1" applyAlignment="1">
      <alignment horizontal="right" vertical="center"/>
    </xf>
    <xf numFmtId="165" fontId="54" fillId="3" borderId="0" xfId="2" applyNumberFormat="1" applyFont="1" applyFill="1" applyBorder="1" applyAlignment="1">
      <alignment horizontal="right" vertical="center"/>
    </xf>
    <xf numFmtId="165" fontId="54" fillId="3" borderId="9" xfId="2" applyNumberFormat="1" applyFont="1" applyFill="1" applyBorder="1" applyAlignment="1">
      <alignment horizontal="right" vertical="center"/>
    </xf>
    <xf numFmtId="165" fontId="54" fillId="3" borderId="4" xfId="2" applyNumberFormat="1" applyFont="1" applyFill="1" applyBorder="1" applyAlignment="1">
      <alignment horizontal="right" vertical="center"/>
    </xf>
    <xf numFmtId="165" fontId="54" fillId="3" borderId="2" xfId="2" applyNumberFormat="1" applyFont="1" applyFill="1" applyBorder="1" applyAlignment="1">
      <alignment horizontal="right" vertical="center"/>
    </xf>
    <xf numFmtId="165" fontId="54" fillId="3" borderId="23" xfId="2" applyNumberFormat="1" applyFont="1" applyFill="1" applyBorder="1" applyAlignment="1">
      <alignment horizontal="right" vertical="center"/>
    </xf>
    <xf numFmtId="164" fontId="54" fillId="3" borderId="2" xfId="1" applyNumberFormat="1" applyFont="1" applyFill="1" applyBorder="1" applyAlignment="1">
      <alignment vertical="center"/>
    </xf>
    <xf numFmtId="165" fontId="54" fillId="3" borderId="4" xfId="20" applyNumberFormat="1" applyFont="1" applyFill="1" applyBorder="1" applyAlignment="1">
      <alignment horizontal="right" vertical="center"/>
    </xf>
    <xf numFmtId="165" fontId="54" fillId="3" borderId="0" xfId="20" applyNumberFormat="1" applyFont="1" applyFill="1" applyBorder="1" applyAlignment="1">
      <alignment horizontal="right" vertical="center"/>
    </xf>
    <xf numFmtId="165" fontId="54" fillId="3" borderId="24" xfId="20" applyNumberFormat="1" applyFont="1" applyFill="1" applyBorder="1" applyAlignment="1">
      <alignment horizontal="right" vertical="center"/>
    </xf>
    <xf numFmtId="165" fontId="54" fillId="3" borderId="9" xfId="20" applyNumberFormat="1" applyFont="1" applyFill="1" applyBorder="1" applyAlignment="1">
      <alignment horizontal="right" vertical="center"/>
    </xf>
    <xf numFmtId="165" fontId="54" fillId="3" borderId="30" xfId="20" applyNumberFormat="1" applyFont="1" applyFill="1" applyBorder="1" applyAlignment="1">
      <alignment horizontal="right" vertical="center"/>
    </xf>
    <xf numFmtId="3" fontId="54" fillId="3" borderId="24" xfId="2" applyNumberFormat="1" applyFont="1" applyFill="1" applyBorder="1" applyAlignment="1">
      <alignment horizontal="right" vertical="center"/>
    </xf>
    <xf numFmtId="3" fontId="54" fillId="3" borderId="0" xfId="2" applyNumberFormat="1" applyFont="1" applyFill="1" applyBorder="1" applyAlignment="1">
      <alignment horizontal="right" vertical="center"/>
    </xf>
    <xf numFmtId="3" fontId="54" fillId="3" borderId="59" xfId="2" applyNumberFormat="1" applyFont="1" applyFill="1" applyBorder="1" applyAlignment="1">
      <alignment horizontal="right" vertical="center"/>
    </xf>
    <xf numFmtId="3" fontId="54" fillId="3" borderId="57" xfId="2" applyNumberFormat="1" applyFont="1" applyFill="1" applyBorder="1" applyAlignment="1">
      <alignment horizontal="right" vertical="center"/>
    </xf>
    <xf numFmtId="3" fontId="54" fillId="3" borderId="9" xfId="2" applyNumberFormat="1" applyFont="1" applyFill="1" applyBorder="1" applyAlignment="1">
      <alignment horizontal="right" vertical="center"/>
    </xf>
    <xf numFmtId="3" fontId="54" fillId="3" borderId="35" xfId="2" applyNumberFormat="1" applyFont="1" applyFill="1" applyBorder="1" applyAlignment="1">
      <alignment horizontal="right" vertical="center"/>
    </xf>
    <xf numFmtId="3" fontId="54" fillId="3" borderId="2" xfId="2" applyNumberFormat="1" applyFont="1" applyFill="1" applyBorder="1" applyAlignment="1">
      <alignment horizontal="right" vertical="center"/>
    </xf>
    <xf numFmtId="3" fontId="64" fillId="9" borderId="0" xfId="2" applyNumberFormat="1" applyFont="1" applyFill="1" applyBorder="1" applyAlignment="1">
      <alignment horizontal="right" vertical="center"/>
    </xf>
    <xf numFmtId="3" fontId="64" fillId="9" borderId="11" xfId="2" applyNumberFormat="1" applyFont="1" applyFill="1" applyBorder="1" applyAlignment="1">
      <alignment horizontal="right" vertical="center"/>
    </xf>
    <xf numFmtId="3" fontId="64" fillId="9" borderId="6" xfId="2" applyNumberFormat="1" applyFont="1" applyFill="1" applyBorder="1" applyAlignment="1">
      <alignment horizontal="right" vertical="center"/>
    </xf>
    <xf numFmtId="0" fontId="30" fillId="2" borderId="0" xfId="2" applyFont="1" applyFill="1" applyAlignment="1">
      <alignment horizontal="right"/>
    </xf>
    <xf numFmtId="0" fontId="30" fillId="3" borderId="0" xfId="2" applyFont="1" applyFill="1" applyBorder="1" applyAlignment="1">
      <alignment horizontal="left"/>
    </xf>
    <xf numFmtId="165" fontId="30" fillId="3" borderId="0" xfId="2" applyNumberFormat="1" applyFont="1" applyFill="1" applyBorder="1" applyAlignment="1">
      <alignment horizontal="center" wrapText="1"/>
    </xf>
    <xf numFmtId="0" fontId="30" fillId="2" borderId="0" xfId="2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wrapText="1"/>
    </xf>
    <xf numFmtId="0" fontId="54" fillId="3" borderId="0" xfId="2" applyFont="1" applyFill="1" applyBorder="1" applyAlignment="1">
      <alignment horizontal="right"/>
    </xf>
    <xf numFmtId="167" fontId="54" fillId="3" borderId="0" xfId="2" applyNumberFormat="1" applyFont="1" applyFill="1" applyBorder="1" applyAlignment="1">
      <alignment horizontal="right"/>
    </xf>
    <xf numFmtId="167" fontId="54" fillId="2" borderId="0" xfId="2" applyNumberFormat="1" applyFont="1" applyFill="1" applyBorder="1" applyAlignment="1">
      <alignment horizontal="right"/>
    </xf>
    <xf numFmtId="0" fontId="54" fillId="2" borderId="0" xfId="2" applyFont="1" applyFill="1" applyBorder="1"/>
    <xf numFmtId="167" fontId="30" fillId="2" borderId="0" xfId="2" applyNumberFormat="1" applyFont="1" applyFill="1" applyBorder="1" applyAlignment="1">
      <alignment horizontal="right"/>
    </xf>
    <xf numFmtId="3" fontId="22" fillId="2" borderId="0" xfId="2" applyNumberFormat="1" applyFont="1" applyFill="1" applyBorder="1"/>
    <xf numFmtId="3" fontId="5" fillId="2" borderId="0" xfId="2" applyNumberFormat="1" applyFill="1" applyBorder="1"/>
    <xf numFmtId="0" fontId="30" fillId="2" borderId="0" xfId="2" applyFont="1" applyFill="1" applyBorder="1" applyAlignment="1"/>
    <xf numFmtId="0" fontId="52" fillId="2" borderId="0" xfId="2" applyFont="1" applyFill="1" applyAlignment="1">
      <alignment wrapText="1"/>
    </xf>
    <xf numFmtId="0" fontId="66" fillId="2" borderId="0" xfId="2" applyFont="1" applyFill="1" applyBorder="1" applyAlignment="1">
      <alignment horizontal="center" wrapText="1"/>
    </xf>
    <xf numFmtId="0" fontId="67" fillId="3" borderId="0" xfId="2" applyFont="1" applyFill="1" applyAlignment="1">
      <alignment vertical="center" wrapText="1"/>
    </xf>
    <xf numFmtId="0" fontId="68" fillId="3" borderId="0" xfId="2" applyFont="1" applyFill="1" applyAlignment="1">
      <alignment vertical="center" wrapText="1"/>
    </xf>
    <xf numFmtId="3" fontId="66" fillId="3" borderId="0" xfId="2" applyNumberFormat="1" applyFont="1" applyFill="1" applyBorder="1" applyAlignment="1">
      <alignment vertical="center" wrapText="1"/>
    </xf>
    <xf numFmtId="165" fontId="66" fillId="3" borderId="0" xfId="2" applyNumberFormat="1" applyFont="1" applyFill="1" applyBorder="1" applyAlignment="1">
      <alignment horizontal="left" wrapText="1"/>
    </xf>
    <xf numFmtId="0" fontId="66" fillId="2" borderId="0" xfId="2" applyFont="1" applyFill="1"/>
    <xf numFmtId="3" fontId="30" fillId="3" borderId="0" xfId="2" applyNumberFormat="1" applyFont="1" applyFill="1" applyBorder="1" applyAlignment="1">
      <alignment horizontal="center" vertical="center" wrapText="1"/>
    </xf>
    <xf numFmtId="0" fontId="30" fillId="2" borderId="0" xfId="2" applyFont="1" applyFill="1" applyAlignment="1">
      <alignment wrapText="1"/>
    </xf>
    <xf numFmtId="0" fontId="30" fillId="2" borderId="0" xfId="2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5" fillId="3" borderId="0" xfId="2" applyFill="1" applyBorder="1"/>
    <xf numFmtId="1" fontId="22" fillId="3" borderId="0" xfId="2" applyNumberFormat="1" applyFont="1" applyFill="1" applyBorder="1" applyAlignment="1">
      <alignment vertical="center" wrapText="1"/>
    </xf>
    <xf numFmtId="1" fontId="26" fillId="3" borderId="0" xfId="2" applyNumberFormat="1" applyFont="1" applyFill="1" applyBorder="1" applyAlignment="1">
      <alignment vertical="center" wrapText="1"/>
    </xf>
    <xf numFmtId="1" fontId="21" fillId="3" borderId="0" xfId="2" applyNumberFormat="1" applyFont="1" applyFill="1" applyBorder="1" applyAlignment="1">
      <alignment vertical="center" wrapText="1"/>
    </xf>
    <xf numFmtId="0" fontId="5" fillId="3" borderId="0" xfId="2" applyFill="1"/>
    <xf numFmtId="1" fontId="74" fillId="3" borderId="0" xfId="2" applyNumberFormat="1" applyFont="1" applyFill="1" applyBorder="1" applyAlignment="1">
      <alignment horizontal="center" vertical="center" wrapText="1"/>
    </xf>
    <xf numFmtId="0" fontId="5" fillId="3" borderId="0" xfId="2" applyFill="1" applyBorder="1" applyAlignment="1">
      <alignment horizontal="center"/>
    </xf>
    <xf numFmtId="0" fontId="30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80" fillId="2" borderId="0" xfId="0" applyFont="1" applyFill="1" applyBorder="1"/>
    <xf numFmtId="0" fontId="81" fillId="2" borderId="0" xfId="0" applyFont="1" applyFill="1" applyBorder="1" applyAlignment="1">
      <alignment horizontal="left"/>
    </xf>
    <xf numFmtId="0" fontId="81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/>
    </xf>
    <xf numFmtId="165" fontId="80" fillId="28" borderId="24" xfId="2" applyNumberFormat="1" applyFont="1" applyFill="1" applyBorder="1" applyAlignment="1">
      <alignment horizontal="right" vertical="center"/>
    </xf>
    <xf numFmtId="165" fontId="80" fillId="28" borderId="0" xfId="2" applyNumberFormat="1" applyFont="1" applyFill="1" applyBorder="1" applyAlignment="1">
      <alignment horizontal="right" vertical="center"/>
    </xf>
    <xf numFmtId="165" fontId="80" fillId="28" borderId="9" xfId="2" applyNumberFormat="1" applyFont="1" applyFill="1" applyBorder="1" applyAlignment="1">
      <alignment horizontal="right" vertical="center"/>
    </xf>
    <xf numFmtId="165" fontId="80" fillId="28" borderId="4" xfId="2" applyNumberFormat="1" applyFont="1" applyFill="1" applyBorder="1" applyAlignment="1">
      <alignment horizontal="right" vertical="center"/>
    </xf>
    <xf numFmtId="165" fontId="80" fillId="28" borderId="2" xfId="2" applyNumberFormat="1" applyFont="1" applyFill="1" applyBorder="1" applyAlignment="1">
      <alignment horizontal="right" vertical="center"/>
    </xf>
    <xf numFmtId="165" fontId="80" fillId="28" borderId="23" xfId="2" applyNumberFormat="1" applyFont="1" applyFill="1" applyBorder="1" applyAlignment="1">
      <alignment horizontal="right" vertical="center"/>
    </xf>
    <xf numFmtId="165" fontId="80" fillId="28" borderId="16" xfId="2" applyNumberFormat="1" applyFont="1" applyFill="1" applyBorder="1" applyAlignment="1">
      <alignment horizontal="right" vertical="center"/>
    </xf>
    <xf numFmtId="165" fontId="80" fillId="28" borderId="11" xfId="2" applyNumberFormat="1" applyFont="1" applyFill="1" applyBorder="1" applyAlignment="1">
      <alignment horizontal="right" vertical="center"/>
    </xf>
    <xf numFmtId="165" fontId="80" fillId="28" borderId="12" xfId="2" applyNumberFormat="1" applyFont="1" applyFill="1" applyBorder="1" applyAlignment="1">
      <alignment horizontal="right" vertical="center"/>
    </xf>
    <xf numFmtId="165" fontId="80" fillId="28" borderId="10" xfId="2" applyNumberFormat="1" applyFont="1" applyFill="1" applyBorder="1" applyAlignment="1">
      <alignment horizontal="right" vertical="center"/>
    </xf>
    <xf numFmtId="165" fontId="80" fillId="28" borderId="13" xfId="2" applyNumberFormat="1" applyFont="1" applyFill="1" applyBorder="1" applyAlignment="1">
      <alignment horizontal="right" vertical="center"/>
    </xf>
    <xf numFmtId="165" fontId="80" fillId="28" borderId="31" xfId="2" applyNumberFormat="1" applyFont="1" applyFill="1" applyBorder="1" applyAlignment="1">
      <alignment horizontal="right" vertical="center"/>
    </xf>
    <xf numFmtId="165" fontId="80" fillId="28" borderId="39" xfId="2" applyNumberFormat="1" applyFont="1" applyFill="1" applyBorder="1" applyAlignment="1">
      <alignment horizontal="right" vertical="center"/>
    </xf>
    <xf numFmtId="165" fontId="80" fillId="28" borderId="6" xfId="2" applyNumberFormat="1" applyFont="1" applyFill="1" applyBorder="1" applyAlignment="1">
      <alignment horizontal="right" vertical="center"/>
    </xf>
    <xf numFmtId="165" fontId="80" fillId="28" borderId="15" xfId="2" applyNumberFormat="1" applyFont="1" applyFill="1" applyBorder="1" applyAlignment="1">
      <alignment horizontal="right" vertical="center"/>
    </xf>
    <xf numFmtId="165" fontId="80" fillId="28" borderId="3" xfId="2" applyNumberFormat="1" applyFont="1" applyFill="1" applyBorder="1" applyAlignment="1">
      <alignment horizontal="right" vertical="center"/>
    </xf>
    <xf numFmtId="165" fontId="80" fillId="28" borderId="1" xfId="2" applyNumberFormat="1" applyFont="1" applyFill="1" applyBorder="1" applyAlignment="1">
      <alignment horizontal="right" vertical="center"/>
    </xf>
    <xf numFmtId="165" fontId="80" fillId="28" borderId="44" xfId="2" applyNumberFormat="1" applyFont="1" applyFill="1" applyBorder="1" applyAlignment="1">
      <alignment horizontal="right" vertical="center"/>
    </xf>
    <xf numFmtId="165" fontId="80" fillId="28" borderId="24" xfId="20" applyNumberFormat="1" applyFont="1" applyFill="1" applyBorder="1" applyAlignment="1">
      <alignment horizontal="right" vertical="center"/>
    </xf>
    <xf numFmtId="165" fontId="80" fillId="28" borderId="0" xfId="20" applyNumberFormat="1" applyFont="1" applyFill="1" applyBorder="1" applyAlignment="1">
      <alignment horizontal="right" vertical="center"/>
    </xf>
    <xf numFmtId="164" fontId="80" fillId="28" borderId="2" xfId="1" applyNumberFormat="1" applyFont="1" applyFill="1" applyBorder="1" applyAlignment="1">
      <alignment vertical="center"/>
    </xf>
    <xf numFmtId="165" fontId="80" fillId="28" borderId="4" xfId="20" applyNumberFormat="1" applyFont="1" applyFill="1" applyBorder="1" applyAlignment="1">
      <alignment horizontal="right" vertical="center"/>
    </xf>
    <xf numFmtId="165" fontId="80" fillId="28" borderId="16" xfId="20" applyNumberFormat="1" applyFont="1" applyFill="1" applyBorder="1" applyAlignment="1">
      <alignment horizontal="right" vertical="center"/>
    </xf>
    <xf numFmtId="165" fontId="80" fillId="28" borderId="11" xfId="20" applyNumberFormat="1" applyFont="1" applyFill="1" applyBorder="1" applyAlignment="1">
      <alignment horizontal="right" vertical="center"/>
    </xf>
    <xf numFmtId="164" fontId="80" fillId="28" borderId="13" xfId="1" applyNumberFormat="1" applyFont="1" applyFill="1" applyBorder="1" applyAlignment="1">
      <alignment vertical="center"/>
    </xf>
    <xf numFmtId="165" fontId="80" fillId="28" borderId="10" xfId="20" applyNumberFormat="1" applyFont="1" applyFill="1" applyBorder="1" applyAlignment="1">
      <alignment horizontal="right" vertical="center"/>
    </xf>
    <xf numFmtId="165" fontId="80" fillId="28" borderId="39" xfId="20" applyNumberFormat="1" applyFont="1" applyFill="1" applyBorder="1" applyAlignment="1">
      <alignment horizontal="right" vertical="center"/>
    </xf>
    <xf numFmtId="165" fontId="80" fillId="28" borderId="6" xfId="20" applyNumberFormat="1" applyFont="1" applyFill="1" applyBorder="1" applyAlignment="1">
      <alignment horizontal="right" vertical="center"/>
    </xf>
    <xf numFmtId="164" fontId="80" fillId="28" borderId="1" xfId="1" applyNumberFormat="1" applyFont="1" applyFill="1" applyBorder="1" applyAlignment="1">
      <alignment vertical="center"/>
    </xf>
    <xf numFmtId="165" fontId="80" fillId="28" borderId="3" xfId="20" applyNumberFormat="1" applyFont="1" applyFill="1" applyBorder="1" applyAlignment="1">
      <alignment horizontal="right" vertical="center"/>
    </xf>
    <xf numFmtId="165" fontId="30" fillId="3" borderId="8" xfId="20" applyNumberFormat="1" applyFont="1" applyFill="1" applyBorder="1" applyAlignment="1">
      <alignment horizontal="right" vertical="center"/>
    </xf>
    <xf numFmtId="165" fontId="30" fillId="3" borderId="9" xfId="20" applyNumberFormat="1" applyFont="1" applyFill="1" applyBorder="1" applyAlignment="1">
      <alignment horizontal="right" vertical="center"/>
    </xf>
    <xf numFmtId="1" fontId="30" fillId="3" borderId="0" xfId="2" applyNumberFormat="1" applyFont="1" applyFill="1" applyBorder="1" applyAlignment="1">
      <alignment horizontal="center" wrapText="1"/>
    </xf>
    <xf numFmtId="165" fontId="30" fillId="3" borderId="0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horizontal="right" vertical="center"/>
    </xf>
    <xf numFmtId="165" fontId="82" fillId="27" borderId="24" xfId="20" applyNumberFormat="1" applyFont="1" applyFill="1" applyBorder="1" applyAlignment="1">
      <alignment horizontal="right" vertical="center"/>
    </xf>
    <xf numFmtId="165" fontId="82" fillId="27" borderId="30" xfId="20" applyNumberFormat="1" applyFont="1" applyFill="1" applyBorder="1" applyAlignment="1">
      <alignment horizontal="right" vertical="center"/>
    </xf>
    <xf numFmtId="165" fontId="82" fillId="27" borderId="16" xfId="20" applyNumberFormat="1" applyFont="1" applyFill="1" applyBorder="1" applyAlignment="1">
      <alignment horizontal="right" vertical="center"/>
    </xf>
    <xf numFmtId="165" fontId="82" fillId="27" borderId="42" xfId="20" applyNumberFormat="1" applyFont="1" applyFill="1" applyBorder="1" applyAlignment="1">
      <alignment horizontal="right" vertical="center"/>
    </xf>
    <xf numFmtId="165" fontId="82" fillId="27" borderId="39" xfId="20" applyNumberFormat="1" applyFont="1" applyFill="1" applyBorder="1" applyAlignment="1">
      <alignment horizontal="right" vertical="center"/>
    </xf>
    <xf numFmtId="165" fontId="82" fillId="27" borderId="41" xfId="20" applyNumberFormat="1" applyFont="1" applyFill="1" applyBorder="1" applyAlignment="1">
      <alignment horizontal="right" vertical="center"/>
    </xf>
    <xf numFmtId="165" fontId="63" fillId="24" borderId="24" xfId="20" applyNumberFormat="1" applyFont="1" applyFill="1" applyBorder="1" applyAlignment="1">
      <alignment horizontal="right" vertical="center"/>
    </xf>
    <xf numFmtId="165" fontId="63" fillId="24" borderId="0" xfId="20" applyNumberFormat="1" applyFont="1" applyFill="1" applyBorder="1" applyAlignment="1">
      <alignment horizontal="right" vertical="center"/>
    </xf>
    <xf numFmtId="165" fontId="63" fillId="24" borderId="30" xfId="20" applyNumberFormat="1" applyFont="1" applyFill="1" applyBorder="1" applyAlignment="1">
      <alignment horizontal="right" vertical="center"/>
    </xf>
    <xf numFmtId="165" fontId="63" fillId="24" borderId="16" xfId="20" applyNumberFormat="1" applyFont="1" applyFill="1" applyBorder="1" applyAlignment="1">
      <alignment horizontal="right" vertical="center"/>
    </xf>
    <xf numFmtId="165" fontId="63" fillId="24" borderId="11" xfId="20" applyNumberFormat="1" applyFont="1" applyFill="1" applyBorder="1" applyAlignment="1">
      <alignment horizontal="right" vertical="center"/>
    </xf>
    <xf numFmtId="165" fontId="63" fillId="24" borderId="39" xfId="20" applyNumberFormat="1" applyFont="1" applyFill="1" applyBorder="1" applyAlignment="1">
      <alignment horizontal="right" vertical="center"/>
    </xf>
    <xf numFmtId="165" fontId="63" fillId="24" borderId="6" xfId="20" applyNumberFormat="1" applyFont="1" applyFill="1" applyBorder="1" applyAlignment="1">
      <alignment horizontal="right" vertical="center"/>
    </xf>
    <xf numFmtId="165" fontId="63" fillId="24" borderId="41" xfId="20" applyNumberFormat="1" applyFont="1" applyFill="1" applyBorder="1" applyAlignment="1">
      <alignment horizontal="right" vertical="center"/>
    </xf>
    <xf numFmtId="3" fontId="80" fillId="28" borderId="24" xfId="2" applyNumberFormat="1" applyFont="1" applyFill="1" applyBorder="1" applyAlignment="1">
      <alignment horizontal="right" vertical="center"/>
    </xf>
    <xf numFmtId="3" fontId="80" fillId="28" borderId="0" xfId="2" applyNumberFormat="1" applyFont="1" applyFill="1" applyBorder="1" applyAlignment="1">
      <alignment horizontal="right" vertical="center"/>
    </xf>
    <xf numFmtId="3" fontId="80" fillId="28" borderId="59" xfId="2" applyNumberFormat="1" applyFont="1" applyFill="1" applyBorder="1" applyAlignment="1">
      <alignment horizontal="right" vertical="center"/>
    </xf>
    <xf numFmtId="3" fontId="80" fillId="28" borderId="16" xfId="2" applyNumberFormat="1" applyFont="1" applyFill="1" applyBorder="1" applyAlignment="1">
      <alignment horizontal="right" vertical="center"/>
    </xf>
    <xf numFmtId="3" fontId="80" fillId="28" borderId="11" xfId="2" applyNumberFormat="1" applyFont="1" applyFill="1" applyBorder="1" applyAlignment="1">
      <alignment horizontal="right" vertical="center"/>
    </xf>
    <xf numFmtId="3" fontId="80" fillId="28" borderId="60" xfId="2" applyNumberFormat="1" applyFont="1" applyFill="1" applyBorder="1" applyAlignment="1">
      <alignment horizontal="right" vertical="center"/>
    </xf>
    <xf numFmtId="3" fontId="80" fillId="28" borderId="39" xfId="2" applyNumberFormat="1" applyFont="1" applyFill="1" applyBorder="1" applyAlignment="1">
      <alignment horizontal="right" vertical="center"/>
    </xf>
    <xf numFmtId="3" fontId="80" fillId="28" borderId="6" xfId="2" applyNumberFormat="1" applyFont="1" applyFill="1" applyBorder="1" applyAlignment="1">
      <alignment horizontal="right" vertical="center"/>
    </xf>
    <xf numFmtId="3" fontId="80" fillId="28" borderId="55" xfId="2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top" wrapText="1"/>
    </xf>
    <xf numFmtId="3" fontId="54" fillId="28" borderId="10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top" wrapText="1"/>
    </xf>
    <xf numFmtId="0" fontId="77" fillId="2" borderId="0" xfId="0" applyFont="1" applyFill="1"/>
    <xf numFmtId="165" fontId="30" fillId="28" borderId="24" xfId="20" applyNumberFormat="1" applyFont="1" applyFill="1" applyBorder="1" applyAlignment="1">
      <alignment horizontal="right" vertical="center"/>
    </xf>
    <xf numFmtId="164" fontId="30" fillId="28" borderId="2" xfId="1" applyNumberFormat="1" applyFont="1" applyFill="1" applyBorder="1" applyAlignment="1">
      <alignment vertical="center"/>
    </xf>
    <xf numFmtId="165" fontId="30" fillId="28" borderId="4" xfId="20" applyNumberFormat="1" applyFont="1" applyFill="1" applyBorder="1" applyAlignment="1">
      <alignment horizontal="right" vertical="center"/>
    </xf>
    <xf numFmtId="165" fontId="30" fillId="28" borderId="9" xfId="20" applyNumberFormat="1" applyFont="1" applyFill="1" applyBorder="1" applyAlignment="1">
      <alignment horizontal="right" vertical="center"/>
    </xf>
    <xf numFmtId="165" fontId="30" fillId="28" borderId="12" xfId="20" applyNumberFormat="1" applyFont="1" applyFill="1" applyBorder="1" applyAlignment="1">
      <alignment horizontal="right" vertical="center"/>
    </xf>
    <xf numFmtId="165" fontId="30" fillId="24" borderId="24" xfId="20" applyNumberFormat="1" applyFont="1" applyFill="1" applyBorder="1" applyAlignment="1">
      <alignment horizontal="right" vertical="center"/>
    </xf>
    <xf numFmtId="165" fontId="30" fillId="24" borderId="0" xfId="20" applyNumberFormat="1" applyFont="1" applyFill="1" applyBorder="1" applyAlignment="1">
      <alignment horizontal="right" vertical="center"/>
    </xf>
    <xf numFmtId="165" fontId="30" fillId="24" borderId="43" xfId="20" applyNumberFormat="1" applyFont="1" applyFill="1" applyBorder="1" applyAlignment="1">
      <alignment horizontal="right" vertical="center"/>
    </xf>
    <xf numFmtId="165" fontId="30" fillId="27" borderId="5" xfId="20" applyNumberFormat="1" applyFont="1" applyFill="1" applyBorder="1" applyAlignment="1">
      <alignment horizontal="right" vertical="center"/>
    </xf>
    <xf numFmtId="165" fontId="30" fillId="27" borderId="43" xfId="20" applyNumberFormat="1" applyFont="1" applyFill="1" applyBorder="1" applyAlignment="1">
      <alignment horizontal="right" vertical="center"/>
    </xf>
    <xf numFmtId="165" fontId="30" fillId="28" borderId="15" xfId="20" applyNumberFormat="1" applyFont="1" applyFill="1" applyBorder="1" applyAlignment="1">
      <alignment horizontal="right" vertical="center"/>
    </xf>
    <xf numFmtId="165" fontId="30" fillId="28" borderId="24" xfId="2" applyNumberFormat="1" applyFont="1" applyFill="1" applyBorder="1" applyAlignment="1">
      <alignment horizontal="right" vertical="center"/>
    </xf>
    <xf numFmtId="165" fontId="30" fillId="28" borderId="0" xfId="2" applyNumberFormat="1" applyFont="1" applyFill="1" applyBorder="1" applyAlignment="1">
      <alignment horizontal="right" vertical="center"/>
    </xf>
    <xf numFmtId="165" fontId="30" fillId="28" borderId="9" xfId="2" applyNumberFormat="1" applyFont="1" applyFill="1" applyBorder="1" applyAlignment="1">
      <alignment horizontal="right" vertical="center"/>
    </xf>
    <xf numFmtId="165" fontId="30" fillId="28" borderId="4" xfId="2" applyNumberFormat="1" applyFont="1" applyFill="1" applyBorder="1" applyAlignment="1">
      <alignment horizontal="right" vertical="center"/>
    </xf>
    <xf numFmtId="165" fontId="30" fillId="28" borderId="2" xfId="2" applyNumberFormat="1" applyFont="1" applyFill="1" applyBorder="1" applyAlignment="1">
      <alignment horizontal="right" vertical="center"/>
    </xf>
    <xf numFmtId="165" fontId="30" fillId="28" borderId="23" xfId="2" applyNumberFormat="1" applyFont="1" applyFill="1" applyBorder="1" applyAlignment="1">
      <alignment horizontal="right" vertical="center"/>
    </xf>
    <xf numFmtId="1" fontId="30" fillId="28" borderId="8" xfId="0" applyNumberFormat="1" applyFont="1" applyFill="1" applyBorder="1" applyAlignment="1">
      <alignment horizontal="center"/>
    </xf>
    <xf numFmtId="3" fontId="30" fillId="28" borderId="36" xfId="0" applyNumberFormat="1" applyFont="1" applyFill="1" applyBorder="1"/>
    <xf numFmtId="3" fontId="30" fillId="28" borderId="9" xfId="0" applyNumberFormat="1" applyFont="1" applyFill="1" applyBorder="1"/>
    <xf numFmtId="3" fontId="30" fillId="28" borderId="12" xfId="0" applyNumberFormat="1" applyFont="1" applyFill="1" applyBorder="1"/>
    <xf numFmtId="3" fontId="30" fillId="28" borderId="21" xfId="0" applyNumberFormat="1" applyFont="1" applyFill="1" applyBorder="1"/>
    <xf numFmtId="3" fontId="30" fillId="28" borderId="8" xfId="0" applyNumberFormat="1" applyFont="1" applyFill="1" applyBorder="1"/>
    <xf numFmtId="3" fontId="30" fillId="28" borderId="15" xfId="0" applyNumberFormat="1" applyFont="1" applyFill="1" applyBorder="1"/>
    <xf numFmtId="3" fontId="30" fillId="28" borderId="24" xfId="2" applyNumberFormat="1" applyFont="1" applyFill="1" applyBorder="1" applyAlignment="1">
      <alignment horizontal="right" vertical="center"/>
    </xf>
    <xf numFmtId="3" fontId="30" fillId="28" borderId="0" xfId="2" applyNumberFormat="1" applyFont="1" applyFill="1" applyBorder="1" applyAlignment="1">
      <alignment horizontal="right" vertical="center"/>
    </xf>
    <xf numFmtId="3" fontId="30" fillId="28" borderId="59" xfId="2" applyNumberFormat="1" applyFont="1" applyFill="1" applyBorder="1" applyAlignment="1">
      <alignment horizontal="right" vertical="center"/>
    </xf>
    <xf numFmtId="0" fontId="30" fillId="29" borderId="10" xfId="0" applyFont="1" applyFill="1" applyBorder="1" applyAlignment="1">
      <alignment horizontal="right" vertical="center"/>
    </xf>
    <xf numFmtId="3" fontId="30" fillId="29" borderId="12" xfId="0" applyNumberFormat="1" applyFont="1" applyFill="1" applyBorder="1" applyAlignment="1">
      <alignment horizontal="right" vertical="center"/>
    </xf>
    <xf numFmtId="3" fontId="30" fillId="29" borderId="10" xfId="0" applyNumberFormat="1" applyFont="1" applyFill="1" applyBorder="1" applyAlignment="1">
      <alignment horizontal="right" vertical="center"/>
    </xf>
    <xf numFmtId="3" fontId="30" fillId="29" borderId="11" xfId="0" applyNumberFormat="1" applyFont="1" applyFill="1" applyBorder="1" applyAlignment="1">
      <alignment horizontal="right" vertical="center"/>
    </xf>
    <xf numFmtId="164" fontId="30" fillId="29" borderId="12" xfId="1" applyNumberFormat="1" applyFont="1" applyFill="1" applyBorder="1" applyAlignment="1">
      <alignment horizontal="right" vertical="center"/>
    </xf>
    <xf numFmtId="164" fontId="30" fillId="29" borderId="11" xfId="1" applyNumberFormat="1" applyFont="1" applyFill="1" applyBorder="1" applyAlignment="1">
      <alignment horizontal="right" vertical="center"/>
    </xf>
    <xf numFmtId="3" fontId="35" fillId="29" borderId="10" xfId="0" applyNumberFormat="1" applyFont="1" applyFill="1" applyBorder="1" applyAlignment="1">
      <alignment horizontal="right" vertical="center"/>
    </xf>
    <xf numFmtId="3" fontId="35" fillId="29" borderId="11" xfId="0" applyNumberFormat="1" applyFont="1" applyFill="1" applyBorder="1" applyAlignment="1">
      <alignment horizontal="right" vertical="center"/>
    </xf>
    <xf numFmtId="0" fontId="30" fillId="29" borderId="4" xfId="0" applyFont="1" applyFill="1" applyBorder="1" applyAlignment="1">
      <alignment horizontal="right" vertical="center"/>
    </xf>
    <xf numFmtId="3" fontId="30" fillId="29" borderId="9" xfId="0" applyNumberFormat="1" applyFont="1" applyFill="1" applyBorder="1" applyAlignment="1">
      <alignment horizontal="right" vertical="center"/>
    </xf>
    <xf numFmtId="3" fontId="30" fillId="29" borderId="4" xfId="0" applyNumberFormat="1" applyFont="1" applyFill="1" applyBorder="1" applyAlignment="1">
      <alignment horizontal="right" vertical="center"/>
    </xf>
    <xf numFmtId="3" fontId="30" fillId="29" borderId="0" xfId="0" applyNumberFormat="1" applyFont="1" applyFill="1" applyBorder="1" applyAlignment="1">
      <alignment horizontal="right" vertical="center"/>
    </xf>
    <xf numFmtId="164" fontId="30" fillId="29" borderId="0" xfId="1" applyNumberFormat="1" applyFont="1" applyFill="1" applyBorder="1" applyAlignment="1">
      <alignment horizontal="right" vertical="center"/>
    </xf>
    <xf numFmtId="3" fontId="35" fillId="29" borderId="4" xfId="0" applyNumberFormat="1" applyFont="1" applyFill="1" applyBorder="1" applyAlignment="1">
      <alignment horizontal="right" vertical="center"/>
    </xf>
    <xf numFmtId="3" fontId="35" fillId="29" borderId="0" xfId="0" applyNumberFormat="1" applyFont="1" applyFill="1" applyBorder="1" applyAlignment="1">
      <alignment horizontal="right" vertical="center"/>
    </xf>
    <xf numFmtId="164" fontId="35" fillId="29" borderId="12" xfId="1" applyNumberFormat="1" applyFont="1" applyFill="1" applyBorder="1" applyAlignment="1">
      <alignment horizontal="right" vertical="center"/>
    </xf>
    <xf numFmtId="164" fontId="35" fillId="2" borderId="51" xfId="1" applyNumberFormat="1" applyFont="1" applyFill="1" applyBorder="1" applyAlignment="1">
      <alignment horizontal="right" vertical="center"/>
    </xf>
    <xf numFmtId="164" fontId="54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33" fillId="2" borderId="0" xfId="0" applyFont="1" applyFill="1" applyBorder="1" applyAlignment="1"/>
    <xf numFmtId="0" fontId="32" fillId="2" borderId="0" xfId="0" applyFont="1" applyFill="1" applyBorder="1" applyAlignment="1">
      <alignment horizontal="right" vertical="center"/>
    </xf>
    <xf numFmtId="1" fontId="32" fillId="2" borderId="0" xfId="0" applyNumberFormat="1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center"/>
    </xf>
    <xf numFmtId="0" fontId="33" fillId="2" borderId="4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3" fillId="2" borderId="9" xfId="0" applyFont="1" applyFill="1" applyBorder="1" applyAlignment="1">
      <alignment vertical="center" wrapText="1"/>
    </xf>
    <xf numFmtId="0" fontId="30" fillId="28" borderId="11" xfId="0" applyFont="1" applyFill="1" applyBorder="1" applyAlignment="1">
      <alignment horizontal="right" vertical="center"/>
    </xf>
    <xf numFmtId="3" fontId="30" fillId="28" borderId="9" xfId="0" applyNumberFormat="1" applyFont="1" applyFill="1" applyBorder="1" applyAlignment="1">
      <alignment horizontal="right" vertical="center"/>
    </xf>
    <xf numFmtId="3" fontId="30" fillId="28" borderId="0" xfId="0" applyNumberFormat="1" applyFont="1" applyFill="1" applyBorder="1" applyAlignment="1">
      <alignment horizontal="right" vertical="center"/>
    </xf>
    <xf numFmtId="3" fontId="30" fillId="28" borderId="12" xfId="0" applyNumberFormat="1" applyFont="1" applyFill="1" applyBorder="1" applyAlignment="1">
      <alignment horizontal="right" vertical="center"/>
    </xf>
    <xf numFmtId="164" fontId="30" fillId="28" borderId="0" xfId="1" applyNumberFormat="1" applyFont="1" applyFill="1" applyBorder="1" applyAlignment="1">
      <alignment horizontal="right" vertical="center"/>
    </xf>
    <xf numFmtId="165" fontId="39" fillId="28" borderId="4" xfId="1" applyNumberFormat="1" applyFont="1" applyFill="1" applyBorder="1" applyAlignment="1">
      <alignment horizontal="right" vertical="center"/>
    </xf>
    <xf numFmtId="165" fontId="39" fillId="28" borderId="0" xfId="0" applyNumberFormat="1" applyFont="1" applyFill="1" applyBorder="1" applyAlignment="1">
      <alignment horizontal="right" vertical="center"/>
    </xf>
    <xf numFmtId="165" fontId="39" fillId="28" borderId="9" xfId="1" applyNumberFormat="1" applyFont="1" applyFill="1" applyBorder="1" applyAlignment="1">
      <alignment horizontal="right" vertical="center"/>
    </xf>
    <xf numFmtId="0" fontId="30" fillId="28" borderId="10" xfId="0" applyFont="1" applyFill="1" applyBorder="1" applyAlignment="1">
      <alignment horizontal="right" vertical="center"/>
    </xf>
    <xf numFmtId="3" fontId="30" fillId="28" borderId="10" xfId="0" applyNumberFormat="1" applyFont="1" applyFill="1" applyBorder="1" applyAlignment="1">
      <alignment horizontal="right" vertical="center"/>
    </xf>
    <xf numFmtId="3" fontId="30" fillId="28" borderId="11" xfId="0" applyNumberFormat="1" applyFont="1" applyFill="1" applyBorder="1" applyAlignment="1">
      <alignment horizontal="right" vertical="center"/>
    </xf>
    <xf numFmtId="164" fontId="30" fillId="28" borderId="12" xfId="1" applyNumberFormat="1" applyFont="1" applyFill="1" applyBorder="1" applyAlignment="1">
      <alignment horizontal="right" vertical="center"/>
    </xf>
    <xf numFmtId="164" fontId="30" fillId="28" borderId="11" xfId="1" applyNumberFormat="1" applyFont="1" applyFill="1" applyBorder="1" applyAlignment="1">
      <alignment horizontal="right" vertical="center"/>
    </xf>
    <xf numFmtId="3" fontId="54" fillId="28" borderId="11" xfId="0" applyNumberFormat="1" applyFont="1" applyFill="1" applyBorder="1" applyAlignment="1">
      <alignment vertical="center"/>
    </xf>
    <xf numFmtId="165" fontId="54" fillId="28" borderId="12" xfId="0" applyNumberFormat="1" applyFont="1" applyFill="1" applyBorder="1" applyAlignment="1">
      <alignment horizontal="center" vertical="center"/>
    </xf>
    <xf numFmtId="1" fontId="32" fillId="2" borderId="0" xfId="0" applyNumberFormat="1" applyFont="1" applyFill="1" applyBorder="1" applyAlignment="1">
      <alignment horizontal="left"/>
    </xf>
    <xf numFmtId="165" fontId="39" fillId="28" borderId="7" xfId="1" applyNumberFormat="1" applyFont="1" applyFill="1" applyBorder="1" applyAlignment="1">
      <alignment horizontal="right" vertical="center"/>
    </xf>
    <xf numFmtId="165" fontId="39" fillId="28" borderId="5" xfId="1" applyNumberFormat="1" applyFont="1" applyFill="1" applyBorder="1" applyAlignment="1">
      <alignment horizontal="right" vertical="center"/>
    </xf>
    <xf numFmtId="165" fontId="39" fillId="28" borderId="8" xfId="1" applyNumberFormat="1" applyFont="1" applyFill="1" applyBorder="1" applyAlignment="1">
      <alignment horizontal="right" vertical="center"/>
    </xf>
    <xf numFmtId="165" fontId="39" fillId="28" borderId="10" xfId="1" applyNumberFormat="1" applyFont="1" applyFill="1" applyBorder="1" applyAlignment="1">
      <alignment horizontal="right" vertical="center"/>
    </xf>
    <xf numFmtId="165" fontId="39" fillId="28" borderId="11" xfId="1" applyNumberFormat="1" applyFont="1" applyFill="1" applyBorder="1" applyAlignment="1">
      <alignment horizontal="right" vertical="center"/>
    </xf>
    <xf numFmtId="165" fontId="39" fillId="28" borderId="12" xfId="1" applyNumberFormat="1" applyFont="1" applyFill="1" applyBorder="1" applyAlignment="1">
      <alignment horizontal="right" vertical="center"/>
    </xf>
    <xf numFmtId="3" fontId="83" fillId="28" borderId="10" xfId="0" applyNumberFormat="1" applyFont="1" applyFill="1" applyBorder="1" applyAlignment="1">
      <alignment horizontal="right" vertical="center"/>
    </xf>
    <xf numFmtId="3" fontId="83" fillId="28" borderId="11" xfId="0" applyNumberFormat="1" applyFont="1" applyFill="1" applyBorder="1" applyAlignment="1">
      <alignment horizontal="right" vertical="center"/>
    </xf>
    <xf numFmtId="164" fontId="83" fillId="28" borderId="12" xfId="1" applyNumberFormat="1" applyFont="1" applyFill="1" applyBorder="1" applyAlignment="1">
      <alignment horizontal="right" vertical="center"/>
    </xf>
    <xf numFmtId="3" fontId="30" fillId="28" borderId="57" xfId="2" applyNumberFormat="1" applyFont="1" applyFill="1" applyBorder="1" applyAlignment="1">
      <alignment horizontal="right" vertical="center"/>
    </xf>
    <xf numFmtId="3" fontId="80" fillId="28" borderId="57" xfId="2" applyNumberFormat="1" applyFont="1" applyFill="1" applyBorder="1" applyAlignment="1">
      <alignment horizontal="right" vertical="center"/>
    </xf>
    <xf numFmtId="3" fontId="80" fillId="28" borderId="58" xfId="2" applyNumberFormat="1" applyFont="1" applyFill="1" applyBorder="1" applyAlignment="1">
      <alignment horizontal="right" vertical="center"/>
    </xf>
    <xf numFmtId="3" fontId="80" fillId="28" borderId="56" xfId="2" applyNumberFormat="1" applyFont="1" applyFill="1" applyBorder="1" applyAlignment="1">
      <alignment horizontal="right" vertical="center"/>
    </xf>
    <xf numFmtId="3" fontId="30" fillId="2" borderId="10" xfId="0" applyNumberFormat="1" applyFont="1" applyFill="1" applyBorder="1"/>
    <xf numFmtId="3" fontId="30" fillId="2" borderId="11" xfId="0" applyNumberFormat="1" applyFont="1" applyFill="1" applyBorder="1"/>
    <xf numFmtId="3" fontId="30" fillId="2" borderId="12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 vertical="center"/>
    </xf>
    <xf numFmtId="3" fontId="30" fillId="2" borderId="7" xfId="0" applyNumberFormat="1" applyFont="1" applyFill="1" applyBorder="1"/>
    <xf numFmtId="3" fontId="30" fillId="2" borderId="5" xfId="0" applyNumberFormat="1" applyFont="1" applyFill="1" applyBorder="1"/>
    <xf numFmtId="3" fontId="30" fillId="2" borderId="8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/>
    </xf>
    <xf numFmtId="3" fontId="30" fillId="2" borderId="7" xfId="0" applyNumberFormat="1" applyFont="1" applyFill="1" applyBorder="1" applyAlignment="1">
      <alignment horizontal="right"/>
    </xf>
    <xf numFmtId="3" fontId="30" fillId="2" borderId="5" xfId="0" applyNumberFormat="1" applyFont="1" applyFill="1" applyBorder="1" applyAlignment="1">
      <alignment horizontal="right"/>
    </xf>
    <xf numFmtId="165" fontId="30" fillId="2" borderId="8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30" fillId="29" borderId="33" xfId="0" applyFont="1" applyFill="1" applyBorder="1" applyAlignment="1">
      <alignment horizontal="right" vertical="center"/>
    </xf>
    <xf numFmtId="3" fontId="30" fillId="29" borderId="32" xfId="0" applyNumberFormat="1" applyFont="1" applyFill="1" applyBorder="1" applyAlignment="1">
      <alignment horizontal="right" vertical="center"/>
    </xf>
    <xf numFmtId="3" fontId="30" fillId="29" borderId="33" xfId="0" applyNumberFormat="1" applyFont="1" applyFill="1" applyBorder="1" applyAlignment="1">
      <alignment horizontal="right" vertical="center"/>
    </xf>
    <xf numFmtId="3" fontId="30" fillId="29" borderId="34" xfId="0" applyNumberFormat="1" applyFont="1" applyFill="1" applyBorder="1" applyAlignment="1">
      <alignment horizontal="right" vertical="center"/>
    </xf>
    <xf numFmtId="164" fontId="30" fillId="29" borderId="32" xfId="1" applyNumberFormat="1" applyFont="1" applyFill="1" applyBorder="1" applyAlignment="1">
      <alignment horizontal="right" vertical="center"/>
    </xf>
    <xf numFmtId="164" fontId="30" fillId="29" borderId="34" xfId="1" applyNumberFormat="1" applyFont="1" applyFill="1" applyBorder="1" applyAlignment="1">
      <alignment horizontal="right" vertical="center"/>
    </xf>
    <xf numFmtId="3" fontId="35" fillId="29" borderId="33" xfId="0" applyNumberFormat="1" applyFont="1" applyFill="1" applyBorder="1" applyAlignment="1">
      <alignment horizontal="right" vertical="center"/>
    </xf>
    <xf numFmtId="3" fontId="35" fillId="29" borderId="34" xfId="0" applyNumberFormat="1" applyFont="1" applyFill="1" applyBorder="1" applyAlignment="1">
      <alignment horizontal="right" vertical="center"/>
    </xf>
    <xf numFmtId="164" fontId="35" fillId="29" borderId="32" xfId="1" applyNumberFormat="1" applyFont="1" applyFill="1" applyBorder="1" applyAlignment="1">
      <alignment horizontal="right" vertical="center"/>
    </xf>
    <xf numFmtId="0" fontId="77" fillId="2" borderId="0" xfId="0" applyFont="1" applyFill="1" applyBorder="1" applyAlignment="1">
      <alignment horizontal="left"/>
    </xf>
    <xf numFmtId="0" fontId="33" fillId="3" borderId="4" xfId="0" applyFont="1" applyFill="1" applyBorder="1" applyAlignment="1"/>
    <xf numFmtId="0" fontId="33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1" fontId="32" fillId="3" borderId="0" xfId="0" applyNumberFormat="1" applyFont="1" applyFill="1" applyBorder="1" applyAlignment="1">
      <alignment horizontal="left"/>
    </xf>
    <xf numFmtId="0" fontId="33" fillId="3" borderId="0" xfId="0" applyFont="1" applyFill="1" applyBorder="1"/>
    <xf numFmtId="0" fontId="33" fillId="3" borderId="9" xfId="0" applyFont="1" applyFill="1" applyBorder="1" applyAlignment="1"/>
    <xf numFmtId="0" fontId="33" fillId="28" borderId="12" xfId="0" applyFont="1" applyFill="1" applyBorder="1"/>
    <xf numFmtId="3" fontId="30" fillId="28" borderId="12" xfId="0" applyNumberFormat="1" applyFont="1" applyFill="1" applyBorder="1" applyAlignment="1">
      <alignment vertical="center"/>
    </xf>
    <xf numFmtId="3" fontId="30" fillId="28" borderId="15" xfId="0" applyNumberFormat="1" applyFont="1" applyFill="1" applyBorder="1" applyAlignment="1">
      <alignment horizontal="right" vertical="center"/>
    </xf>
    <xf numFmtId="0" fontId="30" fillId="28" borderId="6" xfId="0" applyFont="1" applyFill="1" applyBorder="1" applyAlignment="1">
      <alignment vertical="center"/>
    </xf>
    <xf numFmtId="164" fontId="30" fillId="28" borderId="15" xfId="1" applyNumberFormat="1" applyFont="1" applyFill="1" applyBorder="1" applyAlignment="1">
      <alignment horizontal="right" vertical="center"/>
    </xf>
    <xf numFmtId="165" fontId="30" fillId="28" borderId="10" xfId="0" applyNumberFormat="1" applyFont="1" applyFill="1" applyBorder="1" applyAlignment="1">
      <alignment vertical="center"/>
    </xf>
    <xf numFmtId="165" fontId="30" fillId="28" borderId="11" xfId="0" applyNumberFormat="1" applyFont="1" applyFill="1" applyBorder="1" applyAlignment="1">
      <alignment vertical="center"/>
    </xf>
    <xf numFmtId="165" fontId="30" fillId="28" borderId="12" xfId="0" applyNumberFormat="1" applyFont="1" applyFill="1" applyBorder="1" applyAlignment="1">
      <alignment vertical="center"/>
    </xf>
    <xf numFmtId="0" fontId="33" fillId="28" borderId="11" xfId="0" applyFont="1" applyFill="1" applyBorder="1"/>
    <xf numFmtId="3" fontId="30" fillId="28" borderId="9" xfId="2" applyNumberFormat="1" applyFont="1" applyFill="1" applyBorder="1" applyAlignment="1">
      <alignment horizontal="right" vertical="center"/>
    </xf>
    <xf numFmtId="3" fontId="30" fillId="28" borderId="35" xfId="2" applyNumberFormat="1" applyFont="1" applyFill="1" applyBorder="1" applyAlignment="1">
      <alignment horizontal="right" vertical="center"/>
    </xf>
    <xf numFmtId="3" fontId="30" fillId="28" borderId="2" xfId="2" applyNumberFormat="1" applyFont="1" applyFill="1" applyBorder="1" applyAlignment="1">
      <alignment horizontal="right" vertical="center"/>
    </xf>
    <xf numFmtId="3" fontId="80" fillId="28" borderId="9" xfId="2" applyNumberFormat="1" applyFont="1" applyFill="1" applyBorder="1" applyAlignment="1">
      <alignment horizontal="right" vertical="center"/>
    </xf>
    <xf numFmtId="3" fontId="80" fillId="28" borderId="35" xfId="2" applyNumberFormat="1" applyFont="1" applyFill="1" applyBorder="1" applyAlignment="1">
      <alignment horizontal="right" vertical="center"/>
    </xf>
    <xf numFmtId="3" fontId="80" fillId="28" borderId="2" xfId="2" applyNumberFormat="1" applyFont="1" applyFill="1" applyBorder="1" applyAlignment="1">
      <alignment horizontal="right" vertical="center"/>
    </xf>
    <xf numFmtId="3" fontId="80" fillId="28" borderId="12" xfId="2" applyNumberFormat="1" applyFont="1" applyFill="1" applyBorder="1" applyAlignment="1">
      <alignment horizontal="right" vertical="center"/>
    </xf>
    <xf numFmtId="3" fontId="80" fillId="28" borderId="54" xfId="2" applyNumberFormat="1" applyFont="1" applyFill="1" applyBorder="1" applyAlignment="1">
      <alignment horizontal="right" vertical="center"/>
    </xf>
    <xf numFmtId="3" fontId="80" fillId="28" borderId="13" xfId="2" applyNumberFormat="1" applyFont="1" applyFill="1" applyBorder="1" applyAlignment="1">
      <alignment horizontal="right" vertical="center"/>
    </xf>
    <xf numFmtId="3" fontId="80" fillId="28" borderId="15" xfId="2" applyNumberFormat="1" applyFont="1" applyFill="1" applyBorder="1" applyAlignment="1">
      <alignment horizontal="right" vertical="center"/>
    </xf>
    <xf numFmtId="3" fontId="80" fillId="28" borderId="53" xfId="2" applyNumberFormat="1" applyFont="1" applyFill="1" applyBorder="1" applyAlignment="1">
      <alignment horizontal="right" vertical="center"/>
    </xf>
    <xf numFmtId="3" fontId="80" fillId="28" borderId="1" xfId="2" applyNumberFormat="1" applyFont="1" applyFill="1" applyBorder="1" applyAlignment="1">
      <alignment horizontal="right" vertical="center"/>
    </xf>
    <xf numFmtId="0" fontId="30" fillId="3" borderId="12" xfId="2" applyFont="1" applyFill="1" applyBorder="1" applyAlignment="1">
      <alignment horizontal="center" textRotation="90" wrapText="1"/>
    </xf>
    <xf numFmtId="0" fontId="30" fillId="3" borderId="11" xfId="2" applyFont="1" applyFill="1" applyBorder="1" applyAlignment="1">
      <alignment horizontal="center" textRotation="90" wrapText="1"/>
    </xf>
    <xf numFmtId="0" fontId="30" fillId="3" borderId="54" xfId="2" applyFont="1" applyFill="1" applyBorder="1" applyAlignment="1">
      <alignment horizontal="center" textRotation="90" wrapText="1"/>
    </xf>
    <xf numFmtId="0" fontId="30" fillId="3" borderId="13" xfId="2" applyFont="1" applyFill="1" applyBorder="1" applyAlignment="1">
      <alignment horizontal="center" textRotation="90" wrapText="1"/>
    </xf>
    <xf numFmtId="0" fontId="30" fillId="3" borderId="9" xfId="2" applyFont="1" applyFill="1" applyBorder="1"/>
    <xf numFmtId="0" fontId="30" fillId="3" borderId="10" xfId="2" applyFont="1" applyFill="1" applyBorder="1" applyAlignment="1">
      <alignment horizontal="center" textRotation="90" wrapText="1"/>
    </xf>
    <xf numFmtId="3" fontId="30" fillId="3" borderId="4" xfId="2" applyNumberFormat="1" applyFont="1" applyFill="1" applyBorder="1" applyAlignment="1">
      <alignment horizontal="right" vertical="center"/>
    </xf>
    <xf numFmtId="3" fontId="30" fillId="3" borderId="10" xfId="2" applyNumberFormat="1" applyFont="1" applyFill="1" applyBorder="1" applyAlignment="1">
      <alignment horizontal="right" vertical="center"/>
    </xf>
    <xf numFmtId="3" fontId="54" fillId="3" borderId="4" xfId="2" applyNumberFormat="1" applyFont="1" applyFill="1" applyBorder="1" applyAlignment="1">
      <alignment horizontal="right" vertical="center"/>
    </xf>
    <xf numFmtId="0" fontId="30" fillId="3" borderId="4" xfId="2" applyFont="1" applyFill="1" applyBorder="1"/>
    <xf numFmtId="3" fontId="30" fillId="28" borderId="4" xfId="2" applyNumberFormat="1" applyFont="1" applyFill="1" applyBorder="1" applyAlignment="1">
      <alignment horizontal="right" vertical="center"/>
    </xf>
    <xf numFmtId="3" fontId="80" fillId="28" borderId="4" xfId="2" applyNumberFormat="1" applyFont="1" applyFill="1" applyBorder="1" applyAlignment="1">
      <alignment horizontal="right" vertical="center"/>
    </xf>
    <xf numFmtId="3" fontId="80" fillId="28" borderId="10" xfId="2" applyNumberFormat="1" applyFont="1" applyFill="1" applyBorder="1" applyAlignment="1">
      <alignment horizontal="right" vertical="center"/>
    </xf>
    <xf numFmtId="3" fontId="80" fillId="28" borderId="3" xfId="2" applyNumberFormat="1" applyFont="1" applyFill="1" applyBorder="1" applyAlignment="1">
      <alignment horizontal="right" vertical="center"/>
    </xf>
    <xf numFmtId="3" fontId="30" fillId="3" borderId="10" xfId="0" applyNumberFormat="1" applyFont="1" applyFill="1" applyBorder="1" applyAlignment="1">
      <alignment horizontal="right" vertical="center"/>
    </xf>
    <xf numFmtId="1" fontId="30" fillId="30" borderId="5" xfId="0" applyNumberFormat="1" applyFont="1" applyFill="1" applyBorder="1" applyAlignment="1">
      <alignment horizontal="center"/>
    </xf>
    <xf numFmtId="3" fontId="30" fillId="30" borderId="29" xfId="0" applyNumberFormat="1" applyFont="1" applyFill="1" applyBorder="1"/>
    <xf numFmtId="3" fontId="30" fillId="30" borderId="30" xfId="0" applyNumberFormat="1" applyFont="1" applyFill="1" applyBorder="1"/>
    <xf numFmtId="3" fontId="30" fillId="30" borderId="11" xfId="0" applyNumberFormat="1" applyFont="1" applyFill="1" applyBorder="1"/>
    <xf numFmtId="3" fontId="30" fillId="30" borderId="0" xfId="0" applyNumberFormat="1" applyFont="1" applyFill="1" applyBorder="1"/>
    <xf numFmtId="3" fontId="30" fillId="30" borderId="40" xfId="0" applyNumberFormat="1" applyFont="1" applyFill="1" applyBorder="1"/>
    <xf numFmtId="3" fontId="30" fillId="30" borderId="43" xfId="0" applyNumberFormat="1" applyFont="1" applyFill="1" applyBorder="1"/>
    <xf numFmtId="3" fontId="30" fillId="30" borderId="42" xfId="0" applyNumberFormat="1" applyFont="1" applyFill="1" applyBorder="1"/>
    <xf numFmtId="3" fontId="30" fillId="30" borderId="41" xfId="0" applyNumberFormat="1" applyFont="1" applyFill="1" applyBorder="1"/>
    <xf numFmtId="3" fontId="30" fillId="30" borderId="26" xfId="0" applyNumberFormat="1" applyFont="1" applyFill="1" applyBorder="1"/>
    <xf numFmtId="165" fontId="30" fillId="30" borderId="24" xfId="2" applyNumberFormat="1" applyFont="1" applyFill="1" applyBorder="1" applyAlignment="1">
      <alignment horizontal="right" vertical="center"/>
    </xf>
    <xf numFmtId="165" fontId="30" fillId="30" borderId="0" xfId="2" applyNumberFormat="1" applyFont="1" applyFill="1" applyBorder="1" applyAlignment="1">
      <alignment horizontal="right" vertical="center"/>
    </xf>
    <xf numFmtId="165" fontId="30" fillId="30" borderId="9" xfId="2" applyNumberFormat="1" applyFont="1" applyFill="1" applyBorder="1" applyAlignment="1">
      <alignment horizontal="right" vertical="center"/>
    </xf>
    <xf numFmtId="165" fontId="30" fillId="30" borderId="4" xfId="2" applyNumberFormat="1" applyFont="1" applyFill="1" applyBorder="1" applyAlignment="1">
      <alignment horizontal="right" vertical="center"/>
    </xf>
    <xf numFmtId="165" fontId="30" fillId="30" borderId="2" xfId="2" applyNumberFormat="1" applyFont="1" applyFill="1" applyBorder="1" applyAlignment="1">
      <alignment horizontal="right" vertical="center"/>
    </xf>
    <xf numFmtId="165" fontId="30" fillId="30" borderId="23" xfId="2" applyNumberFormat="1" applyFont="1" applyFill="1" applyBorder="1" applyAlignment="1">
      <alignment horizontal="right" vertical="center"/>
    </xf>
    <xf numFmtId="165" fontId="86" fillId="30" borderId="39" xfId="2" applyNumberFormat="1" applyFont="1" applyFill="1" applyBorder="1" applyAlignment="1">
      <alignment horizontal="right" vertical="center"/>
    </xf>
    <xf numFmtId="165" fontId="86" fillId="30" borderId="6" xfId="2" applyNumberFormat="1" applyFont="1" applyFill="1" applyBorder="1" applyAlignment="1">
      <alignment horizontal="right" vertical="center"/>
    </xf>
    <xf numFmtId="165" fontId="86" fillId="30" borderId="15" xfId="2" applyNumberFormat="1" applyFont="1" applyFill="1" applyBorder="1" applyAlignment="1">
      <alignment horizontal="right" vertical="center"/>
    </xf>
    <xf numFmtId="165" fontId="86" fillId="30" borderId="3" xfId="2" applyNumberFormat="1" applyFont="1" applyFill="1" applyBorder="1" applyAlignment="1">
      <alignment horizontal="right" vertical="center"/>
    </xf>
    <xf numFmtId="165" fontId="86" fillId="30" borderId="1" xfId="2" applyNumberFormat="1" applyFont="1" applyFill="1" applyBorder="1" applyAlignment="1">
      <alignment horizontal="right" vertical="center"/>
    </xf>
    <xf numFmtId="165" fontId="86" fillId="30" borderId="44" xfId="2" applyNumberFormat="1" applyFont="1" applyFill="1" applyBorder="1" applyAlignment="1">
      <alignment horizontal="right" vertical="center"/>
    </xf>
    <xf numFmtId="165" fontId="86" fillId="30" borderId="24" xfId="2" applyNumberFormat="1" applyFont="1" applyFill="1" applyBorder="1" applyAlignment="1">
      <alignment horizontal="right" vertical="center"/>
    </xf>
    <xf numFmtId="165" fontId="86" fillId="30" borderId="0" xfId="2" applyNumberFormat="1" applyFont="1" applyFill="1" applyBorder="1" applyAlignment="1">
      <alignment horizontal="right" vertical="center"/>
    </xf>
    <xf numFmtId="165" fontId="86" fillId="30" borderId="9" xfId="2" applyNumberFormat="1" applyFont="1" applyFill="1" applyBorder="1" applyAlignment="1">
      <alignment horizontal="right" vertical="center"/>
    </xf>
    <xf numFmtId="165" fontId="86" fillId="30" borderId="4" xfId="2" applyNumberFormat="1" applyFont="1" applyFill="1" applyBorder="1" applyAlignment="1">
      <alignment horizontal="right" vertical="center"/>
    </xf>
    <xf numFmtId="165" fontId="86" fillId="30" borderId="2" xfId="2" applyNumberFormat="1" applyFont="1" applyFill="1" applyBorder="1" applyAlignment="1">
      <alignment horizontal="right" vertical="center"/>
    </xf>
    <xf numFmtId="165" fontId="86" fillId="30" borderId="23" xfId="2" applyNumberFormat="1" applyFont="1" applyFill="1" applyBorder="1" applyAlignment="1">
      <alignment horizontal="right" vertical="center"/>
    </xf>
    <xf numFmtId="165" fontId="86" fillId="30" borderId="16" xfId="2" applyNumberFormat="1" applyFont="1" applyFill="1" applyBorder="1" applyAlignment="1">
      <alignment horizontal="right" vertical="center"/>
    </xf>
    <xf numFmtId="165" fontId="86" fillId="30" borderId="11" xfId="2" applyNumberFormat="1" applyFont="1" applyFill="1" applyBorder="1" applyAlignment="1">
      <alignment horizontal="right" vertical="center"/>
    </xf>
    <xf numFmtId="165" fontId="86" fillId="30" borderId="12" xfId="2" applyNumberFormat="1" applyFont="1" applyFill="1" applyBorder="1" applyAlignment="1">
      <alignment horizontal="right" vertical="center"/>
    </xf>
    <xf numFmtId="165" fontId="86" fillId="30" borderId="10" xfId="2" applyNumberFormat="1" applyFont="1" applyFill="1" applyBorder="1" applyAlignment="1">
      <alignment horizontal="right" vertical="center"/>
    </xf>
    <xf numFmtId="165" fontId="86" fillId="30" borderId="13" xfId="2" applyNumberFormat="1" applyFont="1" applyFill="1" applyBorder="1" applyAlignment="1">
      <alignment horizontal="right" vertical="center"/>
    </xf>
    <xf numFmtId="165" fontId="86" fillId="30" borderId="31" xfId="2" applyNumberFormat="1" applyFont="1" applyFill="1" applyBorder="1" applyAlignment="1">
      <alignment horizontal="right" vertical="center"/>
    </xf>
    <xf numFmtId="165" fontId="30" fillId="30" borderId="24" xfId="20" applyNumberFormat="1" applyFont="1" applyFill="1" applyBorder="1" applyAlignment="1">
      <alignment horizontal="right" vertical="center"/>
    </xf>
    <xf numFmtId="165" fontId="30" fillId="30" borderId="4" xfId="20" applyNumberFormat="1" applyFont="1" applyFill="1" applyBorder="1" applyAlignment="1">
      <alignment horizontal="right" vertical="center"/>
    </xf>
    <xf numFmtId="165" fontId="30" fillId="30" borderId="0" xfId="20" applyNumberFormat="1" applyFont="1" applyFill="1" applyBorder="1" applyAlignment="1">
      <alignment horizontal="right" vertical="center"/>
    </xf>
    <xf numFmtId="165" fontId="30" fillId="30" borderId="11" xfId="20" applyNumberFormat="1" applyFont="1" applyFill="1" applyBorder="1" applyAlignment="1">
      <alignment horizontal="right" vertical="center"/>
    </xf>
    <xf numFmtId="165" fontId="30" fillId="30" borderId="6" xfId="20" applyNumberFormat="1" applyFont="1" applyFill="1" applyBorder="1" applyAlignment="1">
      <alignment horizontal="right" vertical="center"/>
    </xf>
    <xf numFmtId="165" fontId="86" fillId="30" borderId="24" xfId="20" applyNumberFormat="1" applyFont="1" applyFill="1" applyBorder="1" applyAlignment="1">
      <alignment horizontal="right" vertical="center"/>
    </xf>
    <xf numFmtId="165" fontId="86" fillId="30" borderId="9" xfId="20" applyNumberFormat="1" applyFont="1" applyFill="1" applyBorder="1" applyAlignment="1">
      <alignment horizontal="right" vertical="center"/>
    </xf>
    <xf numFmtId="165" fontId="86" fillId="30" borderId="4" xfId="20" applyNumberFormat="1" applyFont="1" applyFill="1" applyBorder="1" applyAlignment="1">
      <alignment horizontal="right" vertical="center"/>
    </xf>
    <xf numFmtId="165" fontId="86" fillId="30" borderId="16" xfId="20" applyNumberFormat="1" applyFont="1" applyFill="1" applyBorder="1" applyAlignment="1">
      <alignment horizontal="right" vertical="center"/>
    </xf>
    <xf numFmtId="165" fontId="86" fillId="30" borderId="12" xfId="20" applyNumberFormat="1" applyFont="1" applyFill="1" applyBorder="1" applyAlignment="1">
      <alignment horizontal="right" vertical="center"/>
    </xf>
    <xf numFmtId="165" fontId="86" fillId="30" borderId="10" xfId="20" applyNumberFormat="1" applyFont="1" applyFill="1" applyBorder="1" applyAlignment="1">
      <alignment horizontal="right" vertical="center"/>
    </xf>
    <xf numFmtId="165" fontId="86" fillId="30" borderId="39" xfId="20" applyNumberFormat="1" applyFont="1" applyFill="1" applyBorder="1" applyAlignment="1">
      <alignment horizontal="right" vertical="center"/>
    </xf>
    <xf numFmtId="165" fontId="86" fillId="30" borderId="15" xfId="20" applyNumberFormat="1" applyFont="1" applyFill="1" applyBorder="1" applyAlignment="1">
      <alignment horizontal="right" vertical="center"/>
    </xf>
    <xf numFmtId="165" fontId="86" fillId="30" borderId="3" xfId="20" applyNumberFormat="1" applyFont="1" applyFill="1" applyBorder="1" applyAlignment="1">
      <alignment horizontal="right" vertical="center"/>
    </xf>
    <xf numFmtId="3" fontId="30" fillId="30" borderId="24" xfId="2" applyNumberFormat="1" applyFont="1" applyFill="1" applyBorder="1" applyAlignment="1">
      <alignment horizontal="right" vertical="center"/>
    </xf>
    <xf numFmtId="3" fontId="30" fillId="30" borderId="0" xfId="2" applyNumberFormat="1" applyFont="1" applyFill="1" applyBorder="1" applyAlignment="1">
      <alignment horizontal="right" vertical="center"/>
    </xf>
    <xf numFmtId="3" fontId="30" fillId="30" borderId="59" xfId="2" applyNumberFormat="1" applyFont="1" applyFill="1" applyBorder="1" applyAlignment="1">
      <alignment horizontal="right" vertical="center"/>
    </xf>
    <xf numFmtId="3" fontId="86" fillId="30" borderId="24" xfId="2" applyNumberFormat="1" applyFont="1" applyFill="1" applyBorder="1" applyAlignment="1">
      <alignment horizontal="right" vertical="center"/>
    </xf>
    <xf numFmtId="3" fontId="86" fillId="30" borderId="0" xfId="2" applyNumberFormat="1" applyFont="1" applyFill="1" applyBorder="1" applyAlignment="1">
      <alignment horizontal="right" vertical="center"/>
    </xf>
    <xf numFmtId="3" fontId="86" fillId="30" borderId="59" xfId="2" applyNumberFormat="1" applyFont="1" applyFill="1" applyBorder="1" applyAlignment="1">
      <alignment horizontal="right" vertical="center"/>
    </xf>
    <xf numFmtId="3" fontId="86" fillId="30" borderId="16" xfId="2" applyNumberFormat="1" applyFont="1" applyFill="1" applyBorder="1" applyAlignment="1">
      <alignment horizontal="right" vertical="center"/>
    </xf>
    <xf numFmtId="3" fontId="86" fillId="30" borderId="11" xfId="2" applyNumberFormat="1" applyFont="1" applyFill="1" applyBorder="1" applyAlignment="1">
      <alignment horizontal="right" vertical="center"/>
    </xf>
    <xf numFmtId="3" fontId="86" fillId="30" borderId="60" xfId="2" applyNumberFormat="1" applyFont="1" applyFill="1" applyBorder="1" applyAlignment="1">
      <alignment horizontal="right" vertical="center"/>
    </xf>
    <xf numFmtId="3" fontId="86" fillId="30" borderId="39" xfId="2" applyNumberFormat="1" applyFont="1" applyFill="1" applyBorder="1" applyAlignment="1">
      <alignment horizontal="right" vertical="center"/>
    </xf>
    <xf numFmtId="3" fontId="86" fillId="30" borderId="6" xfId="2" applyNumberFormat="1" applyFont="1" applyFill="1" applyBorder="1" applyAlignment="1">
      <alignment horizontal="right" vertical="center"/>
    </xf>
    <xf numFmtId="3" fontId="86" fillId="30" borderId="55" xfId="2" applyNumberFormat="1" applyFont="1" applyFill="1" applyBorder="1" applyAlignment="1">
      <alignment horizontal="right" vertical="center"/>
    </xf>
    <xf numFmtId="3" fontId="30" fillId="9" borderId="24" xfId="2" applyNumberFormat="1" applyFont="1" applyFill="1" applyBorder="1" applyAlignment="1">
      <alignment horizontal="right" vertical="center"/>
    </xf>
    <xf numFmtId="3" fontId="30" fillId="9" borderId="5" xfId="2" applyNumberFormat="1" applyFont="1" applyFill="1" applyBorder="1" applyAlignment="1">
      <alignment horizontal="right" vertical="center"/>
    </xf>
    <xf numFmtId="3" fontId="30" fillId="9" borderId="61" xfId="2" applyNumberFormat="1" applyFont="1" applyFill="1" applyBorder="1" applyAlignment="1">
      <alignment horizontal="right" vertical="center"/>
    </xf>
    <xf numFmtId="3" fontId="64" fillId="9" borderId="24" xfId="2" applyNumberFormat="1" applyFont="1" applyFill="1" applyBorder="1" applyAlignment="1">
      <alignment horizontal="right" vertical="center"/>
    </xf>
    <xf numFmtId="3" fontId="64" fillId="9" borderId="59" xfId="2" applyNumberFormat="1" applyFont="1" applyFill="1" applyBorder="1" applyAlignment="1">
      <alignment horizontal="right" vertical="center"/>
    </xf>
    <xf numFmtId="3" fontId="64" fillId="9" borderId="16" xfId="2" applyNumberFormat="1" applyFont="1" applyFill="1" applyBorder="1" applyAlignment="1">
      <alignment horizontal="right" vertical="center"/>
    </xf>
    <xf numFmtId="3" fontId="64" fillId="9" borderId="60" xfId="2" applyNumberFormat="1" applyFont="1" applyFill="1" applyBorder="1" applyAlignment="1">
      <alignment horizontal="right" vertical="center"/>
    </xf>
    <xf numFmtId="3" fontId="64" fillId="9" borderId="39" xfId="2" applyNumberFormat="1" applyFont="1" applyFill="1" applyBorder="1" applyAlignment="1">
      <alignment horizontal="right" vertical="center"/>
    </xf>
    <xf numFmtId="3" fontId="64" fillId="9" borderId="55" xfId="2" applyNumberFormat="1" applyFont="1" applyFill="1" applyBorder="1" applyAlignment="1">
      <alignment horizontal="right" vertical="center"/>
    </xf>
    <xf numFmtId="165" fontId="83" fillId="28" borderId="0" xfId="20" applyNumberFormat="1" applyFont="1" applyFill="1" applyBorder="1" applyAlignment="1">
      <alignment horizontal="right" vertical="center"/>
    </xf>
    <xf numFmtId="165" fontId="83" fillId="30" borderId="9" xfId="20" applyNumberFormat="1" applyFont="1" applyFill="1" applyBorder="1" applyAlignment="1">
      <alignment horizontal="right" vertical="center"/>
    </xf>
    <xf numFmtId="0" fontId="85" fillId="2" borderId="11" xfId="0" applyFont="1" applyFill="1" applyBorder="1" applyAlignment="1">
      <alignment horizontal="center" wrapText="1"/>
    </xf>
    <xf numFmtId="0" fontId="85" fillId="3" borderId="30" xfId="2" applyFont="1" applyFill="1" applyBorder="1" applyAlignment="1">
      <alignment horizontal="center"/>
    </xf>
    <xf numFmtId="0" fontId="66" fillId="3" borderId="0" xfId="2" applyFont="1" applyFill="1" applyBorder="1" applyAlignment="1">
      <alignment horizontal="center"/>
    </xf>
    <xf numFmtId="0" fontId="81" fillId="3" borderId="0" xfId="2" applyFont="1" applyFill="1" applyBorder="1" applyAlignment="1">
      <alignment horizontal="left" vertical="top" wrapText="1"/>
    </xf>
    <xf numFmtId="1" fontId="81" fillId="3" borderId="0" xfId="2" applyNumberFormat="1" applyFont="1" applyFill="1" applyBorder="1" applyAlignment="1">
      <alignment horizontal="left" vertical="top" wrapText="1"/>
    </xf>
    <xf numFmtId="1" fontId="81" fillId="3" borderId="0" xfId="0" applyNumberFormat="1" applyFont="1" applyFill="1" applyAlignment="1">
      <alignment horizontal="left" vertical="center"/>
    </xf>
    <xf numFmtId="0" fontId="66" fillId="2" borderId="10" xfId="0" applyFont="1" applyFill="1" applyBorder="1" applyAlignment="1">
      <alignment horizontal="center" wrapText="1"/>
    </xf>
    <xf numFmtId="0" fontId="85" fillId="2" borderId="12" xfId="0" applyFont="1" applyFill="1" applyBorder="1" applyAlignment="1">
      <alignment horizontal="center" wrapText="1"/>
    </xf>
    <xf numFmtId="0" fontId="66" fillId="2" borderId="11" xfId="0" applyFont="1" applyFill="1" applyBorder="1" applyAlignment="1">
      <alignment horizontal="center" wrapText="1"/>
    </xf>
    <xf numFmtId="3" fontId="30" fillId="30" borderId="4" xfId="2" applyNumberFormat="1" applyFont="1" applyFill="1" applyBorder="1" applyAlignment="1">
      <alignment horizontal="right" vertical="center"/>
    </xf>
    <xf numFmtId="3" fontId="30" fillId="30" borderId="9" xfId="2" applyNumberFormat="1" applyFont="1" applyFill="1" applyBorder="1" applyAlignment="1">
      <alignment horizontal="right" vertical="center"/>
    </xf>
    <xf numFmtId="3" fontId="30" fillId="30" borderId="35" xfId="2" applyNumberFormat="1" applyFont="1" applyFill="1" applyBorder="1" applyAlignment="1">
      <alignment horizontal="right" vertical="center"/>
    </xf>
    <xf numFmtId="3" fontId="30" fillId="30" borderId="2" xfId="2" applyNumberFormat="1" applyFont="1" applyFill="1" applyBorder="1" applyAlignment="1">
      <alignment horizontal="right" vertical="center"/>
    </xf>
    <xf numFmtId="3" fontId="86" fillId="30" borderId="4" xfId="2" applyNumberFormat="1" applyFont="1" applyFill="1" applyBorder="1" applyAlignment="1">
      <alignment horizontal="right" vertical="center"/>
    </xf>
    <xf numFmtId="3" fontId="86" fillId="30" borderId="9" xfId="2" applyNumberFormat="1" applyFont="1" applyFill="1" applyBorder="1" applyAlignment="1">
      <alignment horizontal="right" vertical="center"/>
    </xf>
    <xf numFmtId="3" fontId="86" fillId="30" borderId="35" xfId="2" applyNumberFormat="1" applyFont="1" applyFill="1" applyBorder="1" applyAlignment="1">
      <alignment horizontal="right" vertical="center"/>
    </xf>
    <xf numFmtId="3" fontId="86" fillId="30" borderId="2" xfId="2" applyNumberFormat="1" applyFont="1" applyFill="1" applyBorder="1" applyAlignment="1">
      <alignment horizontal="right" vertical="center"/>
    </xf>
    <xf numFmtId="3" fontId="86" fillId="30" borderId="10" xfId="2" applyNumberFormat="1" applyFont="1" applyFill="1" applyBorder="1" applyAlignment="1">
      <alignment horizontal="right" vertical="center"/>
    </xf>
    <xf numFmtId="3" fontId="86" fillId="30" borderId="12" xfId="2" applyNumberFormat="1" applyFont="1" applyFill="1" applyBorder="1" applyAlignment="1">
      <alignment horizontal="right" vertical="center"/>
    </xf>
    <xf numFmtId="3" fontId="86" fillId="30" borderId="54" xfId="2" applyNumberFormat="1" applyFont="1" applyFill="1" applyBorder="1" applyAlignment="1">
      <alignment horizontal="right" vertical="center"/>
    </xf>
    <xf numFmtId="3" fontId="86" fillId="30" borderId="13" xfId="2" applyNumberFormat="1" applyFont="1" applyFill="1" applyBorder="1" applyAlignment="1">
      <alignment horizontal="right" vertical="center"/>
    </xf>
    <xf numFmtId="3" fontId="86" fillId="30" borderId="3" xfId="2" applyNumberFormat="1" applyFont="1" applyFill="1" applyBorder="1" applyAlignment="1">
      <alignment horizontal="right" vertical="center"/>
    </xf>
    <xf numFmtId="3" fontId="86" fillId="30" borderId="15" xfId="2" applyNumberFormat="1" applyFont="1" applyFill="1" applyBorder="1" applyAlignment="1">
      <alignment horizontal="right" vertical="center"/>
    </xf>
    <xf numFmtId="3" fontId="86" fillId="30" borderId="53" xfId="2" applyNumberFormat="1" applyFont="1" applyFill="1" applyBorder="1" applyAlignment="1">
      <alignment horizontal="right" vertical="center"/>
    </xf>
    <xf numFmtId="3" fontId="86" fillId="30" borderId="1" xfId="2" applyNumberFormat="1" applyFont="1" applyFill="1" applyBorder="1" applyAlignment="1">
      <alignment horizontal="right" vertical="center"/>
    </xf>
    <xf numFmtId="0" fontId="51" fillId="3" borderId="0" xfId="2" applyFont="1" applyFill="1" applyBorder="1" applyAlignment="1"/>
    <xf numFmtId="0" fontId="77" fillId="3" borderId="0" xfId="2" applyFont="1" applyFill="1" applyBorder="1" applyAlignment="1">
      <alignment vertical="center"/>
    </xf>
    <xf numFmtId="0" fontId="30" fillId="3" borderId="82" xfId="2" applyFont="1" applyFill="1" applyBorder="1"/>
    <xf numFmtId="1" fontId="23" fillId="3" borderId="82" xfId="2" applyNumberFormat="1" applyFont="1" applyFill="1" applyBorder="1" applyAlignment="1">
      <alignment vertical="center" wrapText="1"/>
    </xf>
    <xf numFmtId="1" fontId="24" fillId="3" borderId="82" xfId="2" applyNumberFormat="1" applyFont="1" applyFill="1" applyBorder="1" applyAlignment="1">
      <alignment vertical="center" wrapText="1"/>
    </xf>
    <xf numFmtId="0" fontId="5" fillId="3" borderId="82" xfId="2" applyFill="1" applyBorder="1" applyAlignment="1">
      <alignment vertical="center"/>
    </xf>
    <xf numFmtId="1" fontId="19" fillId="3" borderId="82" xfId="2" applyNumberFormat="1" applyFont="1" applyFill="1" applyBorder="1" applyAlignment="1">
      <alignment horizontal="center" vertical="center" wrapText="1"/>
    </xf>
    <xf numFmtId="1" fontId="19" fillId="3" borderId="82" xfId="2" applyNumberFormat="1" applyFont="1" applyFill="1" applyBorder="1" applyAlignment="1">
      <alignment vertical="center" wrapText="1"/>
    </xf>
    <xf numFmtId="0" fontId="5" fillId="2" borderId="82" xfId="2" applyFill="1" applyBorder="1"/>
    <xf numFmtId="1" fontId="19" fillId="3" borderId="83" xfId="2" applyNumberFormat="1" applyFont="1" applyFill="1" applyBorder="1" applyAlignment="1">
      <alignment horizontal="center" vertical="center" wrapText="1"/>
    </xf>
    <xf numFmtId="1" fontId="19" fillId="3" borderId="79" xfId="2" applyNumberFormat="1" applyFont="1" applyFill="1" applyBorder="1" applyAlignment="1">
      <alignment horizontal="center" vertical="center" wrapText="1"/>
    </xf>
    <xf numFmtId="1" fontId="27" fillId="3" borderId="79" xfId="2" applyNumberFormat="1" applyFont="1" applyFill="1" applyBorder="1" applyAlignment="1">
      <alignment horizontal="center" vertical="center" wrapText="1"/>
    </xf>
    <xf numFmtId="1" fontId="75" fillId="3" borderId="83" xfId="2" applyNumberFormat="1" applyFont="1" applyFill="1" applyBorder="1" applyAlignment="1">
      <alignment horizontal="center" vertical="center" wrapText="1"/>
    </xf>
    <xf numFmtId="1" fontId="74" fillId="3" borderId="79" xfId="2" applyNumberFormat="1" applyFont="1" applyFill="1" applyBorder="1" applyAlignment="1">
      <alignment horizontal="center" vertical="center" wrapText="1"/>
    </xf>
    <xf numFmtId="0" fontId="76" fillId="3" borderId="82" xfId="2" applyFont="1" applyFill="1" applyBorder="1" applyAlignment="1">
      <alignment vertical="center"/>
    </xf>
    <xf numFmtId="1" fontId="19" fillId="3" borderId="79" xfId="2" applyNumberFormat="1" applyFont="1" applyFill="1" applyBorder="1" applyAlignment="1">
      <alignment vertical="center" wrapText="1"/>
    </xf>
    <xf numFmtId="0" fontId="5" fillId="3" borderId="79" xfId="2" applyFill="1" applyBorder="1"/>
    <xf numFmtId="0" fontId="77" fillId="3" borderId="83" xfId="2" applyFont="1" applyFill="1" applyBorder="1" applyAlignment="1">
      <alignment horizontal="center" vertical="center"/>
    </xf>
    <xf numFmtId="0" fontId="25" fillId="3" borderId="79" xfId="2" applyFont="1" applyFill="1" applyBorder="1"/>
    <xf numFmtId="0" fontId="5" fillId="3" borderId="83" xfId="2" applyFill="1" applyBorder="1" applyAlignment="1">
      <alignment vertical="center"/>
    </xf>
    <xf numFmtId="1" fontId="29" fillId="3" borderId="83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horizontal="right" vertical="center" wrapText="1"/>
    </xf>
    <xf numFmtId="0" fontId="22" fillId="3" borderId="79" xfId="2" applyFont="1" applyFill="1" applyBorder="1"/>
    <xf numFmtId="1" fontId="22" fillId="3" borderId="79" xfId="2" applyNumberFormat="1" applyFont="1" applyFill="1" applyBorder="1" applyAlignment="1">
      <alignment vertical="center" wrapText="1"/>
    </xf>
    <xf numFmtId="1" fontId="79" fillId="3" borderId="83" xfId="2" applyNumberFormat="1" applyFont="1" applyFill="1" applyBorder="1" applyAlignment="1">
      <alignment horizontal="center" vertical="center" wrapText="1"/>
    </xf>
    <xf numFmtId="1" fontId="29" fillId="3" borderId="79" xfId="2" applyNumberFormat="1" applyFont="1" applyFill="1" applyBorder="1" applyAlignment="1">
      <alignment horizontal="left" vertical="center" wrapText="1"/>
    </xf>
    <xf numFmtId="0" fontId="78" fillId="3" borderId="79" xfId="2" applyFont="1" applyFill="1" applyBorder="1" applyAlignment="1">
      <alignment vertical="center"/>
    </xf>
    <xf numFmtId="0" fontId="78" fillId="3" borderId="83" xfId="2" applyFont="1" applyFill="1" applyBorder="1" applyAlignment="1">
      <alignment vertical="center"/>
    </xf>
    <xf numFmtId="0" fontId="77" fillId="3" borderId="83" xfId="2" applyFont="1" applyFill="1" applyBorder="1" applyAlignment="1">
      <alignment vertical="center"/>
    </xf>
    <xf numFmtId="0" fontId="81" fillId="2" borderId="82" xfId="0" applyFont="1" applyFill="1" applyBorder="1" applyAlignment="1">
      <alignment horizontal="left"/>
    </xf>
    <xf numFmtId="0" fontId="59" fillId="3" borderId="82" xfId="0" applyFont="1" applyFill="1" applyBorder="1" applyAlignment="1">
      <alignment vertical="center"/>
    </xf>
    <xf numFmtId="0" fontId="16" fillId="3" borderId="84" xfId="0" applyFont="1" applyFill="1" applyBorder="1" applyAlignment="1">
      <alignment horizontal="center"/>
    </xf>
    <xf numFmtId="0" fontId="16" fillId="3" borderId="78" xfId="0" applyFont="1" applyFill="1" applyBorder="1" applyAlignment="1">
      <alignment horizontal="center" vertical="center"/>
    </xf>
    <xf numFmtId="0" fontId="80" fillId="2" borderId="78" xfId="0" applyFont="1" applyFill="1" applyBorder="1" applyAlignment="1">
      <alignment vertical="center" wrapText="1"/>
    </xf>
    <xf numFmtId="0" fontId="16" fillId="2" borderId="78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/>
    </xf>
    <xf numFmtId="0" fontId="81" fillId="3" borderId="82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/>
    </xf>
    <xf numFmtId="0" fontId="81" fillId="3" borderId="84" xfId="0" applyFont="1" applyFill="1" applyBorder="1" applyAlignment="1">
      <alignment vertical="center"/>
    </xf>
    <xf numFmtId="0" fontId="30" fillId="2" borderId="78" xfId="0" applyFont="1" applyFill="1" applyBorder="1"/>
    <xf numFmtId="0" fontId="30" fillId="3" borderId="78" xfId="0" applyFont="1" applyFill="1" applyBorder="1" applyAlignment="1">
      <alignment horizontal="left" vertical="center" wrapText="1"/>
    </xf>
    <xf numFmtId="0" fontId="30" fillId="3" borderId="78" xfId="0" applyFont="1" applyFill="1" applyBorder="1" applyAlignment="1">
      <alignment vertical="center"/>
    </xf>
    <xf numFmtId="0" fontId="30" fillId="3" borderId="78" xfId="0" applyFont="1" applyFill="1" applyBorder="1" applyAlignment="1">
      <alignment vertical="center" wrapText="1"/>
    </xf>
    <xf numFmtId="0" fontId="30" fillId="2" borderId="78" xfId="0" applyFont="1" applyFill="1" applyBorder="1" applyAlignment="1">
      <alignment vertical="top" wrapText="1"/>
    </xf>
    <xf numFmtId="0" fontId="30" fillId="3" borderId="78" xfId="0" applyFont="1" applyFill="1" applyBorder="1" applyAlignment="1">
      <alignment vertical="top" wrapText="1"/>
    </xf>
    <xf numFmtId="0" fontId="85" fillId="3" borderId="0" xfId="0" applyFont="1" applyFill="1" applyBorder="1" applyAlignment="1">
      <alignment horizontal="right"/>
    </xf>
    <xf numFmtId="0" fontId="93" fillId="3" borderId="0" xfId="0" applyFont="1" applyFill="1" applyBorder="1" applyAlignment="1">
      <alignment horizontal="left" vertical="center"/>
    </xf>
    <xf numFmtId="0" fontId="85" fillId="2" borderId="78" xfId="0" applyFont="1" applyFill="1" applyBorder="1" applyAlignment="1"/>
    <xf numFmtId="0" fontId="85" fillId="3" borderId="0" xfId="0" applyFont="1" applyFill="1" applyBorder="1" applyAlignment="1">
      <alignment horizontal="right" vertical="center"/>
    </xf>
    <xf numFmtId="1" fontId="81" fillId="3" borderId="0" xfId="0" applyNumberFormat="1" applyFont="1" applyFill="1" applyAlignment="1">
      <alignment vertical="top"/>
    </xf>
    <xf numFmtId="1" fontId="81" fillId="3" borderId="0" xfId="0" applyNumberFormat="1" applyFont="1" applyFill="1" applyAlignment="1">
      <alignment horizontal="left" vertical="top"/>
    </xf>
    <xf numFmtId="165" fontId="30" fillId="3" borderId="8" xfId="2" applyNumberFormat="1" applyFont="1" applyFill="1" applyBorder="1" applyAlignment="1">
      <alignment horizontal="right" vertical="center"/>
    </xf>
    <xf numFmtId="165" fontId="30" fillId="3" borderId="7" xfId="2" applyNumberFormat="1" applyFont="1" applyFill="1" applyBorder="1" applyAlignment="1">
      <alignment horizontal="right" vertical="center"/>
    </xf>
    <xf numFmtId="165" fontId="30" fillId="3" borderId="14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horizontal="right" vertical="center"/>
    </xf>
    <xf numFmtId="165" fontId="30" fillId="24" borderId="30" xfId="20" applyNumberFormat="1" applyFont="1" applyFill="1" applyBorder="1" applyAlignment="1">
      <alignment horizontal="right" vertical="center"/>
    </xf>
    <xf numFmtId="165" fontId="30" fillId="27" borderId="24" xfId="20" applyNumberFormat="1" applyFont="1" applyFill="1" applyBorder="1" applyAlignment="1">
      <alignment horizontal="right" vertical="center"/>
    </xf>
    <xf numFmtId="165" fontId="30" fillId="27" borderId="30" xfId="20" applyNumberFormat="1" applyFont="1" applyFill="1" applyBorder="1" applyAlignment="1">
      <alignment horizontal="right" vertical="center"/>
    </xf>
    <xf numFmtId="165" fontId="30" fillId="3" borderId="17" xfId="20" applyNumberFormat="1" applyFont="1" applyFill="1" applyBorder="1" applyAlignment="1">
      <alignment horizontal="right" vertical="center"/>
    </xf>
    <xf numFmtId="165" fontId="30" fillId="3" borderId="4" xfId="20" applyNumberFormat="1" applyFont="1" applyFill="1" applyBorder="1" applyAlignment="1">
      <alignment horizontal="right" vertical="center"/>
    </xf>
    <xf numFmtId="165" fontId="30" fillId="3" borderId="7" xfId="20" applyNumberFormat="1" applyFont="1" applyFill="1" applyBorder="1" applyAlignment="1">
      <alignment horizontal="right" vertical="center"/>
    </xf>
    <xf numFmtId="165" fontId="30" fillId="3" borderId="43" xfId="20" applyNumberFormat="1" applyFont="1" applyFill="1" applyBorder="1" applyAlignment="1">
      <alignment horizontal="right" vertical="center"/>
    </xf>
    <xf numFmtId="165" fontId="83" fillId="3" borderId="5" xfId="20" applyNumberFormat="1" applyFont="1" applyFill="1" applyBorder="1" applyAlignment="1">
      <alignment horizontal="right" vertical="center"/>
    </xf>
    <xf numFmtId="165" fontId="83" fillId="3" borderId="0" xfId="20" applyNumberFormat="1" applyFont="1" applyFill="1" applyBorder="1" applyAlignment="1">
      <alignment horizontal="right" vertical="center"/>
    </xf>
    <xf numFmtId="165" fontId="83" fillId="3" borderId="8" xfId="20" applyNumberFormat="1" applyFont="1" applyFill="1" applyBorder="1" applyAlignment="1">
      <alignment horizontal="right" vertical="center"/>
    </xf>
    <xf numFmtId="165" fontId="30" fillId="24" borderId="11" xfId="20" applyNumberFormat="1" applyFont="1" applyFill="1" applyBorder="1" applyAlignment="1">
      <alignment horizontal="right" vertical="center"/>
    </xf>
    <xf numFmtId="165" fontId="30" fillId="24" borderId="6" xfId="20" applyNumberFormat="1" applyFont="1" applyFill="1" applyBorder="1" applyAlignment="1">
      <alignment horizontal="right" vertical="center"/>
    </xf>
    <xf numFmtId="3" fontId="30" fillId="9" borderId="0" xfId="2" applyNumberFormat="1" applyFont="1" applyFill="1" applyBorder="1" applyAlignment="1">
      <alignment horizontal="right" vertical="center"/>
    </xf>
    <xf numFmtId="3" fontId="30" fillId="9" borderId="59" xfId="2" applyNumberFormat="1" applyFont="1" applyFill="1" applyBorder="1" applyAlignment="1">
      <alignment horizontal="right" vertical="center"/>
    </xf>
    <xf numFmtId="3" fontId="30" fillId="3" borderId="61" xfId="2" applyNumberFormat="1" applyFont="1" applyFill="1" applyBorder="1" applyAlignment="1">
      <alignment horizontal="right" vertical="center"/>
    </xf>
    <xf numFmtId="3" fontId="30" fillId="3" borderId="57" xfId="2" applyNumberFormat="1" applyFont="1" applyFill="1" applyBorder="1" applyAlignment="1">
      <alignment horizontal="right" vertical="center"/>
    </xf>
    <xf numFmtId="3" fontId="30" fillId="3" borderId="59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horizontal="right" vertical="center"/>
    </xf>
    <xf numFmtId="3" fontId="30" fillId="3" borderId="2" xfId="2" applyNumberFormat="1" applyFont="1" applyFill="1" applyBorder="1" applyAlignment="1">
      <alignment horizontal="right" vertical="center"/>
    </xf>
    <xf numFmtId="1" fontId="79" fillId="3" borderId="82" xfId="2" applyNumberFormat="1" applyFont="1" applyFill="1" applyBorder="1" applyAlignment="1">
      <alignment horizontal="center" vertical="center" wrapText="1"/>
    </xf>
    <xf numFmtId="1" fontId="79" fillId="3" borderId="83" xfId="2" applyNumberFormat="1" applyFont="1" applyFill="1" applyBorder="1" applyAlignment="1">
      <alignment horizontal="center" vertical="center" wrapText="1"/>
    </xf>
    <xf numFmtId="1" fontId="79" fillId="3" borderId="0" xfId="2" applyNumberFormat="1" applyFont="1" applyFill="1" applyBorder="1" applyAlignment="1">
      <alignment horizontal="center" vertical="top" wrapText="1"/>
    </xf>
    <xf numFmtId="1" fontId="54" fillId="2" borderId="78" xfId="0" applyNumberFormat="1" applyFont="1" applyFill="1" applyBorder="1" applyAlignment="1">
      <alignment horizontal="left" vertical="center"/>
    </xf>
    <xf numFmtId="0" fontId="54" fillId="2" borderId="0" xfId="0" applyFont="1" applyFill="1" applyBorder="1" applyAlignment="1">
      <alignment horizontal="left" vertical="center"/>
    </xf>
    <xf numFmtId="0" fontId="85" fillId="3" borderId="78" xfId="0" applyFont="1" applyFill="1" applyBorder="1" applyAlignment="1">
      <alignment horizontal="left" vertical="center" wrapText="1"/>
    </xf>
    <xf numFmtId="0" fontId="85" fillId="3" borderId="0" xfId="0" applyFont="1" applyFill="1" applyBorder="1" applyAlignment="1">
      <alignment horizontal="left" vertical="center" wrapText="1"/>
    </xf>
    <xf numFmtId="0" fontId="81" fillId="3" borderId="8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81" fillId="2" borderId="82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right" vertical="center" wrapText="1"/>
    </xf>
    <xf numFmtId="0" fontId="30" fillId="3" borderId="13" xfId="0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right" vertical="center" wrapText="1"/>
    </xf>
    <xf numFmtId="0" fontId="30" fillId="3" borderId="19" xfId="0" applyFont="1" applyFill="1" applyBorder="1" applyAlignment="1">
      <alignment horizontal="right" vertical="center" wrapText="1"/>
    </xf>
    <xf numFmtId="0" fontId="30" fillId="3" borderId="3" xfId="0" applyFont="1" applyFill="1" applyBorder="1" applyAlignment="1">
      <alignment horizontal="right" vertical="center" wrapText="1"/>
    </xf>
    <xf numFmtId="0" fontId="30" fillId="3" borderId="41" xfId="0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/>
    </xf>
    <xf numFmtId="0" fontId="30" fillId="3" borderId="13" xfId="0" applyFont="1" applyFill="1" applyBorder="1" applyAlignment="1">
      <alignment horizontal="right" vertical="center"/>
    </xf>
    <xf numFmtId="0" fontId="30" fillId="3" borderId="36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right" vertical="center"/>
    </xf>
    <xf numFmtId="0" fontId="30" fillId="3" borderId="46" xfId="0" applyFont="1" applyFill="1" applyBorder="1" applyAlignment="1">
      <alignment horizontal="right" vertical="center"/>
    </xf>
    <xf numFmtId="0" fontId="30" fillId="3" borderId="22" xfId="0" applyFont="1" applyFill="1" applyBorder="1" applyAlignment="1">
      <alignment horizontal="right" vertical="center"/>
    </xf>
    <xf numFmtId="0" fontId="30" fillId="3" borderId="19" xfId="0" applyFont="1" applyFill="1" applyBorder="1" applyAlignment="1">
      <alignment horizontal="right" vertical="center"/>
    </xf>
    <xf numFmtId="0" fontId="85" fillId="3" borderId="0" xfId="0" applyFont="1" applyFill="1" applyAlignment="1">
      <alignment horizontal="right"/>
    </xf>
    <xf numFmtId="0" fontId="81" fillId="3" borderId="82" xfId="0" applyFont="1" applyFill="1" applyBorder="1" applyAlignment="1">
      <alignment horizontal="left"/>
    </xf>
    <xf numFmtId="1" fontId="32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66" fillId="3" borderId="16" xfId="0" applyFont="1" applyFill="1" applyBorder="1" applyAlignment="1">
      <alignment horizontal="center"/>
    </xf>
    <xf numFmtId="0" fontId="66" fillId="3" borderId="11" xfId="0" applyFont="1" applyFill="1" applyBorder="1" applyAlignment="1">
      <alignment horizontal="center"/>
    </xf>
    <xf numFmtId="0" fontId="66" fillId="3" borderId="12" xfId="0" applyFont="1" applyFill="1" applyBorder="1" applyAlignment="1">
      <alignment horizontal="center"/>
    </xf>
    <xf numFmtId="0" fontId="85" fillId="3" borderId="11" xfId="0" applyFont="1" applyFill="1" applyBorder="1" applyAlignment="1">
      <alignment horizontal="center"/>
    </xf>
    <xf numFmtId="1" fontId="32" fillId="3" borderId="0" xfId="2" applyNumberFormat="1" applyFont="1" applyFill="1" applyBorder="1" applyAlignment="1">
      <alignment horizontal="center" vertical="center" wrapText="1"/>
    </xf>
    <xf numFmtId="0" fontId="32" fillId="3" borderId="0" xfId="2" applyFont="1" applyFill="1" applyBorder="1" applyAlignment="1">
      <alignment horizontal="center" vertical="center" wrapText="1"/>
    </xf>
    <xf numFmtId="0" fontId="81" fillId="3" borderId="82" xfId="2" applyFont="1" applyFill="1" applyBorder="1" applyAlignment="1">
      <alignment horizontal="left"/>
    </xf>
    <xf numFmtId="0" fontId="85" fillId="3" borderId="0" xfId="2" applyFont="1" applyFill="1" applyBorder="1" applyAlignment="1">
      <alignment horizontal="right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horizontal="center" wrapText="1"/>
    </xf>
    <xf numFmtId="0" fontId="35" fillId="3" borderId="1" xfId="2" applyFont="1" applyFill="1" applyBorder="1" applyAlignment="1">
      <alignment horizontal="center" wrapText="1"/>
    </xf>
    <xf numFmtId="0" fontId="30" fillId="3" borderId="44" xfId="2" applyFont="1" applyFill="1" applyBorder="1" applyAlignment="1">
      <alignment horizontal="center" wrapText="1"/>
    </xf>
    <xf numFmtId="0" fontId="66" fillId="3" borderId="16" xfId="2" applyFont="1" applyFill="1" applyBorder="1" applyAlignment="1">
      <alignment horizontal="center" wrapText="1"/>
    </xf>
    <xf numFmtId="0" fontId="66" fillId="3" borderId="11" xfId="2" applyFont="1" applyFill="1" applyBorder="1" applyAlignment="1">
      <alignment horizontal="center" wrapText="1"/>
    </xf>
    <xf numFmtId="0" fontId="66" fillId="3" borderId="42" xfId="2" applyFont="1" applyFill="1" applyBorder="1" applyAlignment="1">
      <alignment horizontal="center" wrapText="1"/>
    </xf>
    <xf numFmtId="0" fontId="85" fillId="3" borderId="16" xfId="2" applyFont="1" applyFill="1" applyBorder="1" applyAlignment="1">
      <alignment horizontal="center" wrapText="1"/>
    </xf>
    <xf numFmtId="0" fontId="85" fillId="3" borderId="11" xfId="2" applyFont="1" applyFill="1" applyBorder="1" applyAlignment="1">
      <alignment horizontal="center" wrapText="1"/>
    </xf>
    <xf numFmtId="0" fontId="85" fillId="3" borderId="42" xfId="2" applyFont="1" applyFill="1" applyBorder="1" applyAlignment="1">
      <alignment horizontal="center" wrapText="1"/>
    </xf>
    <xf numFmtId="0" fontId="30" fillId="3" borderId="27" xfId="2" applyFont="1" applyFill="1" applyBorder="1" applyAlignment="1">
      <alignment horizontal="center" vertical="center" wrapText="1"/>
    </xf>
    <xf numFmtId="0" fontId="39" fillId="2" borderId="0" xfId="2" applyFont="1" applyFill="1" applyBorder="1" applyAlignment="1">
      <alignment horizontal="right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 wrapText="1"/>
    </xf>
    <xf numFmtId="0" fontId="30" fillId="3" borderId="17" xfId="2" applyFont="1" applyFill="1" applyBorder="1" applyAlignment="1">
      <alignment horizontal="center" vertical="center" wrapText="1"/>
    </xf>
    <xf numFmtId="0" fontId="30" fillId="3" borderId="43" xfId="2" applyFont="1" applyFill="1" applyBorder="1" applyAlignment="1">
      <alignment horizontal="center" vertical="center" wrapText="1"/>
    </xf>
    <xf numFmtId="0" fontId="30" fillId="3" borderId="16" xfId="2" applyFont="1" applyFill="1" applyBorder="1" applyAlignment="1">
      <alignment horizontal="center" vertical="center" wrapText="1"/>
    </xf>
    <xf numFmtId="0" fontId="30" fillId="3" borderId="42" xfId="2" applyFont="1" applyFill="1" applyBorder="1" applyAlignment="1">
      <alignment horizontal="center" vertical="center" wrapText="1"/>
    </xf>
    <xf numFmtId="0" fontId="87" fillId="3" borderId="16" xfId="2" applyFont="1" applyFill="1" applyBorder="1" applyAlignment="1">
      <alignment horizontal="center" wrapText="1"/>
    </xf>
    <xf numFmtId="0" fontId="87" fillId="3" borderId="11" xfId="2" applyFont="1" applyFill="1" applyBorder="1" applyAlignment="1">
      <alignment horizontal="center" wrapText="1"/>
    </xf>
    <xf numFmtId="0" fontId="87" fillId="3" borderId="42" xfId="2" applyFont="1" applyFill="1" applyBorder="1" applyAlignment="1">
      <alignment horizontal="center" wrapText="1"/>
    </xf>
    <xf numFmtId="0" fontId="30" fillId="3" borderId="39" xfId="2" applyFont="1" applyFill="1" applyBorder="1" applyAlignment="1">
      <alignment horizontal="center" vertical="center" wrapText="1"/>
    </xf>
    <xf numFmtId="0" fontId="30" fillId="3" borderId="41" xfId="2" applyFont="1" applyFill="1" applyBorder="1" applyAlignment="1">
      <alignment horizontal="center" vertical="center" wrapText="1"/>
    </xf>
    <xf numFmtId="1" fontId="30" fillId="3" borderId="0" xfId="2" applyNumberFormat="1" applyFont="1" applyFill="1" applyBorder="1" applyAlignment="1">
      <alignment horizontal="center" vertical="center"/>
    </xf>
    <xf numFmtId="1" fontId="32" fillId="3" borderId="0" xfId="2" applyNumberFormat="1" applyFont="1" applyFill="1" applyBorder="1" applyAlignment="1">
      <alignment horizontal="center" wrapText="1"/>
    </xf>
    <xf numFmtId="0" fontId="32" fillId="3" borderId="0" xfId="2" applyFont="1" applyFill="1" applyBorder="1" applyAlignment="1">
      <alignment horizontal="center" wrapText="1"/>
    </xf>
    <xf numFmtId="0" fontId="89" fillId="3" borderId="24" xfId="2" applyFont="1" applyFill="1" applyBorder="1" applyAlignment="1">
      <alignment horizontal="center" wrapText="1"/>
    </xf>
    <xf numFmtId="0" fontId="89" fillId="3" borderId="0" xfId="2" applyFont="1" applyFill="1" applyBorder="1" applyAlignment="1">
      <alignment horizontal="center" wrapText="1"/>
    </xf>
    <xf numFmtId="0" fontId="89" fillId="3" borderId="30" xfId="2" applyFont="1" applyFill="1" applyBorder="1" applyAlignment="1">
      <alignment horizontal="center" wrapText="1"/>
    </xf>
    <xf numFmtId="0" fontId="33" fillId="3" borderId="24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center" vertical="center" wrapText="1"/>
    </xf>
    <xf numFmtId="0" fontId="33" fillId="3" borderId="30" xfId="2" applyFont="1" applyFill="1" applyBorder="1" applyAlignment="1">
      <alignment horizontal="center" vertical="center" wrapText="1"/>
    </xf>
    <xf numFmtId="0" fontId="81" fillId="2" borderId="82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9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 vertical="top"/>
    </xf>
    <xf numFmtId="0" fontId="30" fillId="2" borderId="0" xfId="0" applyFont="1" applyFill="1" applyBorder="1" applyAlignment="1">
      <alignment horizontal="center" vertical="top"/>
    </xf>
    <xf numFmtId="0" fontId="30" fillId="2" borderId="9" xfId="0" applyFont="1" applyFill="1" applyBorder="1" applyAlignment="1">
      <alignment horizontal="center" vertical="top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1" fontId="32" fillId="2" borderId="4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61" fillId="2" borderId="9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1" fontId="30" fillId="3" borderId="0" xfId="0" applyNumberFormat="1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7" xfId="0" applyFont="1" applyFill="1" applyBorder="1" applyAlignment="1">
      <alignment horizontal="center" vertical="center" wrapText="1"/>
    </xf>
    <xf numFmtId="0" fontId="30" fillId="2" borderId="48" xfId="0" applyFont="1" applyFill="1" applyBorder="1" applyAlignment="1">
      <alignment horizontal="center" vertical="center" wrapText="1"/>
    </xf>
    <xf numFmtId="1" fontId="30" fillId="3" borderId="12" xfId="0" applyNumberFormat="1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85" fillId="2" borderId="0" xfId="2" applyFont="1" applyFill="1" applyAlignment="1">
      <alignment horizontal="right"/>
    </xf>
    <xf numFmtId="0" fontId="33" fillId="2" borderId="0" xfId="0" applyFont="1" applyFill="1" applyBorder="1" applyAlignment="1">
      <alignment horizontal="center" vertical="top" wrapText="1"/>
    </xf>
    <xf numFmtId="0" fontId="33" fillId="2" borderId="9" xfId="0" applyFont="1" applyFill="1" applyBorder="1" applyAlignment="1">
      <alignment horizontal="center" vertical="top" wrapText="1"/>
    </xf>
    <xf numFmtId="1" fontId="33" fillId="2" borderId="10" xfId="0" applyNumberFormat="1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81" fillId="2" borderId="82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center" wrapText="1"/>
    </xf>
    <xf numFmtId="0" fontId="35" fillId="2" borderId="5" xfId="0" applyFont="1" applyFill="1" applyBorder="1" applyAlignment="1">
      <alignment horizontal="center" wrapText="1"/>
    </xf>
    <xf numFmtId="0" fontId="30" fillId="2" borderId="7" xfId="0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 wrapText="1"/>
    </xf>
    <xf numFmtId="1" fontId="81" fillId="3" borderId="85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81" fillId="2" borderId="85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0" fontId="30" fillId="3" borderId="8" xfId="0" applyFont="1" applyFill="1" applyBorder="1" applyAlignment="1">
      <alignment horizontal="left" vertical="top" wrapText="1"/>
    </xf>
    <xf numFmtId="0" fontId="30" fillId="3" borderId="4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left" vertical="top" wrapText="1"/>
    </xf>
    <xf numFmtId="0" fontId="30" fillId="3" borderId="9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center" vertical="top" wrapText="1"/>
    </xf>
    <xf numFmtId="0" fontId="30" fillId="3" borderId="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1" fontId="30" fillId="3" borderId="0" xfId="0" applyNumberFormat="1" applyFont="1" applyFill="1" applyBorder="1" applyAlignment="1">
      <alignment horizontal="center" vertical="top" wrapText="1"/>
    </xf>
    <xf numFmtId="1" fontId="32" fillId="2" borderId="0" xfId="0" applyNumberFormat="1" applyFont="1" applyFill="1" applyBorder="1" applyAlignment="1">
      <alignment horizontal="right"/>
    </xf>
    <xf numFmtId="1" fontId="30" fillId="2" borderId="0" xfId="0" applyNumberFormat="1" applyFont="1" applyFill="1" applyBorder="1" applyAlignment="1">
      <alignment horizontal="center" vertical="top"/>
    </xf>
    <xf numFmtId="1" fontId="81" fillId="3" borderId="0" xfId="2" applyNumberFormat="1" applyFont="1" applyFill="1" applyBorder="1" applyAlignment="1">
      <alignment horizontal="left" vertical="top" wrapText="1"/>
    </xf>
    <xf numFmtId="0" fontId="81" fillId="3" borderId="0" xfId="2" applyFont="1" applyFill="1" applyBorder="1" applyAlignment="1">
      <alignment horizontal="left" vertical="top" wrapText="1"/>
    </xf>
    <xf numFmtId="0" fontId="91" fillId="3" borderId="16" xfId="2" applyFont="1" applyFill="1" applyBorder="1" applyAlignment="1">
      <alignment horizontal="center" wrapText="1"/>
    </xf>
    <xf numFmtId="0" fontId="91" fillId="3" borderId="11" xfId="2" applyFont="1" applyFill="1" applyBorder="1" applyAlignment="1">
      <alignment horizontal="center" wrapText="1"/>
    </xf>
    <xf numFmtId="0" fontId="91" fillId="3" borderId="12" xfId="2" applyFont="1" applyFill="1" applyBorder="1" applyAlignment="1">
      <alignment horizontal="center" wrapText="1"/>
    </xf>
    <xf numFmtId="0" fontId="90" fillId="3" borderId="10" xfId="2" applyFont="1" applyFill="1" applyBorder="1" applyAlignment="1">
      <alignment horizontal="center" wrapText="1"/>
    </xf>
    <xf numFmtId="0" fontId="90" fillId="3" borderId="11" xfId="2" applyFont="1" applyFill="1" applyBorder="1" applyAlignment="1">
      <alignment horizontal="center" wrapText="1"/>
    </xf>
    <xf numFmtId="0" fontId="90" fillId="3" borderId="42" xfId="2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wrapText="1"/>
    </xf>
    <xf numFmtId="0" fontId="30" fillId="2" borderId="34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1" fontId="30" fillId="2" borderId="12" xfId="0" applyNumberFormat="1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1" fontId="32" fillId="3" borderId="0" xfId="0" applyNumberFormat="1" applyFont="1" applyFill="1" applyBorder="1" applyAlignment="1">
      <alignment horizontal="right"/>
    </xf>
    <xf numFmtId="0" fontId="91" fillId="3" borderId="0" xfId="2" applyFont="1" applyFill="1" applyBorder="1" applyAlignment="1">
      <alignment horizontal="center" vertical="center" wrapText="1"/>
    </xf>
    <xf numFmtId="0" fontId="91" fillId="3" borderId="9" xfId="2" applyFont="1" applyFill="1" applyBorder="1" applyAlignment="1">
      <alignment horizontal="center" vertical="center" wrapText="1"/>
    </xf>
    <xf numFmtId="0" fontId="32" fillId="3" borderId="9" xfId="2" applyFont="1" applyFill="1" applyBorder="1" applyAlignment="1">
      <alignment horizontal="center" wrapText="1"/>
    </xf>
    <xf numFmtId="1" fontId="32" fillId="3" borderId="0" xfId="2" applyNumberFormat="1" applyFont="1" applyFill="1" applyBorder="1" applyAlignment="1">
      <alignment horizontal="center" vertical="top" wrapText="1"/>
    </xf>
    <xf numFmtId="0" fontId="32" fillId="3" borderId="0" xfId="2" applyFont="1" applyFill="1" applyBorder="1" applyAlignment="1">
      <alignment horizontal="center" vertical="top" wrapText="1"/>
    </xf>
    <xf numFmtId="0" fontId="32" fillId="3" borderId="9" xfId="2" applyFont="1" applyFill="1" applyBorder="1" applyAlignment="1">
      <alignment horizontal="center" vertical="top" wrapText="1"/>
    </xf>
    <xf numFmtId="0" fontId="90" fillId="3" borderId="0" xfId="2" applyFont="1" applyFill="1" applyBorder="1" applyAlignment="1">
      <alignment horizontal="center" vertical="center" wrapText="1"/>
    </xf>
    <xf numFmtId="0" fontId="90" fillId="3" borderId="9" xfId="2" applyFont="1" applyFill="1" applyBorder="1" applyAlignment="1">
      <alignment horizontal="center" vertical="center" wrapText="1"/>
    </xf>
    <xf numFmtId="1" fontId="81" fillId="2" borderId="0" xfId="2" applyNumberFormat="1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73" fillId="2" borderId="0" xfId="2" applyFont="1" applyFill="1" applyAlignment="1">
      <alignment horizontal="center"/>
    </xf>
    <xf numFmtId="0" fontId="30" fillId="2" borderId="0" xfId="2" applyFont="1" applyFill="1" applyBorder="1" applyAlignment="1">
      <alignment horizontal="left"/>
    </xf>
    <xf numFmtId="0" fontId="81" fillId="3" borderId="82" xfId="2" applyFont="1" applyFill="1" applyBorder="1" applyAlignment="1">
      <alignment horizontal="left" vertical="center" wrapText="1"/>
    </xf>
    <xf numFmtId="3" fontId="30" fillId="25" borderId="0" xfId="2" applyNumberFormat="1" applyFont="1" applyFill="1" applyBorder="1" applyAlignment="1">
      <alignment horizontal="center" vertical="center" wrapText="1"/>
    </xf>
    <xf numFmtId="3" fontId="30" fillId="24" borderId="0" xfId="2" applyNumberFormat="1" applyFont="1" applyFill="1" applyBorder="1" applyAlignment="1">
      <alignment horizontal="center" vertical="center" wrapText="1"/>
    </xf>
    <xf numFmtId="0" fontId="65" fillId="3" borderId="0" xfId="2" applyFont="1" applyFill="1" applyBorder="1" applyAlignment="1">
      <alignment horizontal="center"/>
    </xf>
    <xf numFmtId="0" fontId="73" fillId="3" borderId="0" xfId="2" applyFont="1" applyFill="1" applyBorder="1" applyAlignment="1">
      <alignment horizontal="center"/>
    </xf>
    <xf numFmtId="3" fontId="54" fillId="28" borderId="0" xfId="2" applyNumberFormat="1" applyFont="1" applyFill="1" applyBorder="1" applyAlignment="1">
      <alignment horizontal="center" vertical="center" wrapText="1"/>
    </xf>
    <xf numFmtId="0" fontId="84" fillId="3" borderId="72" xfId="2" applyFont="1" applyFill="1" applyBorder="1" applyAlignment="1">
      <alignment horizontal="center" vertical="center" wrapText="1"/>
    </xf>
    <xf numFmtId="0" fontId="84" fillId="3" borderId="73" xfId="2" applyFont="1" applyFill="1" applyBorder="1" applyAlignment="1">
      <alignment horizontal="center" vertical="center" wrapText="1"/>
    </xf>
    <xf numFmtId="0" fontId="84" fillId="3" borderId="74" xfId="2" applyFont="1" applyFill="1" applyBorder="1" applyAlignment="1">
      <alignment horizontal="center" vertical="center" wrapText="1"/>
    </xf>
    <xf numFmtId="165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Alignment="1">
      <alignment horizontal="left" vertical="center" wrapText="1"/>
    </xf>
    <xf numFmtId="0" fontId="53" fillId="2" borderId="0" xfId="2" applyFont="1" applyFill="1" applyAlignment="1">
      <alignment horizontal="left" vertical="center"/>
    </xf>
    <xf numFmtId="0" fontId="84" fillId="9" borderId="75" xfId="2" applyFont="1" applyFill="1" applyBorder="1" applyAlignment="1">
      <alignment horizontal="center" vertical="center" wrapText="1"/>
    </xf>
    <xf numFmtId="0" fontId="84" fillId="9" borderId="76" xfId="2" applyFont="1" applyFill="1" applyBorder="1" applyAlignment="1">
      <alignment horizontal="center" vertical="center" wrapText="1"/>
    </xf>
    <xf numFmtId="0" fontId="84" fillId="9" borderId="77" xfId="2" applyFont="1" applyFill="1" applyBorder="1" applyAlignment="1">
      <alignment horizontal="center" vertical="center" wrapText="1"/>
    </xf>
    <xf numFmtId="3" fontId="54" fillId="28" borderId="78" xfId="2" applyNumberFormat="1" applyFont="1" applyFill="1" applyBorder="1" applyAlignment="1">
      <alignment horizontal="center" vertical="center" wrapText="1"/>
    </xf>
    <xf numFmtId="3" fontId="54" fillId="28" borderId="79" xfId="2" applyNumberFormat="1" applyFont="1" applyFill="1" applyBorder="1" applyAlignment="1">
      <alignment horizontal="center" vertical="center" wrapText="1"/>
    </xf>
    <xf numFmtId="3" fontId="54" fillId="28" borderId="80" xfId="2" applyNumberFormat="1" applyFont="1" applyFill="1" applyBorder="1" applyAlignment="1">
      <alignment horizontal="center" vertical="center" wrapText="1"/>
    </xf>
    <xf numFmtId="3" fontId="54" fillId="28" borderId="71" xfId="2" applyNumberFormat="1" applyFont="1" applyFill="1" applyBorder="1" applyAlignment="1">
      <alignment horizontal="center" vertical="center" wrapText="1"/>
    </xf>
    <xf numFmtId="3" fontId="54" fillId="28" borderId="81" xfId="2" applyNumberFormat="1" applyFont="1" applyFill="1" applyBorder="1" applyAlignment="1">
      <alignment horizontal="center" vertical="center" wrapText="1"/>
    </xf>
    <xf numFmtId="165" fontId="30" fillId="25" borderId="38" xfId="2" applyNumberFormat="1" applyFont="1" applyFill="1" applyBorder="1" applyAlignment="1">
      <alignment horizontal="center" vertical="center" wrapText="1"/>
    </xf>
    <xf numFmtId="165" fontId="30" fillId="25" borderId="29" xfId="2" applyNumberFormat="1" applyFont="1" applyFill="1" applyBorder="1" applyAlignment="1">
      <alignment horizontal="center" vertical="center" wrapText="1"/>
    </xf>
    <xf numFmtId="165" fontId="30" fillId="25" borderId="89" xfId="2" applyNumberFormat="1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left" textRotation="180"/>
    </xf>
    <xf numFmtId="3" fontId="54" fillId="28" borderId="24" xfId="2" applyNumberFormat="1" applyFont="1" applyFill="1" applyBorder="1" applyAlignment="1">
      <alignment horizontal="center" vertical="center" wrapText="1"/>
    </xf>
    <xf numFmtId="3" fontId="54" fillId="28" borderId="30" xfId="2" applyNumberFormat="1" applyFont="1" applyFill="1" applyBorder="1" applyAlignment="1">
      <alignment horizontal="center" vertical="center" wrapText="1"/>
    </xf>
    <xf numFmtId="3" fontId="54" fillId="31" borderId="0" xfId="2" applyNumberFormat="1" applyFont="1" applyFill="1" applyBorder="1" applyAlignment="1">
      <alignment horizontal="center" vertical="center" wrapText="1"/>
    </xf>
    <xf numFmtId="0" fontId="94" fillId="9" borderId="62" xfId="2" applyFont="1" applyFill="1" applyBorder="1" applyAlignment="1">
      <alignment horizontal="center" vertical="center" wrapText="1"/>
    </xf>
    <xf numFmtId="0" fontId="94" fillId="9" borderId="63" xfId="2" applyFont="1" applyFill="1" applyBorder="1" applyAlignment="1">
      <alignment horizontal="center" vertical="center" wrapText="1"/>
    </xf>
    <xf numFmtId="0" fontId="94" fillId="9" borderId="64" xfId="2" applyFont="1" applyFill="1" applyBorder="1" applyAlignment="1">
      <alignment horizontal="center" vertical="center" wrapText="1"/>
    </xf>
    <xf numFmtId="165" fontId="30" fillId="32" borderId="24" xfId="2" applyNumberFormat="1" applyFont="1" applyFill="1" applyBorder="1" applyAlignment="1">
      <alignment horizontal="center" vertical="center" wrapText="1"/>
    </xf>
    <xf numFmtId="165" fontId="30" fillId="32" borderId="0" xfId="2" applyNumberFormat="1" applyFont="1" applyFill="1" applyBorder="1" applyAlignment="1">
      <alignment horizontal="center" vertical="center" wrapText="1"/>
    </xf>
    <xf numFmtId="165" fontId="30" fillId="32" borderId="30" xfId="2" applyNumberFormat="1" applyFont="1" applyFill="1" applyBorder="1" applyAlignment="1">
      <alignment horizontal="center" vertical="center" wrapText="1"/>
    </xf>
    <xf numFmtId="3" fontId="54" fillId="31" borderId="65" xfId="2" applyNumberFormat="1" applyFont="1" applyFill="1" applyBorder="1" applyAlignment="1">
      <alignment horizontal="center" vertical="center" wrapText="1"/>
    </xf>
    <xf numFmtId="3" fontId="54" fillId="31" borderId="66" xfId="2" applyNumberFormat="1" applyFont="1" applyFill="1" applyBorder="1" applyAlignment="1">
      <alignment horizontal="center" vertical="center" wrapText="1"/>
    </xf>
    <xf numFmtId="3" fontId="54" fillId="31" borderId="67" xfId="2" applyNumberFormat="1" applyFont="1" applyFill="1" applyBorder="1" applyAlignment="1">
      <alignment horizontal="center" vertical="center" wrapText="1"/>
    </xf>
    <xf numFmtId="3" fontId="54" fillId="31" borderId="68" xfId="2" applyNumberFormat="1" applyFont="1" applyFill="1" applyBorder="1" applyAlignment="1">
      <alignment horizontal="center" vertical="center" wrapText="1"/>
    </xf>
    <xf numFmtId="3" fontId="54" fillId="31" borderId="69" xfId="2" applyNumberFormat="1" applyFont="1" applyFill="1" applyBorder="1" applyAlignment="1">
      <alignment horizontal="center" vertical="center" wrapText="1"/>
    </xf>
    <xf numFmtId="0" fontId="94" fillId="2" borderId="86" xfId="2" applyFont="1" applyFill="1" applyBorder="1" applyAlignment="1">
      <alignment horizontal="center" vertical="center" wrapText="1"/>
    </xf>
    <xf numFmtId="0" fontId="94" fillId="2" borderId="87" xfId="2" applyFont="1" applyFill="1" applyBorder="1" applyAlignment="1">
      <alignment horizontal="center" vertical="center" wrapText="1"/>
    </xf>
    <xf numFmtId="0" fontId="94" fillId="2" borderId="88" xfId="2" applyFont="1" applyFill="1" applyBorder="1" applyAlignment="1">
      <alignment horizontal="center" vertical="center" wrapText="1"/>
    </xf>
    <xf numFmtId="3" fontId="54" fillId="31" borderId="24" xfId="2" applyNumberFormat="1" applyFont="1" applyFill="1" applyBorder="1" applyAlignment="1">
      <alignment horizontal="center" vertical="center" wrapText="1"/>
    </xf>
    <xf numFmtId="3" fontId="54" fillId="31" borderId="30" xfId="2" applyNumberFormat="1" applyFont="1" applyFill="1" applyBorder="1" applyAlignment="1">
      <alignment horizontal="center" vertical="center" wrapText="1"/>
    </xf>
    <xf numFmtId="3" fontId="30" fillId="30" borderId="24" xfId="2" applyNumberFormat="1" applyFont="1" applyFill="1" applyBorder="1" applyAlignment="1">
      <alignment horizontal="center" vertical="center" wrapText="1"/>
    </xf>
    <xf numFmtId="3" fontId="30" fillId="30" borderId="0" xfId="2" applyNumberFormat="1" applyFont="1" applyFill="1" applyBorder="1" applyAlignment="1">
      <alignment horizontal="center" vertical="center" wrapText="1"/>
    </xf>
    <xf numFmtId="3" fontId="30" fillId="30" borderId="30" xfId="2" applyNumberFormat="1" applyFont="1" applyFill="1" applyBorder="1" applyAlignment="1">
      <alignment horizontal="center" vertical="center" wrapText="1"/>
    </xf>
    <xf numFmtId="3" fontId="30" fillId="23" borderId="0" xfId="2" applyNumberFormat="1" applyFont="1" applyFill="1" applyBorder="1" applyAlignment="1">
      <alignment horizontal="center" vertical="center" wrapText="1"/>
    </xf>
    <xf numFmtId="3" fontId="30" fillId="23" borderId="24" xfId="2" applyNumberFormat="1" applyFont="1" applyFill="1" applyBorder="1" applyAlignment="1">
      <alignment horizontal="center" vertical="center" wrapText="1"/>
    </xf>
    <xf numFmtId="3" fontId="30" fillId="23" borderId="30" xfId="2" applyNumberFormat="1" applyFont="1" applyFill="1" applyBorder="1" applyAlignment="1">
      <alignment horizontal="center" vertical="center" wrapText="1"/>
    </xf>
    <xf numFmtId="3" fontId="30" fillId="23" borderId="28" xfId="2" applyNumberFormat="1" applyFont="1" applyFill="1" applyBorder="1" applyAlignment="1">
      <alignment horizontal="center" vertical="center" wrapText="1"/>
    </xf>
    <xf numFmtId="3" fontId="30" fillId="23" borderId="26" xfId="2" applyNumberFormat="1" applyFont="1" applyFill="1" applyBorder="1" applyAlignment="1">
      <alignment horizontal="center" vertical="center" wrapText="1"/>
    </xf>
    <xf numFmtId="3" fontId="30" fillId="23" borderId="40" xfId="2" applyNumberFormat="1" applyFont="1" applyFill="1" applyBorder="1" applyAlignment="1">
      <alignment horizontal="center" vertical="center" wrapText="1"/>
    </xf>
    <xf numFmtId="165" fontId="30" fillId="30" borderId="0" xfId="2" applyNumberFormat="1" applyFont="1" applyFill="1" applyBorder="1" applyAlignment="1">
      <alignment horizontal="center" vertical="center" wrapText="1"/>
    </xf>
  </cellXfs>
  <cellStyles count="88">
    <cellStyle name="Celkem 2" xfId="58"/>
    <cellStyle name="Datum" xfId="59"/>
    <cellStyle name="F2" xfId="60"/>
    <cellStyle name="F3" xfId="61"/>
    <cellStyle name="F4" xfId="62"/>
    <cellStyle name="F5" xfId="63"/>
    <cellStyle name="F6" xfId="64"/>
    <cellStyle name="F7" xfId="65"/>
    <cellStyle name="F8" xfId="66"/>
    <cellStyle name="Finanční0" xfId="67"/>
    <cellStyle name="Fixed" xfId="13"/>
    <cellStyle name="HEADING1" xfId="68"/>
    <cellStyle name="HEADING2" xfId="69"/>
    <cellStyle name="Hypertextový odkaz 2" xfId="4"/>
    <cellStyle name="Měna0" xfId="70"/>
    <cellStyle name="normal" xfId="71"/>
    <cellStyle name="Normální" xfId="0" builtinId="0"/>
    <cellStyle name="Normální 10" xfId="72"/>
    <cellStyle name="Normální 11" xfId="73"/>
    <cellStyle name="Normální 12" xfId="74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4 2" xfId="75"/>
    <cellStyle name="Normální 5" xfId="16"/>
    <cellStyle name="Normální 5 2" xfId="17"/>
    <cellStyle name="Normální 5 2 2" xfId="76"/>
    <cellStyle name="Normální 5 3" xfId="19"/>
    <cellStyle name="Normální 5 4" xfId="77"/>
    <cellStyle name="Normální 6" xfId="18"/>
    <cellStyle name="Normální 6 2" xfId="78"/>
    <cellStyle name="Normální 7" xfId="21"/>
    <cellStyle name="Normální 7 2" xfId="57"/>
    <cellStyle name="Normální 7 3" xfId="79"/>
    <cellStyle name="Normální 8" xfId="22"/>
    <cellStyle name="Normální 8 2" xfId="80"/>
    <cellStyle name="Normální 9" xfId="23"/>
    <cellStyle name="Normální 9 2" xfId="81"/>
    <cellStyle name="Pevný" xfId="82"/>
    <cellStyle name="Procenta" xfId="1" builtinId="5"/>
    <cellStyle name="Procenta 2" xfId="7"/>
    <cellStyle name="Procenta 2 2" xfId="3"/>
    <cellStyle name="Procenta 2 3" xfId="83"/>
    <cellStyle name="Procenta 3" xfId="84"/>
    <cellStyle name="Procenta 3 2" xfId="85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  <cellStyle name="Záhlaví 1" xfId="86"/>
    <cellStyle name="Záhlaví 2" xfId="87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1666</c:v>
                </c:pt>
                <c:pt idx="1">
                  <c:v>6646</c:v>
                </c:pt>
                <c:pt idx="2">
                  <c:v>203526</c:v>
                </c:pt>
                <c:pt idx="3">
                  <c:v>2630180</c:v>
                </c:pt>
                <c:pt idx="4">
                  <c:v>203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'10'!$I$45:$J$45</c:f>
              <c:numCache>
                <c:formatCode>0.0%</c:formatCode>
                <c:ptCount val="2"/>
                <c:pt idx="0">
                  <c:v>0.49525984950430324</c:v>
                </c:pt>
                <c:pt idx="1">
                  <c:v>0.55013428503296447</c:v>
                </c:pt>
              </c:numCache>
            </c:numRef>
          </c:val>
        </c:ser>
        <c:ser>
          <c:idx val="1"/>
          <c:order val="1"/>
          <c:tx>
            <c:strRef>
              <c:f>'10'!$H$46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0.2771524057321697</c:v>
                </c:pt>
                <c:pt idx="1">
                  <c:v>0.29376257272976813</c:v>
                </c:pt>
              </c:numCache>
            </c:numRef>
          </c:val>
        </c:ser>
        <c:ser>
          <c:idx val="2"/>
          <c:order val="2"/>
          <c:tx>
            <c:strRef>
              <c:f>'10'!$H$47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0.22758774476352697</c:v>
                </c:pt>
                <c:pt idx="1">
                  <c:v>0.15610314223726746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651904"/>
        <c:axId val="116731904"/>
      </c:barChart>
      <c:catAx>
        <c:axId val="11665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731904"/>
        <c:crosses val="autoZero"/>
        <c:auto val="1"/>
        <c:lblAlgn val="ctr"/>
        <c:lblOffset val="100"/>
        <c:noMultiLvlLbl val="0"/>
      </c:catAx>
      <c:valAx>
        <c:axId val="1167319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651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'11'!$C$45:$D$45</c:f>
              <c:numCache>
                <c:formatCode>#,##0</c:formatCode>
                <c:ptCount val="2"/>
                <c:pt idx="0">
                  <c:v>395602.31915641658</c:v>
                </c:pt>
                <c:pt idx="1">
                  <c:v>549202.74123427097</c:v>
                </c:pt>
              </c:numCache>
            </c:numRef>
          </c:val>
        </c:ser>
        <c:ser>
          <c:idx val="1"/>
          <c:order val="1"/>
          <c:tx>
            <c:strRef>
              <c:f>'11'!$B$46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302528.7405694144</c:v>
                </c:pt>
                <c:pt idx="1">
                  <c:v>362833.04369714978</c:v>
                </c:pt>
              </c:numCache>
            </c:numRef>
          </c:val>
        </c:ser>
        <c:ser>
          <c:idx val="2"/>
          <c:order val="2"/>
          <c:tx>
            <c:strRef>
              <c:f>'11'!$B$47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276397.37285313074</c:v>
                </c:pt>
                <c:pt idx="1">
                  <c:v>269414.92744605104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790400"/>
        <c:axId val="116792320"/>
      </c:barChart>
      <c:catAx>
        <c:axId val="11679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792320"/>
        <c:crosses val="autoZero"/>
        <c:auto val="1"/>
        <c:lblAlgn val="ctr"/>
        <c:lblOffset val="100"/>
        <c:noMultiLvlLbl val="0"/>
      </c:catAx>
      <c:valAx>
        <c:axId val="116792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790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'11'!$I$45:$J$45</c:f>
              <c:numCache>
                <c:formatCode>0.0%</c:formatCode>
                <c:ptCount val="2"/>
                <c:pt idx="0">
                  <c:v>0.40594230597203501</c:v>
                </c:pt>
                <c:pt idx="1">
                  <c:v>0.46485455168002099</c:v>
                </c:pt>
              </c:numCache>
            </c:numRef>
          </c:val>
        </c:ser>
        <c:ser>
          <c:idx val="1"/>
          <c:order val="1"/>
          <c:tx>
            <c:strRef>
              <c:f>'11'!$H$46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0.31043603291164296</c:v>
                </c:pt>
                <c:pt idx="1">
                  <c:v>0.30710806629166026</c:v>
                </c:pt>
              </c:numCache>
            </c:numRef>
          </c:val>
        </c:ser>
        <c:ser>
          <c:idx val="2"/>
          <c:order val="2"/>
          <c:tx>
            <c:strRef>
              <c:f>'11'!$H$47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0.28362166111632203</c:v>
                </c:pt>
                <c:pt idx="1">
                  <c:v>0.22803738202831891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812032"/>
        <c:axId val="116834688"/>
      </c:barChart>
      <c:catAx>
        <c:axId val="11681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834688"/>
        <c:crosses val="autoZero"/>
        <c:auto val="1"/>
        <c:lblAlgn val="ctr"/>
        <c:lblOffset val="100"/>
        <c:noMultiLvlLbl val="0"/>
      </c:catAx>
      <c:valAx>
        <c:axId val="1168346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812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'12'!$C$45:$D$45</c:f>
              <c:numCache>
                <c:formatCode>#,##0</c:formatCode>
                <c:ptCount val="2"/>
                <c:pt idx="0">
                  <c:v>18731.552</c:v>
                </c:pt>
                <c:pt idx="1">
                  <c:v>27581.419000000002</c:v>
                </c:pt>
              </c:numCache>
            </c:numRef>
          </c:val>
        </c:ser>
        <c:ser>
          <c:idx val="1"/>
          <c:order val="1"/>
          <c:tx>
            <c:strRef>
              <c:f>'12'!$B$46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13377.871999999999</c:v>
                </c:pt>
                <c:pt idx="1">
                  <c:v>17395.819</c:v>
                </c:pt>
              </c:numCache>
            </c:numRef>
          </c:val>
        </c:ser>
        <c:ser>
          <c:idx val="2"/>
          <c:order val="2"/>
          <c:tx>
            <c:strRef>
              <c:f>'12'!$B$47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11628.705</c:v>
                </c:pt>
                <c:pt idx="1">
                  <c:v>11444.666999999999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872704"/>
        <c:axId val="116874624"/>
      </c:barChart>
      <c:catAx>
        <c:axId val="11687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874624"/>
        <c:crosses val="autoZero"/>
        <c:auto val="1"/>
        <c:lblAlgn val="ctr"/>
        <c:lblOffset val="100"/>
        <c:noMultiLvlLbl val="0"/>
      </c:catAx>
      <c:valAx>
        <c:axId val="116874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872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'12'!$I$45:$J$45</c:f>
              <c:numCache>
                <c:formatCode>0.0%</c:formatCode>
                <c:ptCount val="2"/>
                <c:pt idx="0">
                  <c:v>0.42826596446318033</c:v>
                </c:pt>
                <c:pt idx="1">
                  <c:v>0.48884239197524443</c:v>
                </c:pt>
              </c:numCache>
            </c:numRef>
          </c:val>
        </c:ser>
        <c:ser>
          <c:idx val="1"/>
          <c:order val="1"/>
          <c:tx>
            <c:strRef>
              <c:f>'12'!$H$46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0.30586292340031274</c:v>
                </c:pt>
                <c:pt idx="1">
                  <c:v>0.30831676101684263</c:v>
                </c:pt>
              </c:numCache>
            </c:numRef>
          </c:val>
        </c:ser>
        <c:ser>
          <c:idx val="2"/>
          <c:order val="2"/>
          <c:tx>
            <c:strRef>
              <c:f>'12'!$H$47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0.26587111213650677</c:v>
                </c:pt>
                <c:pt idx="1">
                  <c:v>0.20284084700791297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890240"/>
        <c:axId val="116908800"/>
      </c:barChart>
      <c:catAx>
        <c:axId val="11689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08800"/>
        <c:crosses val="autoZero"/>
        <c:auto val="1"/>
        <c:lblAlgn val="ctr"/>
        <c:lblOffset val="100"/>
        <c:noMultiLvlLbl val="0"/>
      </c:catAx>
      <c:valAx>
        <c:axId val="1169088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890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'13'!$C$45:$D$45</c:f>
              <c:numCache>
                <c:formatCode>#,##0</c:formatCode>
                <c:ptCount val="2"/>
                <c:pt idx="0">
                  <c:v>2448.7350000000029</c:v>
                </c:pt>
                <c:pt idx="1">
                  <c:v>9543.0499999999993</c:v>
                </c:pt>
              </c:numCache>
            </c:numRef>
          </c:val>
        </c:ser>
        <c:ser>
          <c:idx val="1"/>
          <c:order val="1"/>
          <c:tx>
            <c:strRef>
              <c:f>'13'!$B$46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5157</c:v>
                </c:pt>
                <c:pt idx="1">
                  <c:v>5135.2190000000001</c:v>
                </c:pt>
              </c:numCache>
            </c:numRef>
          </c:val>
        </c:ser>
        <c:ser>
          <c:idx val="2"/>
          <c:order val="2"/>
          <c:tx>
            <c:strRef>
              <c:f>'13'!$B$47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14657.898999999999</c:v>
                </c:pt>
                <c:pt idx="1">
                  <c:v>38854.951999999997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971392"/>
        <c:axId val="116973568"/>
      </c:barChart>
      <c:catAx>
        <c:axId val="11697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973568"/>
        <c:crosses val="autoZero"/>
        <c:auto val="1"/>
        <c:lblAlgn val="ctr"/>
        <c:lblOffset val="100"/>
        <c:noMultiLvlLbl val="0"/>
      </c:catAx>
      <c:valAx>
        <c:axId val="116973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971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'13'!$I$45:$J$45</c:f>
              <c:numCache>
                <c:formatCode>0.0%</c:formatCode>
                <c:ptCount val="2"/>
                <c:pt idx="0">
                  <c:v>0.10998810885949718</c:v>
                </c:pt>
                <c:pt idx="1">
                  <c:v>0.17826407269609279</c:v>
                </c:pt>
              </c:numCache>
            </c:numRef>
          </c:val>
        </c:ser>
        <c:ser>
          <c:idx val="1"/>
          <c:order val="1"/>
          <c:tx>
            <c:strRef>
              <c:f>'13'!$H$46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0.23163334431387075</c:v>
                </c:pt>
                <c:pt idx="1">
                  <c:v>9.5925836407265708E-2</c:v>
                </c:pt>
              </c:numCache>
            </c:numRef>
          </c:val>
        </c:ser>
        <c:ser>
          <c:idx val="2"/>
          <c:order val="2"/>
          <c:tx>
            <c:strRef>
              <c:f>'13'!$H$47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0.65837854682663211</c:v>
                </c:pt>
                <c:pt idx="1">
                  <c:v>0.72581009089664161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554816"/>
        <c:axId val="131814528"/>
      </c:barChart>
      <c:catAx>
        <c:axId val="12355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814528"/>
        <c:crosses val="autoZero"/>
        <c:auto val="1"/>
        <c:lblAlgn val="ctr"/>
        <c:lblOffset val="100"/>
        <c:noMultiLvlLbl val="0"/>
      </c:catAx>
      <c:valAx>
        <c:axId val="1318145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3554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'14'!$D$9:$D$13</c:f>
              <c:numCache>
                <c:formatCode>#,##0</c:formatCode>
                <c:ptCount val="5"/>
                <c:pt idx="0">
                  <c:v>47146.328607270945</c:v>
                </c:pt>
                <c:pt idx="1">
                  <c:v>395602.31915641658</c:v>
                </c:pt>
                <c:pt idx="2">
                  <c:v>18731.552</c:v>
                </c:pt>
                <c:pt idx="3">
                  <c:v>2448.7350000000029</c:v>
                </c:pt>
                <c:pt idx="4">
                  <c:v>463928.93476368755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1835008"/>
        <c:axId val="131836544"/>
      </c:barChart>
      <c:catAx>
        <c:axId val="131835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31836544"/>
        <c:crosses val="autoZero"/>
        <c:auto val="1"/>
        <c:lblAlgn val="ctr"/>
        <c:lblOffset val="100"/>
        <c:noMultiLvlLbl val="0"/>
      </c:catAx>
      <c:valAx>
        <c:axId val="13183654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183500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'14'!$H$9:$H$13</c:f>
              <c:numCache>
                <c:formatCode>#,##0.0</c:formatCode>
                <c:ptCount val="5"/>
                <c:pt idx="0">
                  <c:v>14.09</c:v>
                </c:pt>
                <c:pt idx="1">
                  <c:v>12.938888888888886</c:v>
                </c:pt>
                <c:pt idx="2">
                  <c:v>12.549999999999995</c:v>
                </c:pt>
                <c:pt idx="3">
                  <c:v>12.98</c:v>
                </c:pt>
                <c:pt idx="4">
                  <c:v>12.98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1852544"/>
        <c:axId val="131854336"/>
      </c:barChart>
      <c:catAx>
        <c:axId val="1318525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1854336"/>
        <c:crosses val="autoZero"/>
        <c:auto val="1"/>
        <c:lblAlgn val="ctr"/>
        <c:lblOffset val="100"/>
        <c:noMultiLvlLbl val="0"/>
      </c:catAx>
      <c:valAx>
        <c:axId val="13185433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1852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'14'!$F$9:$F$12</c:f>
              <c:numCache>
                <c:formatCode>0.0%</c:formatCode>
                <c:ptCount val="4"/>
                <c:pt idx="0">
                  <c:v>0.10132956299831759</c:v>
                </c:pt>
                <c:pt idx="1">
                  <c:v>0.85297639362413247</c:v>
                </c:pt>
                <c:pt idx="2">
                  <c:v>4.040447199783314E-2</c:v>
                </c:pt>
                <c:pt idx="3">
                  <c:v>5.2895713797166911E-3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1199.185852955331</c:v>
                </c:pt>
                <c:pt idx="1">
                  <c:v>724.28535336546349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333.88553440751741</c:v>
                </c:pt>
                <c:pt idx="1">
                  <c:v>94.615704697000851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592.97678442126482</c:v>
                </c:pt>
                <c:pt idx="1">
                  <c:v>88.884092314088775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1137.5214984341096</c:v>
                </c:pt>
                <c:pt idx="1">
                  <c:v>184.80767430697398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17.006821483801833</c:v>
                </c:pt>
                <c:pt idx="1">
                  <c:v>17.595478731151459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42240"/>
        <c:axId val="116443776"/>
      </c:barChart>
      <c:catAx>
        <c:axId val="1164422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443776"/>
        <c:crosses val="autoZero"/>
        <c:auto val="1"/>
        <c:lblAlgn val="ctr"/>
        <c:lblOffset val="100"/>
        <c:noMultiLvlLbl val="0"/>
      </c:catAx>
      <c:valAx>
        <c:axId val="116443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6442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'14'!$I$9:$I$13</c:f>
              <c:numCache>
                <c:formatCode>#,##0.0</c:formatCode>
                <c:ptCount val="5"/>
                <c:pt idx="0">
                  <c:v>19.5</c:v>
                </c:pt>
                <c:pt idx="1">
                  <c:v>19.066666666666666</c:v>
                </c:pt>
                <c:pt idx="2">
                  <c:v>18.399999999999999</c:v>
                </c:pt>
                <c:pt idx="3">
                  <c:v>19.100000000000001</c:v>
                </c:pt>
                <c:pt idx="4">
                  <c:v>19.100000000000001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'14'!$J$9:$J$13</c:f>
              <c:numCache>
                <c:formatCode>#,##0.0</c:formatCode>
                <c:ptCount val="5"/>
                <c:pt idx="0">
                  <c:v>5.6</c:v>
                </c:pt>
                <c:pt idx="1">
                  <c:v>3.8666666666666667</c:v>
                </c:pt>
                <c:pt idx="2">
                  <c:v>4.7</c:v>
                </c:pt>
                <c:pt idx="3">
                  <c:v>4.0999999999999996</c:v>
                </c:pt>
                <c:pt idx="4">
                  <c:v>4.0999999999999996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3558656"/>
        <c:axId val="133560192"/>
      </c:barChart>
      <c:catAx>
        <c:axId val="1335586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3560192"/>
        <c:crosses val="autoZero"/>
        <c:auto val="1"/>
        <c:lblAlgn val="ctr"/>
        <c:lblOffset val="100"/>
        <c:noMultiLvlLbl val="0"/>
      </c:catAx>
      <c:valAx>
        <c:axId val="13356019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35586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'15'!$D$9:$D$13</c:f>
              <c:numCache>
                <c:formatCode>#,##0</c:formatCode>
                <c:ptCount val="5"/>
                <c:pt idx="0">
                  <c:v>26383.560888335291</c:v>
                </c:pt>
                <c:pt idx="1">
                  <c:v>302528.7405694144</c:v>
                </c:pt>
                <c:pt idx="2">
                  <c:v>13377.871999999999</c:v>
                </c:pt>
                <c:pt idx="3">
                  <c:v>5157</c:v>
                </c:pt>
                <c:pt idx="4">
                  <c:v>347447.17345774965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6202880"/>
        <c:axId val="136216960"/>
      </c:barChart>
      <c:catAx>
        <c:axId val="136202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36216960"/>
        <c:crosses val="autoZero"/>
        <c:auto val="1"/>
        <c:lblAlgn val="ctr"/>
        <c:lblOffset val="100"/>
        <c:noMultiLvlLbl val="0"/>
      </c:catAx>
      <c:valAx>
        <c:axId val="13621696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20288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'15'!$H$9:$H$13</c:f>
              <c:numCache>
                <c:formatCode>#,##0.0</c:formatCode>
                <c:ptCount val="5"/>
                <c:pt idx="0">
                  <c:v>17.880645161290325</c:v>
                </c:pt>
                <c:pt idx="1">
                  <c:v>16.477956989247314</c:v>
                </c:pt>
                <c:pt idx="2">
                  <c:v>15.861290322580651</c:v>
                </c:pt>
                <c:pt idx="3">
                  <c:v>16.461290322580645</c:v>
                </c:pt>
                <c:pt idx="4">
                  <c:v>16.461290322580645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6228864"/>
        <c:axId val="136230400"/>
      </c:barChart>
      <c:catAx>
        <c:axId val="1362288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6230400"/>
        <c:crosses val="autoZero"/>
        <c:auto val="1"/>
        <c:lblAlgn val="ctr"/>
        <c:lblOffset val="100"/>
        <c:noMultiLvlLbl val="0"/>
      </c:catAx>
      <c:valAx>
        <c:axId val="13623040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228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'15'!$F$9:$F$12</c:f>
              <c:numCache>
                <c:formatCode>0.0%</c:formatCode>
                <c:ptCount val="4"/>
                <c:pt idx="0">
                  <c:v>7.5939505609185526E-2</c:v>
                </c:pt>
                <c:pt idx="1">
                  <c:v>0.87068251033887401</c:v>
                </c:pt>
                <c:pt idx="2">
                  <c:v>3.855307653003158E-2</c:v>
                </c:pt>
                <c:pt idx="3">
                  <c:v>1.4824907521908879E-2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'15'!$I$9:$I$13</c:f>
              <c:numCache>
                <c:formatCode>#,##0.0</c:formatCode>
                <c:ptCount val="5"/>
                <c:pt idx="0">
                  <c:v>24.3</c:v>
                </c:pt>
                <c:pt idx="1">
                  <c:v>21.95</c:v>
                </c:pt>
                <c:pt idx="2">
                  <c:v>21.4</c:v>
                </c:pt>
                <c:pt idx="3">
                  <c:v>21.8</c:v>
                </c:pt>
                <c:pt idx="4">
                  <c:v>21.8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'15'!$J$9:$J$13</c:f>
              <c:numCache>
                <c:formatCode>#,##0.0</c:formatCode>
                <c:ptCount val="5"/>
                <c:pt idx="0">
                  <c:v>12.4</c:v>
                </c:pt>
                <c:pt idx="1">
                  <c:v>12.083333333333334</c:v>
                </c:pt>
                <c:pt idx="2">
                  <c:v>11.4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6284032"/>
        <c:axId val="136285568"/>
      </c:barChart>
      <c:catAx>
        <c:axId val="1362840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6285568"/>
        <c:crosses val="autoZero"/>
        <c:auto val="1"/>
        <c:lblAlgn val="ctr"/>
        <c:lblOffset val="100"/>
        <c:noMultiLvlLbl val="0"/>
      </c:catAx>
      <c:valAx>
        <c:axId val="1362855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284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'16'!$D$9:$D$13</c:f>
              <c:numCache>
                <c:formatCode>#,##0</c:formatCode>
                <c:ptCount val="5"/>
                <c:pt idx="0">
                  <c:v>21665.246258804025</c:v>
                </c:pt>
                <c:pt idx="1">
                  <c:v>276397.37285313074</c:v>
                </c:pt>
                <c:pt idx="2">
                  <c:v>11628.705</c:v>
                </c:pt>
                <c:pt idx="3">
                  <c:v>14657.898999999999</c:v>
                </c:pt>
                <c:pt idx="4">
                  <c:v>324349.22311193479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6319360"/>
        <c:axId val="136320896"/>
      </c:barChart>
      <c:catAx>
        <c:axId val="1363193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36320896"/>
        <c:crosses val="autoZero"/>
        <c:auto val="1"/>
        <c:lblAlgn val="ctr"/>
        <c:lblOffset val="100"/>
        <c:noMultiLvlLbl val="0"/>
      </c:catAx>
      <c:valAx>
        <c:axId val="1363208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3193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'16'!$H$9:$H$13</c:f>
              <c:numCache>
                <c:formatCode>#,##0.0</c:formatCode>
                <c:ptCount val="5"/>
                <c:pt idx="0">
                  <c:v>19.089999999999996</c:v>
                </c:pt>
                <c:pt idx="1">
                  <c:v>17.735000000000003</c:v>
                </c:pt>
                <c:pt idx="2">
                  <c:v>17.189999999999998</c:v>
                </c:pt>
                <c:pt idx="3">
                  <c:v>17.746666666666666</c:v>
                </c:pt>
                <c:pt idx="4">
                  <c:v>17.746666666666666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6340992"/>
        <c:axId val="136342528"/>
      </c:barChart>
      <c:catAx>
        <c:axId val="1363409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6342528"/>
        <c:crosses val="autoZero"/>
        <c:auto val="1"/>
        <c:lblAlgn val="ctr"/>
        <c:lblOffset val="100"/>
        <c:noMultiLvlLbl val="0"/>
      </c:catAx>
      <c:valAx>
        <c:axId val="1363425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340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'16'!$F$9:$F$12</c:f>
              <c:numCache>
                <c:formatCode>0.0%</c:formatCode>
                <c:ptCount val="4"/>
                <c:pt idx="0">
                  <c:v>6.6769384234927148E-2</c:v>
                </c:pt>
                <c:pt idx="1">
                  <c:v>0.85228724837860292</c:v>
                </c:pt>
                <c:pt idx="2">
                  <c:v>3.5825209536944909E-2</c:v>
                </c:pt>
                <c:pt idx="3">
                  <c:v>4.5118157849525012E-2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'16'!$I$9:$I$13</c:f>
              <c:numCache>
                <c:formatCode>#,##0.0</c:formatCode>
                <c:ptCount val="5"/>
                <c:pt idx="0">
                  <c:v>23.2</c:v>
                </c:pt>
                <c:pt idx="1">
                  <c:v>21.166666666666668</c:v>
                </c:pt>
                <c:pt idx="2">
                  <c:v>21.3</c:v>
                </c:pt>
                <c:pt idx="3">
                  <c:v>21.1</c:v>
                </c:pt>
                <c:pt idx="4">
                  <c:v>21.1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'16'!$J$9:$J$13</c:f>
              <c:numCache>
                <c:formatCode>#,##0.0</c:formatCode>
                <c:ptCount val="5"/>
                <c:pt idx="0">
                  <c:v>11.5</c:v>
                </c:pt>
                <c:pt idx="1">
                  <c:v>10.833333333333334</c:v>
                </c:pt>
                <c:pt idx="2">
                  <c:v>10.5</c:v>
                </c:pt>
                <c:pt idx="3">
                  <c:v>10.9</c:v>
                </c:pt>
                <c:pt idx="4">
                  <c:v>10.9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6527232"/>
        <c:axId val="136537216"/>
      </c:barChart>
      <c:catAx>
        <c:axId val="13652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6537216"/>
        <c:crosses val="autoZero"/>
        <c:auto val="1"/>
        <c:lblAlgn val="ctr"/>
        <c:lblOffset val="100"/>
        <c:noMultiLvlLbl val="0"/>
      </c:catAx>
      <c:valAx>
        <c:axId val="13653721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6527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'17'!$D$9:$D$13</c:f>
              <c:numCache>
                <c:formatCode>#,##0</c:formatCode>
                <c:ptCount val="5"/>
                <c:pt idx="0">
                  <c:v>95195.135754410265</c:v>
                </c:pt>
                <c:pt idx="1">
                  <c:v>974528.43257896171</c:v>
                </c:pt>
                <c:pt idx="2">
                  <c:v>43738.129000000008</c:v>
                </c:pt>
                <c:pt idx="3">
                  <c:v>22263.634000000002</c:v>
                </c:pt>
                <c:pt idx="4">
                  <c:v>1135725.331333372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7869184"/>
        <c:axId val="137870720"/>
      </c:barChart>
      <c:catAx>
        <c:axId val="1378691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37870720"/>
        <c:crosses val="autoZero"/>
        <c:auto val="1"/>
        <c:lblAlgn val="ctr"/>
        <c:lblOffset val="100"/>
        <c:noMultiLvlLbl val="0"/>
      </c:catAx>
      <c:valAx>
        <c:axId val="13787072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7869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12788.357471437901</c:v>
                </c:pt>
                <c:pt idx="1">
                  <c:v>7724.850787722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3559.8894974300006</c:v>
                </c:pt>
                <c:pt idx="1">
                  <c:v>1008.9665497100004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6323.2946561088647</c:v>
                </c:pt>
                <c:pt idx="1">
                  <c:v>947.78979743515902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12131.491189134069</c:v>
                </c:pt>
                <c:pt idx="1">
                  <c:v>1970.7874884488992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181.36903541999999</c:v>
                </c:pt>
                <c:pt idx="1">
                  <c:v>187.64568139000002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455296"/>
        <c:axId val="116456832"/>
      </c:barChart>
      <c:catAx>
        <c:axId val="116455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456832"/>
        <c:crosses val="autoZero"/>
        <c:auto val="1"/>
        <c:lblAlgn val="ctr"/>
        <c:lblOffset val="100"/>
        <c:noMultiLvlLbl val="0"/>
      </c:catAx>
      <c:valAx>
        <c:axId val="116456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6455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'17'!$H$9:$H$13</c:f>
              <c:numCache>
                <c:formatCode>#,##0.0</c:formatCode>
                <c:ptCount val="5"/>
                <c:pt idx="0">
                  <c:v>17.02021505376344</c:v>
                </c:pt>
                <c:pt idx="1">
                  <c:v>15.717281959378733</c:v>
                </c:pt>
                <c:pt idx="2">
                  <c:v>15.200430107526882</c:v>
                </c:pt>
                <c:pt idx="3">
                  <c:v>15.72931899641577</c:v>
                </c:pt>
                <c:pt idx="4">
                  <c:v>15.72931899641577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7882624"/>
        <c:axId val="138883840"/>
      </c:barChart>
      <c:catAx>
        <c:axId val="137882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8883840"/>
        <c:crosses val="autoZero"/>
        <c:auto val="1"/>
        <c:lblAlgn val="ctr"/>
        <c:lblOffset val="100"/>
        <c:noMultiLvlLbl val="0"/>
      </c:catAx>
      <c:valAx>
        <c:axId val="13888384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7882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'17'!$F$9:$F$12</c:f>
              <c:numCache>
                <c:formatCode>0.0%</c:formatCode>
                <c:ptCount val="4"/>
                <c:pt idx="0">
                  <c:v>8.3689241431944006E-2</c:v>
                </c:pt>
                <c:pt idx="1">
                  <c:v>0.85818966731307977</c:v>
                </c:pt>
                <c:pt idx="2">
                  <c:v>3.8529369429465027E-2</c:v>
                </c:pt>
                <c:pt idx="3">
                  <c:v>1.9591721825511249E-2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'17'!$I$9:$I$13</c:f>
              <c:numCache>
                <c:formatCode>#,##0.0</c:formatCode>
                <c:ptCount val="5"/>
                <c:pt idx="0">
                  <c:v>24.3</c:v>
                </c:pt>
                <c:pt idx="1">
                  <c:v>21.95</c:v>
                </c:pt>
                <c:pt idx="2">
                  <c:v>21.4</c:v>
                </c:pt>
                <c:pt idx="3">
                  <c:v>21.8</c:v>
                </c:pt>
                <c:pt idx="4">
                  <c:v>21.8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'17'!$J$9:$J$13</c:f>
              <c:numCache>
                <c:formatCode>#,##0.0</c:formatCode>
                <c:ptCount val="5"/>
                <c:pt idx="0">
                  <c:v>5.6</c:v>
                </c:pt>
                <c:pt idx="1">
                  <c:v>3.8666666666666667</c:v>
                </c:pt>
                <c:pt idx="2">
                  <c:v>4.7</c:v>
                </c:pt>
                <c:pt idx="3">
                  <c:v>4.0999999999999996</c:v>
                </c:pt>
                <c:pt idx="4">
                  <c:v>4.0999999999999996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38978432"/>
        <c:axId val="138979968"/>
      </c:barChart>
      <c:catAx>
        <c:axId val="1389784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38979968"/>
        <c:crosses val="autoZero"/>
        <c:auto val="1"/>
        <c:lblAlgn val="ctr"/>
        <c:lblOffset val="100"/>
        <c:noMultiLvlLbl val="0"/>
      </c:catAx>
      <c:valAx>
        <c:axId val="1389799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38978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410133.92873551557</c:v>
                </c:pt>
                <c:pt idx="1">
                  <c:v>2716784.8657002277</c:v>
                </c:pt>
                <c:pt idx="2">
                  <c:v>133469.315</c:v>
                </c:pt>
                <c:pt idx="3">
                  <c:v>77541.657999999996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95195.135754410265</c:v>
                </c:pt>
                <c:pt idx="1">
                  <c:v>974528.43257896183</c:v>
                </c:pt>
                <c:pt idx="2">
                  <c:v>43738.129000000001</c:v>
                </c:pt>
                <c:pt idx="3">
                  <c:v>22263.634000000005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789440"/>
        <c:axId val="161790976"/>
      </c:barChart>
      <c:catAx>
        <c:axId val="16178944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61790976"/>
        <c:crosses val="autoZero"/>
        <c:auto val="1"/>
        <c:lblAlgn val="ctr"/>
        <c:lblOffset val="100"/>
        <c:noMultiLvlLbl val="0"/>
      </c:catAx>
      <c:valAx>
        <c:axId val="161790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178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'26'!$E$9:$E$22</c:f>
              <c:numCache>
                <c:formatCode>#,##0</c:formatCode>
                <c:ptCount val="14"/>
                <c:pt idx="0">
                  <c:v>163309.96956999999</c:v>
                </c:pt>
                <c:pt idx="1">
                  <c:v>594374.2929</c:v>
                </c:pt>
                <c:pt idx="2">
                  <c:v>139600.20580000003</c:v>
                </c:pt>
                <c:pt idx="3">
                  <c:v>207221.73080000005</c:v>
                </c:pt>
                <c:pt idx="4">
                  <c:v>198239.64497999998</c:v>
                </c:pt>
                <c:pt idx="5">
                  <c:v>575455.31391000014</c:v>
                </c:pt>
                <c:pt idx="6">
                  <c:v>273737.60276999994</c:v>
                </c:pt>
                <c:pt idx="7">
                  <c:v>241071.33526999992</c:v>
                </c:pt>
                <c:pt idx="8">
                  <c:v>235993.33905000001</c:v>
                </c:pt>
                <c:pt idx="9">
                  <c:v>486374.94175004441</c:v>
                </c:pt>
                <c:pt idx="10">
                  <c:v>693597.76308000006</c:v>
                </c:pt>
                <c:pt idx="11">
                  <c:v>584495.12215999991</c:v>
                </c:pt>
                <c:pt idx="12">
                  <c:v>213205.65804200002</c:v>
                </c:pt>
                <c:pt idx="13">
                  <c:v>245174.61351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749888"/>
        <c:axId val="167755776"/>
      </c:barChart>
      <c:catAx>
        <c:axId val="167749888"/>
        <c:scaling>
          <c:orientation val="maxMin"/>
        </c:scaling>
        <c:delete val="0"/>
        <c:axPos val="l"/>
        <c:majorTickMark val="out"/>
        <c:minorTickMark val="none"/>
        <c:tickLblPos val="nextTo"/>
        <c:crossAx val="167755776"/>
        <c:crosses val="autoZero"/>
        <c:auto val="1"/>
        <c:lblAlgn val="ctr"/>
        <c:lblOffset val="100"/>
        <c:noMultiLvlLbl val="0"/>
      </c:catAx>
      <c:valAx>
        <c:axId val="16775577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7749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'26'!$H$9:$H$22</c:f>
              <c:numCache>
                <c:formatCode>#,##0.0</c:formatCode>
                <c:ptCount val="14"/>
                <c:pt idx="0">
                  <c:v>12.523333333333335</c:v>
                </c:pt>
                <c:pt idx="1">
                  <c:v>14.83</c:v>
                </c:pt>
                <c:pt idx="2">
                  <c:v>11.046666666666665</c:v>
                </c:pt>
                <c:pt idx="3">
                  <c:v>12.800000000000004</c:v>
                </c:pt>
                <c:pt idx="4">
                  <c:v>12.403333333333334</c:v>
                </c:pt>
                <c:pt idx="5">
                  <c:v>13.813333333333334</c:v>
                </c:pt>
                <c:pt idx="6">
                  <c:v>13.159999999999998</c:v>
                </c:pt>
                <c:pt idx="7">
                  <c:v>13.120000000000001</c:v>
                </c:pt>
                <c:pt idx="8">
                  <c:v>12.45</c:v>
                </c:pt>
                <c:pt idx="9">
                  <c:v>14.523333333333332</c:v>
                </c:pt>
                <c:pt idx="10">
                  <c:v>13.273333333333332</c:v>
                </c:pt>
                <c:pt idx="11">
                  <c:v>12.909999999999998</c:v>
                </c:pt>
                <c:pt idx="12">
                  <c:v>12.710000000000003</c:v>
                </c:pt>
                <c:pt idx="13">
                  <c:v>13.186666666666667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7762944"/>
        <c:axId val="168321792"/>
      </c:barChart>
      <c:catAx>
        <c:axId val="167762944"/>
        <c:scaling>
          <c:orientation val="maxMin"/>
        </c:scaling>
        <c:delete val="0"/>
        <c:axPos val="l"/>
        <c:majorTickMark val="out"/>
        <c:minorTickMark val="none"/>
        <c:tickLblPos val="low"/>
        <c:crossAx val="168321792"/>
        <c:crosses val="autoZero"/>
        <c:auto val="1"/>
        <c:lblAlgn val="ctr"/>
        <c:lblOffset val="100"/>
        <c:noMultiLvlLbl val="0"/>
      </c:catAx>
      <c:valAx>
        <c:axId val="16832179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7762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'27'!$E$9:$E$22</c:f>
              <c:numCache>
                <c:formatCode>#,##0</c:formatCode>
                <c:ptCount val="14"/>
                <c:pt idx="0">
                  <c:v>112135.93538999998</c:v>
                </c:pt>
                <c:pt idx="1">
                  <c:v>351509.8000200002</c:v>
                </c:pt>
                <c:pt idx="2">
                  <c:v>112115.03735999996</c:v>
                </c:pt>
                <c:pt idx="3">
                  <c:v>141742.63562000002</c:v>
                </c:pt>
                <c:pt idx="4">
                  <c:v>143157.48903999999</c:v>
                </c:pt>
                <c:pt idx="5">
                  <c:v>480962.4447300001</c:v>
                </c:pt>
                <c:pt idx="6">
                  <c:v>197877.86858000004</c:v>
                </c:pt>
                <c:pt idx="7">
                  <c:v>182280.78388</c:v>
                </c:pt>
                <c:pt idx="8">
                  <c:v>167350.02804999999</c:v>
                </c:pt>
                <c:pt idx="9">
                  <c:v>268818.32343401352</c:v>
                </c:pt>
                <c:pt idx="10">
                  <c:v>592028.82330000005</c:v>
                </c:pt>
                <c:pt idx="11">
                  <c:v>526254.89660999994</c:v>
                </c:pt>
                <c:pt idx="12">
                  <c:v>149606.01270999998</c:v>
                </c:pt>
                <c:pt idx="13">
                  <c:v>176598.44097999998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0298112"/>
        <c:axId val="180299648"/>
      </c:barChart>
      <c:catAx>
        <c:axId val="180298112"/>
        <c:scaling>
          <c:orientation val="maxMin"/>
        </c:scaling>
        <c:delete val="0"/>
        <c:axPos val="l"/>
        <c:majorTickMark val="out"/>
        <c:minorTickMark val="none"/>
        <c:tickLblPos val="nextTo"/>
        <c:crossAx val="180299648"/>
        <c:crosses val="autoZero"/>
        <c:auto val="1"/>
        <c:lblAlgn val="ctr"/>
        <c:lblOffset val="100"/>
        <c:noMultiLvlLbl val="0"/>
      </c:catAx>
      <c:valAx>
        <c:axId val="18029964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8029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'27'!$H$9:$H$22</c:f>
              <c:numCache>
                <c:formatCode>#,##0.0</c:formatCode>
                <c:ptCount val="14"/>
                <c:pt idx="0">
                  <c:v>15.519354838709674</c:v>
                </c:pt>
                <c:pt idx="1">
                  <c:v>18.090322580645164</c:v>
                </c:pt>
                <c:pt idx="2">
                  <c:v>14.774193548387096</c:v>
                </c:pt>
                <c:pt idx="3">
                  <c:v>16.806451612903221</c:v>
                </c:pt>
                <c:pt idx="4">
                  <c:v>16.332258064516129</c:v>
                </c:pt>
                <c:pt idx="5">
                  <c:v>16.583870967741937</c:v>
                </c:pt>
                <c:pt idx="6">
                  <c:v>16.248387096774195</c:v>
                </c:pt>
                <c:pt idx="7">
                  <c:v>16.551612903225802</c:v>
                </c:pt>
                <c:pt idx="8">
                  <c:v>16.258064516129032</c:v>
                </c:pt>
                <c:pt idx="9">
                  <c:v>18.367741935483874</c:v>
                </c:pt>
                <c:pt idx="10">
                  <c:v>17.003225806451614</c:v>
                </c:pt>
                <c:pt idx="11">
                  <c:v>16.919354838709676</c:v>
                </c:pt>
                <c:pt idx="12">
                  <c:v>16.258064516129036</c:v>
                </c:pt>
                <c:pt idx="13">
                  <c:v>16.261290322580646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0348032"/>
        <c:axId val="180349568"/>
      </c:barChart>
      <c:catAx>
        <c:axId val="180348032"/>
        <c:scaling>
          <c:orientation val="maxMin"/>
        </c:scaling>
        <c:delete val="0"/>
        <c:axPos val="l"/>
        <c:majorTickMark val="out"/>
        <c:minorTickMark val="none"/>
        <c:tickLblPos val="low"/>
        <c:crossAx val="180349568"/>
        <c:crosses val="autoZero"/>
        <c:auto val="1"/>
        <c:lblAlgn val="ctr"/>
        <c:lblOffset val="100"/>
        <c:noMultiLvlLbl val="0"/>
      </c:catAx>
      <c:valAx>
        <c:axId val="1803495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80348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'28'!$E$9:$E$22</c:f>
              <c:numCache>
                <c:formatCode>#,##0</c:formatCode>
                <c:ptCount val="14"/>
                <c:pt idx="0">
                  <c:v>107631.04790999998</c:v>
                </c:pt>
                <c:pt idx="1">
                  <c:v>318436.27615000005</c:v>
                </c:pt>
                <c:pt idx="2">
                  <c:v>103788.66939</c:v>
                </c:pt>
                <c:pt idx="3">
                  <c:v>129832.16251999998</c:v>
                </c:pt>
                <c:pt idx="4">
                  <c:v>123846.86454000004</c:v>
                </c:pt>
                <c:pt idx="5">
                  <c:v>458731.80177999986</c:v>
                </c:pt>
                <c:pt idx="6">
                  <c:v>183633.03738999998</c:v>
                </c:pt>
                <c:pt idx="7">
                  <c:v>164275.97861000002</c:v>
                </c:pt>
                <c:pt idx="8">
                  <c:v>150801.56887999998</c:v>
                </c:pt>
                <c:pt idx="9">
                  <c:v>219897.28542</c:v>
                </c:pt>
                <c:pt idx="10">
                  <c:v>527254.88748999999</c:v>
                </c:pt>
                <c:pt idx="11">
                  <c:v>614000.49185000011</c:v>
                </c:pt>
                <c:pt idx="12">
                  <c:v>121112.93152000001</c:v>
                </c:pt>
                <c:pt idx="13">
                  <c:v>162507.24796000007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2331648"/>
        <c:axId val="182353920"/>
      </c:barChart>
      <c:catAx>
        <c:axId val="182331648"/>
        <c:scaling>
          <c:orientation val="maxMin"/>
        </c:scaling>
        <c:delete val="0"/>
        <c:axPos val="l"/>
        <c:majorTickMark val="out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8233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'28'!$H$9:$H$22</c:f>
              <c:numCache>
                <c:formatCode>#,##0.0</c:formatCode>
                <c:ptCount val="14"/>
                <c:pt idx="0">
                  <c:v>16.93</c:v>
                </c:pt>
                <c:pt idx="1">
                  <c:v>19.759999999999998</c:v>
                </c:pt>
                <c:pt idx="2">
                  <c:v>16.266666666666666</c:v>
                </c:pt>
                <c:pt idx="3">
                  <c:v>17.786666666666669</c:v>
                </c:pt>
                <c:pt idx="4">
                  <c:v>17.290000000000003</c:v>
                </c:pt>
                <c:pt idx="5">
                  <c:v>17.596666666666668</c:v>
                </c:pt>
                <c:pt idx="6">
                  <c:v>17.386666666666663</c:v>
                </c:pt>
                <c:pt idx="7">
                  <c:v>17.703333333333333</c:v>
                </c:pt>
                <c:pt idx="8">
                  <c:v>17.746666666666666</c:v>
                </c:pt>
                <c:pt idx="9">
                  <c:v>19.553333333333335</c:v>
                </c:pt>
                <c:pt idx="10">
                  <c:v>18.296666666666667</c:v>
                </c:pt>
                <c:pt idx="11">
                  <c:v>18.22666666666667</c:v>
                </c:pt>
                <c:pt idx="12">
                  <c:v>17.209999999999997</c:v>
                </c:pt>
                <c:pt idx="13">
                  <c:v>17.633333333333333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2856704"/>
        <c:axId val="182858496"/>
      </c:barChart>
      <c:catAx>
        <c:axId val="182856704"/>
        <c:scaling>
          <c:orientation val="maxMin"/>
        </c:scaling>
        <c:delete val="0"/>
        <c:axPos val="l"/>
        <c:majorTickMark val="out"/>
        <c:minorTickMark val="none"/>
        <c:tickLblPos val="low"/>
        <c:crossAx val="182858496"/>
        <c:crosses val="autoZero"/>
        <c:auto val="1"/>
        <c:lblAlgn val="ctr"/>
        <c:lblOffset val="100"/>
        <c:noMultiLvlLbl val="0"/>
      </c:catAx>
      <c:valAx>
        <c:axId val="1828584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82856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24998.054154503792</c:v>
                </c:pt>
                <c:pt idx="1">
                  <c:v>9509.3573911171952</c:v>
                </c:pt>
                <c:pt idx="2">
                  <c:v>15464.289442959556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470912"/>
        <c:axId val="116472448"/>
      </c:barChart>
      <c:catAx>
        <c:axId val="116470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6472448"/>
        <c:crosses val="autoZero"/>
        <c:auto val="1"/>
        <c:lblAlgn val="ctr"/>
        <c:lblOffset val="100"/>
        <c:noMultiLvlLbl val="0"/>
      </c:catAx>
      <c:valAx>
        <c:axId val="116472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470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'29'!$E$9:$E$22</c:f>
              <c:numCache>
                <c:formatCode>#,##0</c:formatCode>
                <c:ptCount val="14"/>
                <c:pt idx="0">
                  <c:v>383076.95286999992</c:v>
                </c:pt>
                <c:pt idx="1">
                  <c:v>1264320.3690700002</c:v>
                </c:pt>
                <c:pt idx="2">
                  <c:v>355503.91254999995</c:v>
                </c:pt>
                <c:pt idx="3">
                  <c:v>478796.52893999999</c:v>
                </c:pt>
                <c:pt idx="4">
                  <c:v>465243.99856000009</c:v>
                </c:pt>
                <c:pt idx="5">
                  <c:v>1515149.56042</c:v>
                </c:pt>
                <c:pt idx="6">
                  <c:v>655248.50873999996</c:v>
                </c:pt>
                <c:pt idx="7">
                  <c:v>587628.09775999992</c:v>
                </c:pt>
                <c:pt idx="8">
                  <c:v>554144.93598000007</c:v>
                </c:pt>
                <c:pt idx="9">
                  <c:v>975090.55060405796</c:v>
                </c:pt>
                <c:pt idx="10">
                  <c:v>1812881.4738699999</c:v>
                </c:pt>
                <c:pt idx="11">
                  <c:v>1724750.5106199998</c:v>
                </c:pt>
                <c:pt idx="12">
                  <c:v>483924.60227199999</c:v>
                </c:pt>
                <c:pt idx="13">
                  <c:v>584280.30244999996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2985088"/>
        <c:axId val="182986624"/>
      </c:barChart>
      <c:catAx>
        <c:axId val="182985088"/>
        <c:scaling>
          <c:orientation val="maxMin"/>
        </c:scaling>
        <c:delete val="0"/>
        <c:axPos val="l"/>
        <c:majorTickMark val="out"/>
        <c:minorTickMark val="none"/>
        <c:tickLblPos val="nextTo"/>
        <c:crossAx val="182986624"/>
        <c:crosses val="autoZero"/>
        <c:auto val="1"/>
        <c:lblAlgn val="ctr"/>
        <c:lblOffset val="100"/>
        <c:noMultiLvlLbl val="0"/>
      </c:catAx>
      <c:valAx>
        <c:axId val="1829866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82985088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'29'!$H$9:$H$22</c:f>
              <c:numCache>
                <c:formatCode>#,##0.0</c:formatCode>
                <c:ptCount val="14"/>
                <c:pt idx="0">
                  <c:v>14.990896057347669</c:v>
                </c:pt>
                <c:pt idx="1">
                  <c:v>17.560107526881719</c:v>
                </c:pt>
                <c:pt idx="2">
                  <c:v>14.029175627240143</c:v>
                </c:pt>
                <c:pt idx="3">
                  <c:v>15.797706093189964</c:v>
                </c:pt>
                <c:pt idx="4">
                  <c:v>15.341863799283155</c:v>
                </c:pt>
                <c:pt idx="5">
                  <c:v>15.997956989247314</c:v>
                </c:pt>
                <c:pt idx="6">
                  <c:v>15.598351254480285</c:v>
                </c:pt>
                <c:pt idx="7">
                  <c:v>15.791648745519714</c:v>
                </c:pt>
                <c:pt idx="8">
                  <c:v>15.484910394265233</c:v>
                </c:pt>
                <c:pt idx="9">
                  <c:v>17.481469534050181</c:v>
                </c:pt>
                <c:pt idx="10">
                  <c:v>16.191075268817205</c:v>
                </c:pt>
                <c:pt idx="11">
                  <c:v>16.018673835125451</c:v>
                </c:pt>
                <c:pt idx="12">
                  <c:v>15.392688172043014</c:v>
                </c:pt>
                <c:pt idx="13">
                  <c:v>15.693763440860215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3030912"/>
        <c:axId val="183032448"/>
      </c:barChart>
      <c:catAx>
        <c:axId val="183030912"/>
        <c:scaling>
          <c:orientation val="maxMin"/>
        </c:scaling>
        <c:delete val="0"/>
        <c:axPos val="l"/>
        <c:majorTickMark val="out"/>
        <c:minorTickMark val="none"/>
        <c:tickLblPos val="low"/>
        <c:crossAx val="183032448"/>
        <c:crosses val="autoZero"/>
        <c:auto val="1"/>
        <c:lblAlgn val="ctr"/>
        <c:lblOffset val="100"/>
        <c:noMultiLvlLbl val="0"/>
      </c:catAx>
      <c:valAx>
        <c:axId val="18303244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830309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13221.140852544899</c:v>
                </c:pt>
                <c:pt idx="1">
                  <c:v>9382.6721056072201</c:v>
                </c:pt>
                <c:pt idx="2">
                  <c:v>11207.98167796453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489216"/>
        <c:axId val="116491008"/>
      </c:barChart>
      <c:catAx>
        <c:axId val="116489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491008"/>
        <c:crosses val="autoZero"/>
        <c:auto val="1"/>
        <c:lblAlgn val="ctr"/>
        <c:lblOffset val="100"/>
        <c:noMultiLvlLbl val="0"/>
      </c:catAx>
      <c:valAx>
        <c:axId val="116491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489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14001.560921627226</c:v>
                </c:pt>
                <c:pt idx="1">
                  <c:v>8561.7826181426281</c:v>
                </c:pt>
                <c:pt idx="2">
                  <c:v>10811.635678910596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6503680"/>
        <c:axId val="116505216"/>
      </c:barChart>
      <c:catAx>
        <c:axId val="116503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505216"/>
        <c:crosses val="autoZero"/>
        <c:auto val="1"/>
        <c:lblAlgn val="ctr"/>
        <c:lblOffset val="100"/>
        <c:noMultiLvlLbl val="0"/>
      </c:catAx>
      <c:valAx>
        <c:axId val="116505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503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'9'!$C$45:$D$45</c:f>
              <c:numCache>
                <c:formatCode>#,##0</c:formatCode>
                <c:ptCount val="2"/>
                <c:pt idx="0">
                  <c:v>463928.93476368755</c:v>
                </c:pt>
                <c:pt idx="1">
                  <c:v>661950.91023427108</c:v>
                </c:pt>
              </c:numCache>
            </c:numRef>
          </c:val>
        </c:ser>
        <c:ser>
          <c:idx val="1"/>
          <c:order val="1"/>
          <c:tx>
            <c:strRef>
              <c:f>'9'!$B$46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347447.17345774971</c:v>
                </c:pt>
                <c:pt idx="1">
                  <c:v>425745.88169714977</c:v>
                </c:pt>
              </c:numCache>
            </c:numRef>
          </c:val>
        </c:ser>
        <c:ser>
          <c:idx val="2"/>
          <c:order val="2"/>
          <c:tx>
            <c:strRef>
              <c:f>'9'!$B$47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324349.22311193479</c:v>
                </c:pt>
                <c:pt idx="1">
                  <c:v>341173.12032297469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572544"/>
        <c:axId val="116574464"/>
      </c:barChart>
      <c:catAx>
        <c:axId val="11657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574464"/>
        <c:crosses val="autoZero"/>
        <c:auto val="1"/>
        <c:lblAlgn val="ctr"/>
        <c:lblOffset val="100"/>
        <c:noMultiLvlLbl val="0"/>
      </c:catAx>
      <c:valAx>
        <c:axId val="116574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57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'9'!$I$45:$J$45</c:f>
              <c:numCache>
                <c:formatCode>0.0%</c:formatCode>
                <c:ptCount val="2"/>
                <c:pt idx="0">
                  <c:v>0.40848691313332125</c:v>
                </c:pt>
                <c:pt idx="1">
                  <c:v>0.46326884243078498</c:v>
                </c:pt>
              </c:numCache>
            </c:numRef>
          </c:val>
        </c:ser>
        <c:ser>
          <c:idx val="1"/>
          <c:order val="1"/>
          <c:tx>
            <c:strRef>
              <c:f>'9'!$H$46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0.30592535349179673</c:v>
                </c:pt>
                <c:pt idx="1">
                  <c:v>0.29795986187814005</c:v>
                </c:pt>
              </c:numCache>
            </c:numRef>
          </c:val>
        </c:ser>
        <c:ser>
          <c:idx val="2"/>
          <c:order val="2"/>
          <c:tx>
            <c:strRef>
              <c:f>'9'!$H$47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0.28558773337488225</c:v>
                </c:pt>
                <c:pt idx="1">
                  <c:v>0.23877129569107503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602368"/>
        <c:axId val="116604288"/>
      </c:barChart>
      <c:catAx>
        <c:axId val="11660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604288"/>
        <c:crosses val="autoZero"/>
        <c:auto val="1"/>
        <c:lblAlgn val="ctr"/>
        <c:lblOffset val="100"/>
        <c:noMultiLvlLbl val="0"/>
      </c:catAx>
      <c:valAx>
        <c:axId val="11660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602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'10'!$B$45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'10'!$C$45:$D$45</c:f>
              <c:numCache>
                <c:formatCode>#,##0</c:formatCode>
                <c:ptCount val="2"/>
                <c:pt idx="0">
                  <c:v>47146.328607270945</c:v>
                </c:pt>
                <c:pt idx="1">
                  <c:v>75623.7</c:v>
                </c:pt>
              </c:numCache>
            </c:numRef>
          </c:val>
        </c:ser>
        <c:ser>
          <c:idx val="1"/>
          <c:order val="1"/>
          <c:tx>
            <c:strRef>
              <c:f>'10'!$B$46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26383.560888335291</c:v>
                </c:pt>
                <c:pt idx="1">
                  <c:v>40381.800000000003</c:v>
                </c:pt>
              </c:numCache>
            </c:numRef>
          </c:val>
        </c:ser>
        <c:ser>
          <c:idx val="2"/>
          <c:order val="2"/>
          <c:tx>
            <c:strRef>
              <c:f>'10'!$B$47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2017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21665.246258804025</c:v>
                </c:pt>
                <c:pt idx="1">
                  <c:v>21458.573876923652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626176"/>
        <c:axId val="116628096"/>
      </c:barChart>
      <c:catAx>
        <c:axId val="11662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628096"/>
        <c:crosses val="autoZero"/>
        <c:auto val="1"/>
        <c:lblAlgn val="ctr"/>
        <c:lblOffset val="100"/>
        <c:noMultiLvlLbl val="0"/>
      </c:catAx>
      <c:valAx>
        <c:axId val="116628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626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5.wdp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2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6.wdp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3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7.wdp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4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4.wdp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image" Target="../media/image15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4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0.xml"/><Relationship Id="rId9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4.xml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7.xml"/><Relationship Id="rId7" Type="http://schemas.openxmlformats.org/officeDocument/2006/relationships/image" Target="../media/image3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8.xml"/><Relationship Id="rId9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32.xml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chart" Target="../charts/chart33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4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7" Type="http://schemas.openxmlformats.org/officeDocument/2006/relationships/image" Target="../media/image9.png"/><Relationship Id="rId2" Type="http://schemas.microsoft.com/office/2007/relationships/hdphoto" Target="../media/hdphoto8.wdp"/><Relationship Id="rId1" Type="http://schemas.openxmlformats.org/officeDocument/2006/relationships/image" Target="../media/image1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9.png"/><Relationship Id="rId2" Type="http://schemas.microsoft.com/office/2007/relationships/hdphoto" Target="../media/hdphoto10.wdp"/><Relationship Id="rId1" Type="http://schemas.openxmlformats.org/officeDocument/2006/relationships/image" Target="../media/image1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9.png"/><Relationship Id="rId2" Type="http://schemas.microsoft.com/office/2007/relationships/hdphoto" Target="../media/hdphoto12.wdp"/><Relationship Id="rId1" Type="http://schemas.openxmlformats.org/officeDocument/2006/relationships/image" Target="../media/image2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9.png"/><Relationship Id="rId2" Type="http://schemas.microsoft.com/office/2007/relationships/hdphoto" Target="../media/hdphoto14.wdp"/><Relationship Id="rId1" Type="http://schemas.openxmlformats.org/officeDocument/2006/relationships/image" Target="../media/image22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9.png"/><Relationship Id="rId2" Type="http://schemas.microsoft.com/office/2007/relationships/hdphoto" Target="../media/hdphoto16.wdp"/><Relationship Id="rId1" Type="http://schemas.openxmlformats.org/officeDocument/2006/relationships/image" Target="../media/image24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9.png"/><Relationship Id="rId2" Type="http://schemas.microsoft.com/office/2007/relationships/hdphoto" Target="../media/hdphoto18.wdp"/><Relationship Id="rId1" Type="http://schemas.openxmlformats.org/officeDocument/2006/relationships/image" Target="../media/image2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9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9.png"/><Relationship Id="rId2" Type="http://schemas.microsoft.com/office/2007/relationships/hdphoto" Target="../media/hdphoto20.wdp"/><Relationship Id="rId1" Type="http://schemas.openxmlformats.org/officeDocument/2006/relationships/image" Target="../media/image2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1.wdp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34.xml"/><Relationship Id="rId7" Type="http://schemas.openxmlformats.org/officeDocument/2006/relationships/image" Target="../media/image9.png"/><Relationship Id="rId2" Type="http://schemas.microsoft.com/office/2007/relationships/hdphoto" Target="../media/hdphoto22.wdp"/><Relationship Id="rId1" Type="http://schemas.openxmlformats.org/officeDocument/2006/relationships/image" Target="../media/image3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0.png"/><Relationship Id="rId7" Type="http://schemas.openxmlformats.org/officeDocument/2006/relationships/image" Target="../media/image9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3.wdp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4" Type="http://schemas.microsoft.com/office/2007/relationships/hdphoto" Target="../media/hdphoto22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microsoft.com/office/2007/relationships/hdphoto" Target="../media/hdphoto2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image" Target="../media/image9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10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microsoft.com/office/2007/relationships/hdphoto" Target="../media/hdphoto2.wdp"/><Relationship Id="rId5" Type="http://schemas.openxmlformats.org/officeDocument/2006/relationships/image" Target="../media/image9.png"/><Relationship Id="rId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9</xdr:row>
      <xdr:rowOff>201566</xdr:rowOff>
    </xdr:from>
    <xdr:to>
      <xdr:col>9</xdr:col>
      <xdr:colOff>323851</xdr:colOff>
      <xdr:row>15</xdr:row>
      <xdr:rowOff>69683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4316366"/>
          <a:ext cx="4552950" cy="2611317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200025</xdr:colOff>
      <xdr:row>0</xdr:row>
      <xdr:rowOff>265419</xdr:rowOff>
    </xdr:from>
    <xdr:to>
      <xdr:col>10</xdr:col>
      <xdr:colOff>114300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214443</xdr:rowOff>
    </xdr:from>
    <xdr:to>
      <xdr:col>0</xdr:col>
      <xdr:colOff>518025</xdr:colOff>
      <xdr:row>1</xdr:row>
      <xdr:rowOff>304800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214443"/>
          <a:ext cx="289425" cy="5475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342900</xdr:colOff>
      <xdr:row>3</xdr:row>
      <xdr:rowOff>142875</xdr:rowOff>
    </xdr:from>
    <xdr:to>
      <xdr:col>3</xdr:col>
      <xdr:colOff>191044</xdr:colOff>
      <xdr:row>6</xdr:row>
      <xdr:rowOff>238125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733425"/>
          <a:ext cx="1324519" cy="885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314325</xdr:colOff>
      <xdr:row>4</xdr:row>
      <xdr:rowOff>19050</xdr:rowOff>
    </xdr:from>
    <xdr:to>
      <xdr:col>3</xdr:col>
      <xdr:colOff>119742</xdr:colOff>
      <xdr:row>6</xdr:row>
      <xdr:rowOff>247650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5" y="685800"/>
          <a:ext cx="1281792" cy="857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400050</xdr:colOff>
      <xdr:row>4</xdr:row>
      <xdr:rowOff>57150</xdr:rowOff>
    </xdr:from>
    <xdr:to>
      <xdr:col>3</xdr:col>
      <xdr:colOff>134070</xdr:colOff>
      <xdr:row>6</xdr:row>
      <xdr:rowOff>238000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23900"/>
          <a:ext cx="1210395" cy="809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52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66676</xdr:rowOff>
    </xdr:from>
    <xdr:to>
      <xdr:col>10</xdr:col>
      <xdr:colOff>228600</xdr:colOff>
      <xdr:row>52</xdr:row>
      <xdr:rowOff>161926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361950</xdr:colOff>
      <xdr:row>4</xdr:row>
      <xdr:rowOff>9525</xdr:rowOff>
    </xdr:from>
    <xdr:to>
      <xdr:col>3</xdr:col>
      <xdr:colOff>152400</xdr:colOff>
      <xdr:row>6</xdr:row>
      <xdr:rowOff>228114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676275"/>
          <a:ext cx="1266825" cy="8472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104775</xdr:colOff>
      <xdr:row>3</xdr:row>
      <xdr:rowOff>66675</xdr:rowOff>
    </xdr:from>
    <xdr:to>
      <xdr:col>2</xdr:col>
      <xdr:colOff>352426</xdr:colOff>
      <xdr:row>6</xdr:row>
      <xdr:rowOff>91732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52550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76200</xdr:rowOff>
    </xdr:from>
    <xdr:to>
      <xdr:col>2</xdr:col>
      <xdr:colOff>342901</xdr:colOff>
      <xdr:row>6</xdr:row>
      <xdr:rowOff>101257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26</xdr:row>
      <xdr:rowOff>80962</xdr:rowOff>
    </xdr:from>
    <xdr:to>
      <xdr:col>11</xdr:col>
      <xdr:colOff>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142875</xdr:rowOff>
    </xdr:from>
    <xdr:to>
      <xdr:col>3</xdr:col>
      <xdr:colOff>352969</xdr:colOff>
      <xdr:row>4</xdr:row>
      <xdr:rowOff>414207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05025" y="1019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4</xdr:row>
      <xdr:rowOff>123825</xdr:rowOff>
    </xdr:from>
    <xdr:to>
      <xdr:col>8</xdr:col>
      <xdr:colOff>352969</xdr:colOff>
      <xdr:row>4</xdr:row>
      <xdr:rowOff>414207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57775" y="100012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</xdr:row>
      <xdr:rowOff>95250</xdr:rowOff>
    </xdr:from>
    <xdr:to>
      <xdr:col>2</xdr:col>
      <xdr:colOff>323851</xdr:colOff>
      <xdr:row>4</xdr:row>
      <xdr:rowOff>520357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504825"/>
          <a:ext cx="1333501" cy="8918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165011</xdr:colOff>
      <xdr:row>6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35</xdr:row>
      <xdr:rowOff>0</xdr:rowOff>
    </xdr:from>
    <xdr:to>
      <xdr:col>3</xdr:col>
      <xdr:colOff>174500</xdr:colOff>
      <xdr:row>37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05125" y="1465792"/>
          <a:ext cx="143419" cy="288265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73600" y="14795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37</xdr:row>
      <xdr:rowOff>47625</xdr:rowOff>
    </xdr:from>
    <xdr:ext cx="143419" cy="271332"/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oneCellAnchor>
  <xdr:oneCellAnchor>
    <xdr:from>
      <xdr:col>5</xdr:col>
      <xdr:colOff>238125</xdr:colOff>
      <xdr:row>37</xdr:row>
      <xdr:rowOff>31750</xdr:rowOff>
    </xdr:from>
    <xdr:ext cx="143419" cy="290382"/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76200</xdr:rowOff>
    </xdr:from>
    <xdr:to>
      <xdr:col>3</xdr:col>
      <xdr:colOff>638175</xdr:colOff>
      <xdr:row>24</xdr:row>
      <xdr:rowOff>171450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81075"/>
          <a:ext cx="5762625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123825</xdr:rowOff>
    </xdr:from>
    <xdr:to>
      <xdr:col>2</xdr:col>
      <xdr:colOff>552449</xdr:colOff>
      <xdr:row>6</xdr:row>
      <xdr:rowOff>101762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3345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35</xdr:row>
      <xdr:rowOff>66675</xdr:rowOff>
    </xdr:from>
    <xdr:to>
      <xdr:col>3</xdr:col>
      <xdr:colOff>57150</xdr:colOff>
      <xdr:row>37</xdr:row>
      <xdr:rowOff>215572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6578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152400</xdr:rowOff>
    </xdr:from>
    <xdr:to>
      <xdr:col>3</xdr:col>
      <xdr:colOff>57150</xdr:colOff>
      <xdr:row>6</xdr:row>
      <xdr:rowOff>142209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6202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35</xdr:row>
      <xdr:rowOff>0</xdr:rowOff>
    </xdr:from>
    <xdr:to>
      <xdr:col>3</xdr:col>
      <xdr:colOff>76199</xdr:colOff>
      <xdr:row>37</xdr:row>
      <xdr:rowOff>304913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91175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83370</xdr:colOff>
      <xdr:row>4</xdr:row>
      <xdr:rowOff>19050</xdr:rowOff>
    </xdr:from>
    <xdr:to>
      <xdr:col>2</xdr:col>
      <xdr:colOff>522925</xdr:colOff>
      <xdr:row>7</xdr:row>
      <xdr:rowOff>28575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20" y="82867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35</xdr:row>
      <xdr:rowOff>123825</xdr:rowOff>
    </xdr:from>
    <xdr:to>
      <xdr:col>3</xdr:col>
      <xdr:colOff>19050</xdr:colOff>
      <xdr:row>37</xdr:row>
      <xdr:rowOff>144313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36</xdr:row>
      <xdr:rowOff>38100</xdr:rowOff>
    </xdr:from>
    <xdr:to>
      <xdr:col>2</xdr:col>
      <xdr:colOff>371475</xdr:colOff>
      <xdr:row>37</xdr:row>
      <xdr:rowOff>40141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943600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4</xdr:row>
      <xdr:rowOff>19050</xdr:rowOff>
    </xdr:from>
    <xdr:to>
      <xdr:col>2</xdr:col>
      <xdr:colOff>504825</xdr:colOff>
      <xdr:row>7</xdr:row>
      <xdr:rowOff>55472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28675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</xdr:row>
      <xdr:rowOff>57149</xdr:rowOff>
    </xdr:from>
    <xdr:to>
      <xdr:col>3</xdr:col>
      <xdr:colOff>123826</xdr:colOff>
      <xdr:row>6</xdr:row>
      <xdr:rowOff>314324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8667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34</xdr:row>
      <xdr:rowOff>114300</xdr:rowOff>
    </xdr:from>
    <xdr:to>
      <xdr:col>3</xdr:col>
      <xdr:colOff>142875</xdr:colOff>
      <xdr:row>37</xdr:row>
      <xdr:rowOff>249865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</xdr:row>
      <xdr:rowOff>9525</xdr:rowOff>
    </xdr:from>
    <xdr:to>
      <xdr:col>3</xdr:col>
      <xdr:colOff>8290</xdr:colOff>
      <xdr:row>6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35</xdr:row>
      <xdr:rowOff>28575</xdr:rowOff>
    </xdr:from>
    <xdr:to>
      <xdr:col>3</xdr:col>
      <xdr:colOff>3499</xdr:colOff>
      <xdr:row>37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3</xdr:row>
      <xdr:rowOff>45884</xdr:rowOff>
    </xdr:from>
    <xdr:to>
      <xdr:col>2</xdr:col>
      <xdr:colOff>485773</xdr:colOff>
      <xdr:row>6</xdr:row>
      <xdr:rowOff>128693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4" y="807884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200026</xdr:colOff>
      <xdr:row>32</xdr:row>
      <xdr:rowOff>19050</xdr:rowOff>
    </xdr:from>
    <xdr:to>
      <xdr:col>5</xdr:col>
      <xdr:colOff>85726</xdr:colOff>
      <xdr:row>50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361950</xdr:colOff>
      <xdr:row>28</xdr:row>
      <xdr:rowOff>142875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609600</xdr:colOff>
      <xdr:row>28</xdr:row>
      <xdr:rowOff>171450</xdr:rowOff>
    </xdr:from>
    <xdr:to>
      <xdr:col>3</xdr:col>
      <xdr:colOff>76744</xdr:colOff>
      <xdr:row>30</xdr:row>
      <xdr:rowOff>42732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097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38100</xdr:rowOff>
    </xdr:from>
    <xdr:to>
      <xdr:col>2</xdr:col>
      <xdr:colOff>485774</xdr:colOff>
      <xdr:row>6</xdr:row>
      <xdr:rowOff>120909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01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390525</xdr:colOff>
      <xdr:row>28</xdr:row>
      <xdr:rowOff>142875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619125</xdr:colOff>
      <xdr:row>28</xdr:row>
      <xdr:rowOff>180975</xdr:rowOff>
    </xdr:from>
    <xdr:to>
      <xdr:col>3</xdr:col>
      <xdr:colOff>86269</xdr:colOff>
      <xdr:row>30</xdr:row>
      <xdr:rowOff>52257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19275" y="5791200"/>
          <a:ext cx="143419" cy="2903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219076</xdr:colOff>
      <xdr:row>32</xdr:row>
      <xdr:rowOff>19050</xdr:rowOff>
    </xdr:from>
    <xdr:to>
      <xdr:col>5</xdr:col>
      <xdr:colOff>104776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47625</xdr:rowOff>
    </xdr:from>
    <xdr:to>
      <xdr:col>2</xdr:col>
      <xdr:colOff>485774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342900</xdr:colOff>
      <xdr:row>28</xdr:row>
      <xdr:rowOff>133350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590550</xdr:colOff>
      <xdr:row>28</xdr:row>
      <xdr:rowOff>161925</xdr:rowOff>
    </xdr:from>
    <xdr:to>
      <xdr:col>3</xdr:col>
      <xdr:colOff>57694</xdr:colOff>
      <xdr:row>30</xdr:row>
      <xdr:rowOff>33207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90700" y="5772150"/>
          <a:ext cx="143419" cy="2903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3</xdr:row>
      <xdr:rowOff>47625</xdr:rowOff>
    </xdr:from>
    <xdr:to>
      <xdr:col>2</xdr:col>
      <xdr:colOff>476249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0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333375</xdr:colOff>
      <xdr:row>28</xdr:row>
      <xdr:rowOff>133350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571500</xdr:colOff>
      <xdr:row>28</xdr:row>
      <xdr:rowOff>171450</xdr:rowOff>
    </xdr:from>
    <xdr:to>
      <xdr:col>3</xdr:col>
      <xdr:colOff>38644</xdr:colOff>
      <xdr:row>30</xdr:row>
      <xdr:rowOff>42732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16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4</xdr:row>
      <xdr:rowOff>66675</xdr:rowOff>
    </xdr:from>
    <xdr:to>
      <xdr:col>5</xdr:col>
      <xdr:colOff>57694</xdr:colOff>
      <xdr:row>4</xdr:row>
      <xdr:rowOff>338007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00400" y="9144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</xdr:row>
      <xdr:rowOff>76200</xdr:rowOff>
    </xdr:from>
    <xdr:to>
      <xdr:col>9</xdr:col>
      <xdr:colOff>67219</xdr:colOff>
      <xdr:row>4</xdr:row>
      <xdr:rowOff>347532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9725" y="92392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3</xdr:row>
      <xdr:rowOff>179903</xdr:rowOff>
    </xdr:from>
    <xdr:to>
      <xdr:col>2</xdr:col>
      <xdr:colOff>285751</xdr:colOff>
      <xdr:row>5</xdr:row>
      <xdr:rowOff>96717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70453"/>
          <a:ext cx="1200150" cy="688339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3</xdr:row>
      <xdr:rowOff>200025</xdr:rowOff>
    </xdr:from>
    <xdr:to>
      <xdr:col>9</xdr:col>
      <xdr:colOff>286294</xdr:colOff>
      <xdr:row>4</xdr:row>
      <xdr:rowOff>252282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72025" y="8667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171450</xdr:rowOff>
    </xdr:from>
    <xdr:to>
      <xdr:col>2</xdr:col>
      <xdr:colOff>504824</xdr:colOff>
      <xdr:row>4</xdr:row>
      <xdr:rowOff>606684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9055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3</xdr:row>
      <xdr:rowOff>161925</xdr:rowOff>
    </xdr:from>
    <xdr:to>
      <xdr:col>9</xdr:col>
      <xdr:colOff>305344</xdr:colOff>
      <xdr:row>4</xdr:row>
      <xdr:rowOff>233232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91075" y="82867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152400</xdr:rowOff>
    </xdr:from>
    <xdr:to>
      <xdr:col>2</xdr:col>
      <xdr:colOff>495299</xdr:colOff>
      <xdr:row>4</xdr:row>
      <xdr:rowOff>587634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5715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23</xdr:row>
      <xdr:rowOff>9525</xdr:rowOff>
    </xdr:from>
    <xdr:to>
      <xdr:col>10</xdr:col>
      <xdr:colOff>214</xdr:colOff>
      <xdr:row>24</xdr:row>
      <xdr:rowOff>158749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31482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76201</xdr:colOff>
      <xdr:row>22</xdr:row>
      <xdr:rowOff>38999</xdr:rowOff>
    </xdr:from>
    <xdr:to>
      <xdr:col>14</xdr:col>
      <xdr:colOff>285751</xdr:colOff>
      <xdr:row>24</xdr:row>
      <xdr:rowOff>134211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1" y="4182374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21</xdr:row>
      <xdr:rowOff>126999</xdr:rowOff>
    </xdr:from>
    <xdr:to>
      <xdr:col>5</xdr:col>
      <xdr:colOff>293502</xdr:colOff>
      <xdr:row>24</xdr:row>
      <xdr:rowOff>155574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29" y="4108449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20</xdr:row>
      <xdr:rowOff>158750</xdr:rowOff>
    </xdr:from>
    <xdr:to>
      <xdr:col>0</xdr:col>
      <xdr:colOff>292100</xdr:colOff>
      <xdr:row>24</xdr:row>
      <xdr:rowOff>147637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9700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</xdr:row>
      <xdr:rowOff>95250</xdr:rowOff>
    </xdr:from>
    <xdr:to>
      <xdr:col>18</xdr:col>
      <xdr:colOff>253334</xdr:colOff>
      <xdr:row>21</xdr:row>
      <xdr:rowOff>22130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838200"/>
          <a:ext cx="5584159" cy="316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38</xdr:row>
      <xdr:rowOff>163915</xdr:rowOff>
    </xdr:from>
    <xdr:to>
      <xdr:col>9</xdr:col>
      <xdr:colOff>293077</xdr:colOff>
      <xdr:row>43</xdr:row>
      <xdr:rowOff>190500</xdr:rowOff>
    </xdr:to>
    <xdr:cxnSp macro="">
      <xdr:nvCxnSpPr>
        <xdr:cNvPr id="7" name="Přímá spojnice se šipkou 6"/>
        <xdr:cNvCxnSpPr/>
      </xdr:nvCxnSpPr>
      <xdr:spPr>
        <a:xfrm>
          <a:off x="3121269" y="7269565"/>
          <a:ext cx="733" cy="979085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30</xdr:row>
      <xdr:rowOff>100853</xdr:rowOff>
    </xdr:from>
    <xdr:to>
      <xdr:col>15</xdr:col>
      <xdr:colOff>61633</xdr:colOff>
      <xdr:row>30</xdr:row>
      <xdr:rowOff>100853</xdr:rowOff>
    </xdr:to>
    <xdr:cxnSp macro="">
      <xdr:nvCxnSpPr>
        <xdr:cNvPr id="8" name="Přímá spojnice se šipkou 7"/>
        <xdr:cNvCxnSpPr/>
      </xdr:nvCxnSpPr>
      <xdr:spPr>
        <a:xfrm flipH="1">
          <a:off x="3771339" y="5682503"/>
          <a:ext cx="1005169" cy="0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30</xdr:row>
      <xdr:rowOff>100853</xdr:rowOff>
    </xdr:from>
    <xdr:to>
      <xdr:col>8</xdr:col>
      <xdr:colOff>0</xdr:colOff>
      <xdr:row>30</xdr:row>
      <xdr:rowOff>100853</xdr:rowOff>
    </xdr:to>
    <xdr:cxnSp macro="">
      <xdr:nvCxnSpPr>
        <xdr:cNvPr id="9" name="Přímá spojnice se šipkou 8"/>
        <xdr:cNvCxnSpPr/>
      </xdr:nvCxnSpPr>
      <xdr:spPr>
        <a:xfrm flipH="1">
          <a:off x="1526241" y="5682503"/>
          <a:ext cx="988359" cy="0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30</xdr:row>
      <xdr:rowOff>190500</xdr:rowOff>
    </xdr:from>
    <xdr:to>
      <xdr:col>10</xdr:col>
      <xdr:colOff>74993</xdr:colOff>
      <xdr:row>35</xdr:row>
      <xdr:rowOff>861</xdr:rowOff>
    </xdr:to>
    <xdr:cxnSp macro="">
      <xdr:nvCxnSpPr>
        <xdr:cNvPr id="10" name="Přímá spojnice se šipkou 9"/>
        <xdr:cNvCxnSpPr/>
      </xdr:nvCxnSpPr>
      <xdr:spPr>
        <a:xfrm>
          <a:off x="3216088" y="5772150"/>
          <a:ext cx="2155" cy="762861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31</xdr:row>
      <xdr:rowOff>5603</xdr:rowOff>
    </xdr:from>
    <xdr:to>
      <xdr:col>9</xdr:col>
      <xdr:colOff>235324</xdr:colOff>
      <xdr:row>34</xdr:row>
      <xdr:rowOff>173692</xdr:rowOff>
    </xdr:to>
    <xdr:cxnSp macro="">
      <xdr:nvCxnSpPr>
        <xdr:cNvPr id="11" name="Přímá spojnice se šipkou 10"/>
        <xdr:cNvCxnSpPr/>
      </xdr:nvCxnSpPr>
      <xdr:spPr>
        <a:xfrm flipV="1">
          <a:off x="3064249" y="5777753"/>
          <a:ext cx="0" cy="739589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37</xdr:row>
      <xdr:rowOff>112059</xdr:rowOff>
    </xdr:from>
    <xdr:to>
      <xdr:col>7</xdr:col>
      <xdr:colOff>291353</xdr:colOff>
      <xdr:row>39</xdr:row>
      <xdr:rowOff>112059</xdr:rowOff>
    </xdr:to>
    <xdr:cxnSp macro="">
      <xdr:nvCxnSpPr>
        <xdr:cNvPr id="12" name="Přímá spojnice se šipkou 11"/>
        <xdr:cNvCxnSpPr/>
      </xdr:nvCxnSpPr>
      <xdr:spPr>
        <a:xfrm flipH="1">
          <a:off x="1577227" y="7027209"/>
          <a:ext cx="914401" cy="381000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35</xdr:row>
      <xdr:rowOff>89647</xdr:rowOff>
    </xdr:from>
    <xdr:to>
      <xdr:col>7</xdr:col>
      <xdr:colOff>296956</xdr:colOff>
      <xdr:row>37</xdr:row>
      <xdr:rowOff>61633</xdr:rowOff>
    </xdr:to>
    <xdr:cxnSp macro="">
      <xdr:nvCxnSpPr>
        <xdr:cNvPr id="13" name="Přímá spojnice se šipkou 12"/>
        <xdr:cNvCxnSpPr/>
      </xdr:nvCxnSpPr>
      <xdr:spPr>
        <a:xfrm>
          <a:off x="1543050" y="6623797"/>
          <a:ext cx="954181" cy="352986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37</xdr:row>
      <xdr:rowOff>173691</xdr:rowOff>
    </xdr:from>
    <xdr:to>
      <xdr:col>14</xdr:col>
      <xdr:colOff>308162</xdr:colOff>
      <xdr:row>37</xdr:row>
      <xdr:rowOff>173691</xdr:rowOff>
    </xdr:to>
    <xdr:cxnSp macro="">
      <xdr:nvCxnSpPr>
        <xdr:cNvPr id="14" name="Přímá spojnice se šipkou 13"/>
        <xdr:cNvCxnSpPr/>
      </xdr:nvCxnSpPr>
      <xdr:spPr>
        <a:xfrm>
          <a:off x="3748928" y="7088841"/>
          <a:ext cx="959784" cy="0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44</xdr:row>
      <xdr:rowOff>171450</xdr:rowOff>
    </xdr:from>
    <xdr:to>
      <xdr:col>4</xdr:col>
      <xdr:colOff>47625</xdr:colOff>
      <xdr:row>46</xdr:row>
      <xdr:rowOff>0</xdr:rowOff>
    </xdr:to>
    <xdr:cxnSp macro="">
      <xdr:nvCxnSpPr>
        <xdr:cNvPr id="15" name="Přímá spojnice se šipkou 14"/>
        <xdr:cNvCxnSpPr/>
      </xdr:nvCxnSpPr>
      <xdr:spPr>
        <a:xfrm>
          <a:off x="895350" y="8420100"/>
          <a:ext cx="409575" cy="20955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46</xdr:row>
      <xdr:rowOff>128868</xdr:rowOff>
    </xdr:from>
    <xdr:to>
      <xdr:col>8</xdr:col>
      <xdr:colOff>5603</xdr:colOff>
      <xdr:row>46</xdr:row>
      <xdr:rowOff>134471</xdr:rowOff>
    </xdr:to>
    <xdr:cxnSp macro="">
      <xdr:nvCxnSpPr>
        <xdr:cNvPr id="16" name="Přímá spojnice se šipkou 15"/>
        <xdr:cNvCxnSpPr/>
      </xdr:nvCxnSpPr>
      <xdr:spPr>
        <a:xfrm flipH="1" flipV="1">
          <a:off x="1891554" y="8758518"/>
          <a:ext cx="628649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46</xdr:row>
      <xdr:rowOff>68356</xdr:rowOff>
    </xdr:from>
    <xdr:to>
      <xdr:col>14</xdr:col>
      <xdr:colOff>303679</xdr:colOff>
      <xdr:row>48</xdr:row>
      <xdr:rowOff>40342</xdr:rowOff>
    </xdr:to>
    <xdr:cxnSp macro="">
      <xdr:nvCxnSpPr>
        <xdr:cNvPr id="17" name="Přímá spojnice se šipkou 16"/>
        <xdr:cNvCxnSpPr/>
      </xdr:nvCxnSpPr>
      <xdr:spPr>
        <a:xfrm>
          <a:off x="3750048" y="8698006"/>
          <a:ext cx="954181" cy="352986"/>
        </a:xfrm>
        <a:prstGeom prst="straightConnector1">
          <a:avLst/>
        </a:prstGeom>
        <a:ln w="4445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45</xdr:row>
      <xdr:rowOff>11206</xdr:rowOff>
    </xdr:from>
    <xdr:to>
      <xdr:col>14</xdr:col>
      <xdr:colOff>302559</xdr:colOff>
      <xdr:row>46</xdr:row>
      <xdr:rowOff>58270</xdr:rowOff>
    </xdr:to>
    <xdr:cxnSp macro="">
      <xdr:nvCxnSpPr>
        <xdr:cNvPr id="18" name="Přímá spojnice se šipkou 17"/>
        <xdr:cNvCxnSpPr/>
      </xdr:nvCxnSpPr>
      <xdr:spPr>
        <a:xfrm flipV="1">
          <a:off x="3717552" y="8450356"/>
          <a:ext cx="985557" cy="237564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47</xdr:row>
      <xdr:rowOff>184897</xdr:rowOff>
    </xdr:from>
    <xdr:to>
      <xdr:col>9</xdr:col>
      <xdr:colOff>308163</xdr:colOff>
      <xdr:row>49</xdr:row>
      <xdr:rowOff>184897</xdr:rowOff>
    </xdr:to>
    <xdr:cxnSp macro="">
      <xdr:nvCxnSpPr>
        <xdr:cNvPr id="19" name="Přímá spojnice se šipkou 18"/>
        <xdr:cNvCxnSpPr/>
      </xdr:nvCxnSpPr>
      <xdr:spPr>
        <a:xfrm>
          <a:off x="3137087" y="9005047"/>
          <a:ext cx="1" cy="381000"/>
        </a:xfrm>
        <a:prstGeom prst="straightConnector1">
          <a:avLst/>
        </a:prstGeom>
        <a:ln w="254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46</xdr:row>
      <xdr:rowOff>162487</xdr:rowOff>
    </xdr:from>
    <xdr:to>
      <xdr:col>7</xdr:col>
      <xdr:colOff>296956</xdr:colOff>
      <xdr:row>53</xdr:row>
      <xdr:rowOff>28015</xdr:rowOff>
    </xdr:to>
    <xdr:cxnSp macro="">
      <xdr:nvCxnSpPr>
        <xdr:cNvPr id="20" name="Přímá spojnice se šipkou 19"/>
        <xdr:cNvCxnSpPr/>
      </xdr:nvCxnSpPr>
      <xdr:spPr>
        <a:xfrm flipV="1">
          <a:off x="1531844" y="8792137"/>
          <a:ext cx="965387" cy="1199028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51</xdr:row>
      <xdr:rowOff>5605</xdr:rowOff>
    </xdr:from>
    <xdr:to>
      <xdr:col>7</xdr:col>
      <xdr:colOff>308162</xdr:colOff>
      <xdr:row>53</xdr:row>
      <xdr:rowOff>22412</xdr:rowOff>
    </xdr:to>
    <xdr:cxnSp macro="">
      <xdr:nvCxnSpPr>
        <xdr:cNvPr id="21" name="Přímá spojnice se šipkou 20"/>
        <xdr:cNvCxnSpPr/>
      </xdr:nvCxnSpPr>
      <xdr:spPr>
        <a:xfrm flipV="1">
          <a:off x="1515035" y="9587755"/>
          <a:ext cx="993402" cy="397807"/>
        </a:xfrm>
        <a:prstGeom prst="straightConnector1">
          <a:avLst/>
        </a:prstGeom>
        <a:ln w="1270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53</xdr:row>
      <xdr:rowOff>5603</xdr:rowOff>
    </xdr:from>
    <xdr:to>
      <xdr:col>14</xdr:col>
      <xdr:colOff>291353</xdr:colOff>
      <xdr:row>53</xdr:row>
      <xdr:rowOff>11206</xdr:rowOff>
    </xdr:to>
    <xdr:cxnSp macro="">
      <xdr:nvCxnSpPr>
        <xdr:cNvPr id="22" name="Přímá spojnice se šipkou 21"/>
        <xdr:cNvCxnSpPr/>
      </xdr:nvCxnSpPr>
      <xdr:spPr>
        <a:xfrm>
          <a:off x="1503829" y="9968753"/>
          <a:ext cx="3188074" cy="5603"/>
        </a:xfrm>
        <a:prstGeom prst="straightConnector1">
          <a:avLst/>
        </a:prstGeom>
        <a:ln w="9525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51</xdr:row>
      <xdr:rowOff>5603</xdr:rowOff>
    </xdr:from>
    <xdr:to>
      <xdr:col>14</xdr:col>
      <xdr:colOff>302559</xdr:colOff>
      <xdr:row>51</xdr:row>
      <xdr:rowOff>5604</xdr:rowOff>
    </xdr:to>
    <xdr:cxnSp macro="">
      <xdr:nvCxnSpPr>
        <xdr:cNvPr id="23" name="Přímá spojnice se šipkou 22"/>
        <xdr:cNvCxnSpPr/>
      </xdr:nvCxnSpPr>
      <xdr:spPr>
        <a:xfrm>
          <a:off x="3732119" y="9587753"/>
          <a:ext cx="970990" cy="1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38</xdr:row>
      <xdr:rowOff>156883</xdr:rowOff>
    </xdr:from>
    <xdr:to>
      <xdr:col>14</xdr:col>
      <xdr:colOff>309282</xdr:colOff>
      <xdr:row>43</xdr:row>
      <xdr:rowOff>17929</xdr:rowOff>
    </xdr:to>
    <xdr:cxnSp macro="">
      <xdr:nvCxnSpPr>
        <xdr:cNvPr id="24" name="Přímá spojnice se šipkou 23"/>
        <xdr:cNvCxnSpPr/>
      </xdr:nvCxnSpPr>
      <xdr:spPr>
        <a:xfrm>
          <a:off x="3732119" y="7262533"/>
          <a:ext cx="977713" cy="813546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38</xdr:row>
      <xdr:rowOff>184897</xdr:rowOff>
    </xdr:from>
    <xdr:to>
      <xdr:col>16</xdr:col>
      <xdr:colOff>313764</xdr:colOff>
      <xdr:row>40</xdr:row>
      <xdr:rowOff>179294</xdr:rowOff>
    </xdr:to>
    <xdr:cxnSp macro="">
      <xdr:nvCxnSpPr>
        <xdr:cNvPr id="25" name="Přímá spojnice se šipkou 24"/>
        <xdr:cNvCxnSpPr/>
      </xdr:nvCxnSpPr>
      <xdr:spPr>
        <a:xfrm>
          <a:off x="5342964" y="7290547"/>
          <a:ext cx="0" cy="375397"/>
        </a:xfrm>
        <a:prstGeom prst="straightConnector1">
          <a:avLst/>
        </a:prstGeom>
        <a:ln w="12700">
          <a:solidFill>
            <a:schemeClr val="tx2">
              <a:lumMod val="20000"/>
              <a:lumOff val="8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26</xdr:row>
      <xdr:rowOff>156883</xdr:rowOff>
    </xdr:from>
    <xdr:to>
      <xdr:col>17</xdr:col>
      <xdr:colOff>3275</xdr:colOff>
      <xdr:row>29</xdr:row>
      <xdr:rowOff>1981</xdr:rowOff>
    </xdr:to>
    <xdr:cxnSp macro="">
      <xdr:nvCxnSpPr>
        <xdr:cNvPr id="26" name="Přímá spojnice se šipkou 25"/>
        <xdr:cNvCxnSpPr/>
      </xdr:nvCxnSpPr>
      <xdr:spPr>
        <a:xfrm>
          <a:off x="5343525" y="4976533"/>
          <a:ext cx="3275" cy="416598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26</xdr:row>
      <xdr:rowOff>152401</xdr:rowOff>
    </xdr:from>
    <xdr:to>
      <xdr:col>2</xdr:col>
      <xdr:colOff>303680</xdr:colOff>
      <xdr:row>29</xdr:row>
      <xdr:rowOff>5603</xdr:rowOff>
    </xdr:to>
    <xdr:cxnSp macro="">
      <xdr:nvCxnSpPr>
        <xdr:cNvPr id="27" name="Přímá spojnice se šipkou 26"/>
        <xdr:cNvCxnSpPr/>
      </xdr:nvCxnSpPr>
      <xdr:spPr>
        <a:xfrm flipV="1">
          <a:off x="931209" y="4972051"/>
          <a:ext cx="1121" cy="424702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46</xdr:row>
      <xdr:rowOff>61633</xdr:rowOff>
    </xdr:from>
    <xdr:to>
      <xdr:col>8</xdr:col>
      <xdr:colOff>0</xdr:colOff>
      <xdr:row>46</xdr:row>
      <xdr:rowOff>67236</xdr:rowOff>
    </xdr:to>
    <xdr:cxnSp macro="">
      <xdr:nvCxnSpPr>
        <xdr:cNvPr id="28" name="Přímá spojnice se šipkou 27"/>
        <xdr:cNvCxnSpPr/>
      </xdr:nvCxnSpPr>
      <xdr:spPr>
        <a:xfrm>
          <a:off x="1891553" y="8691283"/>
          <a:ext cx="623047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47</xdr:row>
      <xdr:rowOff>0</xdr:rowOff>
    </xdr:from>
    <xdr:to>
      <xdr:col>4</xdr:col>
      <xdr:colOff>19050</xdr:colOff>
      <xdr:row>48</xdr:row>
      <xdr:rowOff>6723</xdr:rowOff>
    </xdr:to>
    <xdr:cxnSp macro="">
      <xdr:nvCxnSpPr>
        <xdr:cNvPr id="29" name="Přímá spojnice se šipkou 28"/>
        <xdr:cNvCxnSpPr/>
      </xdr:nvCxnSpPr>
      <xdr:spPr>
        <a:xfrm flipH="1">
          <a:off x="909919" y="8820150"/>
          <a:ext cx="366431" cy="19722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268381</xdr:colOff>
      <xdr:row>51</xdr:row>
      <xdr:rowOff>10085</xdr:rowOff>
    </xdr:from>
    <xdr:to>
      <xdr:col>14</xdr:col>
      <xdr:colOff>296396</xdr:colOff>
      <xdr:row>51</xdr:row>
      <xdr:rowOff>10086</xdr:rowOff>
    </xdr:to>
    <xdr:cxnSp macro="">
      <xdr:nvCxnSpPr>
        <xdr:cNvPr id="30" name="Přímá spojnice se šipkou 29"/>
        <xdr:cNvCxnSpPr/>
      </xdr:nvCxnSpPr>
      <xdr:spPr>
        <a:xfrm>
          <a:off x="3725956" y="9592235"/>
          <a:ext cx="970990" cy="1"/>
        </a:xfrm>
        <a:prstGeom prst="straightConnector1">
          <a:avLst/>
        </a:prstGeom>
        <a:ln w="1270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48</xdr:row>
      <xdr:rowOff>95811</xdr:rowOff>
    </xdr:from>
    <xdr:to>
      <xdr:col>14</xdr:col>
      <xdr:colOff>305921</xdr:colOff>
      <xdr:row>51</xdr:row>
      <xdr:rowOff>9525</xdr:rowOff>
    </xdr:to>
    <xdr:cxnSp macro="">
      <xdr:nvCxnSpPr>
        <xdr:cNvPr id="31" name="Přímá spojnice se šipkou 30"/>
        <xdr:cNvCxnSpPr/>
      </xdr:nvCxnSpPr>
      <xdr:spPr>
        <a:xfrm flipV="1">
          <a:off x="3762375" y="9106461"/>
          <a:ext cx="944096" cy="485214"/>
        </a:xfrm>
        <a:prstGeom prst="straightConnector1">
          <a:avLst/>
        </a:prstGeom>
        <a:ln w="1905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4</xdr:row>
      <xdr:rowOff>190500</xdr:rowOff>
    </xdr:from>
    <xdr:to>
      <xdr:col>5</xdr:col>
      <xdr:colOff>314869</xdr:colOff>
      <xdr:row>4</xdr:row>
      <xdr:rowOff>461832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66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4</xdr:row>
      <xdr:rowOff>180975</xdr:rowOff>
    </xdr:from>
    <xdr:to>
      <xdr:col>14</xdr:col>
      <xdr:colOff>314869</xdr:colOff>
      <xdr:row>4</xdr:row>
      <xdr:rowOff>452307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57275"/>
          <a:ext cx="143419" cy="2713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297316</xdr:colOff>
      <xdr:row>4</xdr:row>
      <xdr:rowOff>71870</xdr:rowOff>
    </xdr:from>
    <xdr:to>
      <xdr:col>19</xdr:col>
      <xdr:colOff>152400</xdr:colOff>
      <xdr:row>4</xdr:row>
      <xdr:rowOff>457200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916" y="948170"/>
          <a:ext cx="302759" cy="38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95250</xdr:colOff>
      <xdr:row>4</xdr:row>
      <xdr:rowOff>76200</xdr:rowOff>
    </xdr:from>
    <xdr:to>
      <xdr:col>15</xdr:col>
      <xdr:colOff>351800</xdr:colOff>
      <xdr:row>4</xdr:row>
      <xdr:rowOff>466726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952500"/>
          <a:ext cx="25655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</xdr:row>
      <xdr:rowOff>180975</xdr:rowOff>
    </xdr:from>
    <xdr:to>
      <xdr:col>4</xdr:col>
      <xdr:colOff>343444</xdr:colOff>
      <xdr:row>4</xdr:row>
      <xdr:rowOff>452307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52650" y="10572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</xdr:row>
      <xdr:rowOff>190500</xdr:rowOff>
    </xdr:from>
    <xdr:to>
      <xdr:col>10</xdr:col>
      <xdr:colOff>324394</xdr:colOff>
      <xdr:row>4</xdr:row>
      <xdr:rowOff>461832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53025" y="1066800"/>
          <a:ext cx="143419" cy="271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93992</xdr:colOff>
      <xdr:row>4</xdr:row>
      <xdr:rowOff>209550</xdr:rowOff>
    </xdr:from>
    <xdr:to>
      <xdr:col>5</xdr:col>
      <xdr:colOff>66675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717" y="923925"/>
          <a:ext cx="868033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161925</xdr:colOff>
      <xdr:row>4</xdr:row>
      <xdr:rowOff>314325</xdr:rowOff>
    </xdr:from>
    <xdr:to>
      <xdr:col>10</xdr:col>
      <xdr:colOff>305344</xdr:colOff>
      <xdr:row>5</xdr:row>
      <xdr:rowOff>176082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00550" y="10287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4</xdr:row>
      <xdr:rowOff>333375</xdr:rowOff>
    </xdr:from>
    <xdr:to>
      <xdr:col>17</xdr:col>
      <xdr:colOff>295819</xdr:colOff>
      <xdr:row>5</xdr:row>
      <xdr:rowOff>195132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2875" y="1047750"/>
          <a:ext cx="143419" cy="271332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209550</xdr:colOff>
      <xdr:row>6</xdr:row>
      <xdr:rowOff>38100</xdr:rowOff>
    </xdr:from>
    <xdr:to>
      <xdr:col>1</xdr:col>
      <xdr:colOff>352969</xdr:colOff>
      <xdr:row>7</xdr:row>
      <xdr:rowOff>14157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6</xdr:row>
      <xdr:rowOff>19369</xdr:rowOff>
    </xdr:from>
    <xdr:to>
      <xdr:col>3</xdr:col>
      <xdr:colOff>381000</xdr:colOff>
      <xdr:row>7</xdr:row>
      <xdr:rowOff>28576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6</xdr:row>
      <xdr:rowOff>38100</xdr:rowOff>
    </xdr:from>
    <xdr:to>
      <xdr:col>2</xdr:col>
      <xdr:colOff>372019</xdr:colOff>
      <xdr:row>7</xdr:row>
      <xdr:rowOff>14157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twoCellAnchor>
  <xdr:oneCellAnchor>
    <xdr:from>
      <xdr:col>4</xdr:col>
      <xdr:colOff>209550</xdr:colOff>
      <xdr:row>6</xdr:row>
      <xdr:rowOff>38100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6</xdr:row>
      <xdr:rowOff>19369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228600</xdr:colOff>
      <xdr:row>6</xdr:row>
      <xdr:rowOff>38100</xdr:rowOff>
    </xdr:from>
    <xdr:ext cx="143419" cy="271332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6</xdr:row>
      <xdr:rowOff>38100</xdr:rowOff>
    </xdr:from>
    <xdr:ext cx="143419" cy="271332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180975</xdr:colOff>
      <xdr:row>6</xdr:row>
      <xdr:rowOff>19369</xdr:rowOff>
    </xdr:from>
    <xdr:ext cx="200025" cy="304482"/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228600</xdr:colOff>
      <xdr:row>6</xdr:row>
      <xdr:rowOff>38100</xdr:rowOff>
    </xdr:from>
    <xdr:ext cx="143419" cy="271332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352424</xdr:colOff>
      <xdr:row>4</xdr:row>
      <xdr:rowOff>3211</xdr:rowOff>
    </xdr:from>
    <xdr:to>
      <xdr:col>3</xdr:col>
      <xdr:colOff>209550</xdr:colOff>
      <xdr:row>6</xdr:row>
      <xdr:rowOff>266393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4" y="669961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5525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3.8554687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837"/>
      <c r="B1" s="27"/>
      <c r="C1" s="27"/>
      <c r="D1" s="27"/>
      <c r="E1" s="27"/>
      <c r="F1" s="27"/>
      <c r="G1" s="832"/>
      <c r="H1" s="835"/>
      <c r="I1" s="833"/>
      <c r="J1" s="22"/>
    </row>
    <row r="2" spans="1:20" ht="36" customHeight="1" x14ac:dyDescent="0.2">
      <c r="A2" s="838"/>
      <c r="B2" s="832"/>
      <c r="C2" s="835"/>
      <c r="D2" s="832"/>
      <c r="E2" s="27"/>
      <c r="F2" s="27"/>
      <c r="G2" s="27"/>
      <c r="H2" s="836"/>
      <c r="I2" s="22"/>
      <c r="J2" s="22"/>
    </row>
    <row r="3" spans="1:20" ht="36" customHeight="1" x14ac:dyDescent="0.2">
      <c r="A3" s="839"/>
      <c r="B3" s="27"/>
      <c r="C3" s="836"/>
      <c r="D3" s="27"/>
      <c r="E3" s="27"/>
      <c r="F3" s="27"/>
      <c r="G3" s="27"/>
      <c r="H3" s="835"/>
      <c r="I3" s="833"/>
      <c r="J3" s="833"/>
      <c r="K3" s="834"/>
    </row>
    <row r="4" spans="1:20" ht="36" customHeight="1" x14ac:dyDescent="0.2">
      <c r="A4" s="839"/>
      <c r="B4" s="27"/>
      <c r="C4" s="27"/>
      <c r="D4" s="507"/>
      <c r="E4" s="27"/>
      <c r="F4" s="27"/>
      <c r="G4" s="27"/>
      <c r="H4" s="836"/>
      <c r="I4" s="22"/>
      <c r="J4" s="22"/>
      <c r="T4" s="28"/>
    </row>
    <row r="5" spans="1:20" ht="36" customHeight="1" x14ac:dyDescent="0.2">
      <c r="A5" s="506"/>
      <c r="B5" s="27"/>
      <c r="C5" s="27"/>
      <c r="D5" s="27"/>
      <c r="E5" s="27"/>
      <c r="F5" s="27"/>
      <c r="G5" s="27"/>
      <c r="H5" s="836"/>
      <c r="I5" s="22"/>
      <c r="J5" s="22"/>
    </row>
    <row r="6" spans="1:20" ht="36" customHeight="1" x14ac:dyDescent="0.2">
      <c r="A6" s="506"/>
      <c r="B6" s="27"/>
      <c r="C6" s="27"/>
      <c r="D6" s="27"/>
      <c r="E6" s="27"/>
      <c r="F6" s="27"/>
      <c r="G6" s="27"/>
      <c r="H6" s="27"/>
      <c r="I6" s="22"/>
      <c r="J6" s="22"/>
    </row>
    <row r="7" spans="1:20" ht="36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0" ht="36" customHeight="1" x14ac:dyDescent="0.2">
      <c r="A8" s="904" t="s">
        <v>338</v>
      </c>
      <c r="B8" s="904"/>
      <c r="C8" s="904"/>
      <c r="D8" s="904"/>
      <c r="E8" s="904"/>
      <c r="F8" s="904"/>
      <c r="G8" s="904"/>
      <c r="H8" s="904"/>
      <c r="I8" s="904"/>
      <c r="J8" s="904"/>
      <c r="K8" s="904"/>
    </row>
    <row r="9" spans="1:20" ht="36" customHeight="1" x14ac:dyDescent="0.2">
      <c r="A9" s="904"/>
      <c r="B9" s="904"/>
      <c r="C9" s="904"/>
      <c r="D9" s="904"/>
      <c r="E9" s="904"/>
      <c r="F9" s="904"/>
      <c r="G9" s="904"/>
      <c r="H9" s="904"/>
      <c r="I9" s="904"/>
      <c r="J9" s="904"/>
      <c r="K9" s="904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841"/>
      <c r="G16" s="22"/>
      <c r="H16" s="22"/>
      <c r="I16" s="22"/>
      <c r="J16" s="22"/>
    </row>
    <row r="17" spans="1:11" ht="36" customHeight="1" x14ac:dyDescent="0.2">
      <c r="A17" s="25"/>
      <c r="B17" s="829"/>
      <c r="C17" s="830"/>
      <c r="D17" s="846"/>
      <c r="E17" s="902" t="s">
        <v>154</v>
      </c>
      <c r="F17" s="903"/>
      <c r="G17" s="851">
        <v>2018</v>
      </c>
      <c r="H17" s="830"/>
      <c r="I17" s="25"/>
      <c r="J17" s="25"/>
    </row>
    <row r="18" spans="1:11" ht="23.25" customHeight="1" x14ac:dyDescent="0.2">
      <c r="A18" s="25"/>
      <c r="B18" s="25"/>
      <c r="C18" s="24"/>
      <c r="D18" s="847"/>
      <c r="E18" s="29"/>
      <c r="F18" s="848"/>
      <c r="G18" s="852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6"/>
      <c r="F19" s="849"/>
      <c r="G19" s="841"/>
      <c r="H19" s="22"/>
      <c r="I19" s="842"/>
      <c r="J19" s="826"/>
    </row>
    <row r="20" spans="1:11" ht="15" customHeight="1" x14ac:dyDescent="0.2">
      <c r="A20" s="501"/>
      <c r="B20" s="501"/>
      <c r="C20" s="501"/>
      <c r="D20" s="26"/>
      <c r="E20" s="26"/>
      <c r="F20" s="849"/>
      <c r="G20" s="849"/>
      <c r="H20" s="501"/>
      <c r="I20" s="853">
        <v>4</v>
      </c>
      <c r="J20" s="827" t="s">
        <v>345</v>
      </c>
    </row>
    <row r="21" spans="1:11" ht="15" customHeight="1" x14ac:dyDescent="0.2">
      <c r="A21" s="501"/>
      <c r="B21" s="501"/>
      <c r="C21" s="501"/>
      <c r="D21" s="26"/>
      <c r="E21" s="26"/>
      <c r="F21" s="849"/>
      <c r="G21" s="26"/>
      <c r="H21" s="501"/>
      <c r="I21" s="853">
        <v>5</v>
      </c>
      <c r="J21" s="827" t="s">
        <v>346</v>
      </c>
    </row>
    <row r="22" spans="1:11" ht="15" customHeight="1" x14ac:dyDescent="0.2">
      <c r="A22" s="501"/>
      <c r="B22" s="501"/>
      <c r="C22" s="501"/>
      <c r="D22" s="26"/>
      <c r="E22" s="26"/>
      <c r="F22" s="849"/>
      <c r="G22" s="26"/>
      <c r="H22" s="501"/>
      <c r="I22" s="854">
        <v>6</v>
      </c>
      <c r="J22" s="855" t="s">
        <v>347</v>
      </c>
      <c r="K22" s="834"/>
    </row>
    <row r="23" spans="1:11" ht="15" customHeight="1" x14ac:dyDescent="0.2">
      <c r="A23" s="501"/>
      <c r="B23" s="501"/>
      <c r="C23" s="501"/>
      <c r="D23" s="26"/>
      <c r="E23" s="26"/>
      <c r="F23" s="849"/>
      <c r="G23" s="26"/>
      <c r="H23" s="501"/>
      <c r="I23" s="842"/>
      <c r="J23" s="842"/>
      <c r="K23" s="4"/>
    </row>
    <row r="24" spans="1:11" ht="15" customHeight="1" x14ac:dyDescent="0.2">
      <c r="A24" s="23"/>
      <c r="B24" s="23"/>
      <c r="C24" s="22"/>
      <c r="D24" s="22"/>
      <c r="E24" s="502"/>
      <c r="F24" s="850"/>
      <c r="G24" s="22"/>
      <c r="H24" s="22"/>
      <c r="I24" s="842"/>
      <c r="J24" s="501"/>
      <c r="K24" s="505"/>
    </row>
    <row r="25" spans="1:11" ht="15" customHeight="1" x14ac:dyDescent="0.2">
      <c r="A25" s="841"/>
      <c r="B25" s="22"/>
      <c r="C25" s="22"/>
      <c r="D25" s="22"/>
      <c r="E25" s="502"/>
      <c r="F25" s="502"/>
      <c r="G25" s="503"/>
      <c r="H25" s="504"/>
      <c r="I25" s="842"/>
      <c r="J25" s="22"/>
      <c r="K25" s="505"/>
    </row>
    <row r="26" spans="1:11" ht="15" customHeight="1" x14ac:dyDescent="0.2">
      <c r="A26" s="841"/>
      <c r="B26" s="22"/>
      <c r="C26" s="22"/>
      <c r="D26" s="22"/>
      <c r="E26" s="502"/>
      <c r="F26" s="26"/>
      <c r="G26" s="22"/>
      <c r="H26" s="22"/>
      <c r="I26" s="842"/>
      <c r="J26" s="501"/>
      <c r="K26" s="505"/>
    </row>
    <row r="27" spans="1:11" ht="15" customHeight="1" x14ac:dyDescent="0.2">
      <c r="A27" s="842"/>
      <c r="B27" s="22"/>
      <c r="C27" s="22"/>
      <c r="D27" s="22"/>
      <c r="E27" s="22"/>
      <c r="F27" s="22"/>
      <c r="G27" s="501"/>
      <c r="H27" s="501"/>
      <c r="I27" s="842"/>
      <c r="J27" s="504"/>
      <c r="K27" s="505"/>
    </row>
    <row r="28" spans="1:11" ht="15" customHeight="1" x14ac:dyDescent="0.2">
      <c r="A28" s="842"/>
      <c r="B28" s="22"/>
      <c r="C28" s="22"/>
      <c r="D28" s="22"/>
      <c r="E28" s="22"/>
      <c r="F28" s="22"/>
      <c r="G28" s="501"/>
      <c r="H28" s="501"/>
      <c r="I28" s="842"/>
      <c r="J28" s="501"/>
      <c r="K28" s="505"/>
    </row>
    <row r="29" spans="1:11" ht="15" customHeight="1" x14ac:dyDescent="0.2">
      <c r="A29" s="843" t="s">
        <v>128</v>
      </c>
      <c r="B29" s="840"/>
      <c r="C29" s="845"/>
      <c r="D29" s="831"/>
      <c r="E29" s="501"/>
      <c r="F29" s="501"/>
      <c r="G29" s="501"/>
      <c r="H29" s="501"/>
      <c r="I29" s="842"/>
      <c r="J29" s="4"/>
    </row>
    <row r="30" spans="1:11" ht="15" customHeight="1" x14ac:dyDescent="0.2">
      <c r="A30" s="844"/>
      <c r="B30" s="501"/>
      <c r="C30" s="842"/>
      <c r="D30" s="501"/>
      <c r="E30" s="501"/>
      <c r="F30" s="501"/>
      <c r="G30" s="501"/>
      <c r="H30" s="501"/>
      <c r="I30" s="842"/>
      <c r="J30" s="501"/>
    </row>
    <row r="31" spans="1:11" x14ac:dyDescent="0.2">
      <c r="A31" s="842"/>
      <c r="B31" s="501"/>
      <c r="C31" s="501"/>
      <c r="D31" s="501"/>
      <c r="E31" s="501"/>
      <c r="F31" s="501"/>
      <c r="G31" s="501"/>
      <c r="H31" s="501"/>
      <c r="I31" s="842"/>
      <c r="J31" s="501"/>
    </row>
  </sheetData>
  <mergeCells count="2">
    <mergeCell ref="E17:F17"/>
    <mergeCell ref="A8:K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topLeftCell="A4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10" t="s">
        <v>230</v>
      </c>
      <c r="L1" s="1010"/>
    </row>
    <row r="2" spans="1:22" s="582" customFormat="1" ht="15.75" customHeight="1" x14ac:dyDescent="0.2">
      <c r="A2" s="1020" t="s">
        <v>170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</row>
    <row r="3" spans="1:22" ht="18.75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22" ht="12.95" customHeight="1" x14ac:dyDescent="0.2">
      <c r="A4" s="1011" t="s">
        <v>4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22" ht="24.95" customHeight="1" x14ac:dyDescent="0.25">
      <c r="A6" s="74"/>
      <c r="B6" s="75"/>
      <c r="C6" s="76"/>
      <c r="D6" s="76"/>
      <c r="E6" s="1023" t="s">
        <v>39</v>
      </c>
      <c r="F6" s="1024"/>
      <c r="G6" s="432"/>
      <c r="H6" s="990" t="s">
        <v>108</v>
      </c>
      <c r="I6" s="1021" t="s">
        <v>39</v>
      </c>
      <c r="J6" s="1022"/>
      <c r="K6" s="411"/>
      <c r="L6" s="87"/>
    </row>
    <row r="7" spans="1:22" ht="24.95" customHeight="1" x14ac:dyDescent="0.25">
      <c r="A7" s="74"/>
      <c r="B7" s="94"/>
      <c r="C7" s="94"/>
      <c r="D7" s="1018" t="s">
        <v>0</v>
      </c>
      <c r="E7" s="989"/>
      <c r="F7" s="990"/>
      <c r="G7" s="429" t="s">
        <v>107</v>
      </c>
      <c r="H7" s="990"/>
      <c r="I7" s="989"/>
      <c r="J7" s="990"/>
      <c r="K7" s="114" t="s">
        <v>107</v>
      </c>
      <c r="L7" s="87"/>
    </row>
    <row r="8" spans="1:22" ht="15" customHeight="1" x14ac:dyDescent="0.25">
      <c r="A8" s="1017" t="s">
        <v>140</v>
      </c>
      <c r="B8" s="1017"/>
      <c r="C8" s="96" t="s">
        <v>45</v>
      </c>
      <c r="D8" s="1019"/>
      <c r="E8" s="807" t="s">
        <v>342</v>
      </c>
      <c r="F8" s="801" t="s">
        <v>1</v>
      </c>
      <c r="G8" s="430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96" t="str">
        <f>T!J20</f>
        <v>Duben</v>
      </c>
      <c r="B9" s="997"/>
      <c r="C9" s="92" t="s">
        <v>6</v>
      </c>
      <c r="D9" s="77">
        <v>1666</v>
      </c>
      <c r="E9" s="90">
        <v>251085.5929801123</v>
      </c>
      <c r="F9" s="78">
        <v>2678207.189452</v>
      </c>
      <c r="G9" s="433">
        <f t="shared" ref="G9:G14" si="0">E9/$E$15</f>
        <v>0.54121563490754954</v>
      </c>
      <c r="H9" s="141">
        <f>(E9-I9)/I9</f>
        <v>-0.11527345384848728</v>
      </c>
      <c r="I9" s="413">
        <v>283800.22513432411</v>
      </c>
      <c r="J9" s="113">
        <v>3033290.1942299996</v>
      </c>
      <c r="K9" s="116">
        <f>I9/$I$15</f>
        <v>0.42873303857816941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8"/>
      <c r="B10" s="999"/>
      <c r="C10" s="93" t="s">
        <v>7</v>
      </c>
      <c r="D10" s="77">
        <v>6632</v>
      </c>
      <c r="E10" s="90">
        <v>42458.536279594147</v>
      </c>
      <c r="F10" s="78">
        <v>452683.76886000013</v>
      </c>
      <c r="G10" s="434">
        <f t="shared" si="0"/>
        <v>9.1519483045870681E-2</v>
      </c>
      <c r="H10" s="141">
        <f t="shared" ref="H10:H13" si="1">(E10-I10)/I10</f>
        <v>-0.38376539250021391</v>
      </c>
      <c r="I10" s="414">
        <v>68899.954275302342</v>
      </c>
      <c r="J10" s="112">
        <v>736361.53207000031</v>
      </c>
      <c r="K10" s="117">
        <f t="shared" ref="K10:K14" si="2">I10/$I$15</f>
        <v>0.1040861991577562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8"/>
      <c r="B11" s="999"/>
      <c r="C11" s="93" t="s">
        <v>8</v>
      </c>
      <c r="D11" s="77">
        <v>203517</v>
      </c>
      <c r="E11" s="90">
        <v>51783.305887085393</v>
      </c>
      <c r="F11" s="78">
        <v>552150.63390368712</v>
      </c>
      <c r="G11" s="434">
        <f t="shared" si="0"/>
        <v>0.11161904767475295</v>
      </c>
      <c r="H11" s="141">
        <f t="shared" si="1"/>
        <v>-0.47167485173616491</v>
      </c>
      <c r="I11" s="414">
        <v>98014.084806021463</v>
      </c>
      <c r="J11" s="112">
        <v>1047551.9834340001</v>
      </c>
      <c r="K11" s="117">
        <f t="shared" si="2"/>
        <v>0.14806850974996513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8"/>
      <c r="B12" s="999"/>
      <c r="C12" s="93" t="s">
        <v>9</v>
      </c>
      <c r="D12" s="77">
        <v>2629032</v>
      </c>
      <c r="E12" s="90">
        <v>104050.32550641363</v>
      </c>
      <c r="F12" s="78">
        <v>1109641.6556763574</v>
      </c>
      <c r="G12" s="434">
        <f t="shared" si="0"/>
        <v>0.22428074153084235</v>
      </c>
      <c r="H12" s="141">
        <f t="shared" si="1"/>
        <v>-0.46646072407930878</v>
      </c>
      <c r="I12" s="414">
        <v>195019.05520800001</v>
      </c>
      <c r="J12" s="112">
        <v>2084415.2496559999</v>
      </c>
      <c r="K12" s="117">
        <f t="shared" si="2"/>
        <v>0.29461256445584583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8"/>
      <c r="B13" s="999"/>
      <c r="C13" s="290" t="s">
        <v>306</v>
      </c>
      <c r="D13" s="85">
        <v>206</v>
      </c>
      <c r="E13" s="102">
        <v>5548.6573832830254</v>
      </c>
      <c r="F13" s="86">
        <v>59168.2857</v>
      </c>
      <c r="G13" s="103">
        <f t="shared" si="0"/>
        <v>1.1960145115995743E-2</v>
      </c>
      <c r="H13" s="141">
        <f t="shared" si="1"/>
        <v>0.13577781497633121</v>
      </c>
      <c r="I13" s="417">
        <v>4885.3370000000004</v>
      </c>
      <c r="J13" s="118">
        <v>52214.255989999998</v>
      </c>
      <c r="K13" s="117">
        <f t="shared" si="2"/>
        <v>7.3802104120848332E-3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8"/>
      <c r="B14" s="999"/>
      <c r="C14" s="93" t="s">
        <v>314</v>
      </c>
      <c r="D14" s="419"/>
      <c r="E14" s="90">
        <v>9002.5167271990431</v>
      </c>
      <c r="F14" s="78">
        <v>96231.299237000014</v>
      </c>
      <c r="G14" s="434">
        <f t="shared" si="0"/>
        <v>1.9404947724988686E-2</v>
      </c>
      <c r="H14" s="141">
        <f>(E14-I14)/I14</f>
        <v>-0.20558461911963918</v>
      </c>
      <c r="I14" s="414">
        <v>11332.253810623066</v>
      </c>
      <c r="J14" s="112">
        <v>121154.92495900001</v>
      </c>
      <c r="K14" s="117">
        <f t="shared" si="2"/>
        <v>1.7119477646178428E-2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1000"/>
      <c r="B15" s="1001"/>
      <c r="C15" s="610" t="s">
        <v>2</v>
      </c>
      <c r="D15" s="611">
        <v>2841053</v>
      </c>
      <c r="E15" s="612">
        <v>463928.93476368755</v>
      </c>
      <c r="F15" s="613">
        <v>4948082.8328290442</v>
      </c>
      <c r="G15" s="614">
        <f>SUM(G9:G14)</f>
        <v>0.99999999999999989</v>
      </c>
      <c r="H15" s="615">
        <f>(E15-I15)/I15</f>
        <v>-0.29914903417913807</v>
      </c>
      <c r="I15" s="616">
        <v>661950.91023427108</v>
      </c>
      <c r="J15" s="617">
        <v>7074988.1403390011</v>
      </c>
      <c r="K15" s="625">
        <f>SUM(K9:K14)</f>
        <v>0.99999999999999978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1002" t="str">
        <f>T!J21</f>
        <v>Květen</v>
      </c>
      <c r="B16" s="1003"/>
      <c r="C16" s="92" t="s">
        <v>6</v>
      </c>
      <c r="D16" s="77">
        <v>1663</v>
      </c>
      <c r="E16" s="90">
        <v>236911.56486013593</v>
      </c>
      <c r="F16" s="78">
        <v>2523618.4078900004</v>
      </c>
      <c r="G16" s="433">
        <f>E16/$E$22</f>
        <v>0.681863554975631</v>
      </c>
      <c r="H16" s="141">
        <f>(E16-I16)/I16</f>
        <v>-2.9664839864174009E-2</v>
      </c>
      <c r="I16" s="413">
        <v>244154.36500000002</v>
      </c>
      <c r="J16" s="113">
        <v>2609117.1165800006</v>
      </c>
      <c r="K16" s="116">
        <f>I16/$I$22</f>
        <v>0.57347440221084012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1002"/>
      <c r="B17" s="1003"/>
      <c r="C17" s="93" t="s">
        <v>7</v>
      </c>
      <c r="D17" s="77">
        <v>6637.9576037339202</v>
      </c>
      <c r="E17" s="90">
        <v>26158.322934967902</v>
      </c>
      <c r="F17" s="78">
        <v>278655.89314000006</v>
      </c>
      <c r="G17" s="434">
        <f t="shared" ref="G17:G21" si="3">E17/$E$22</f>
        <v>7.5287194524116072E-2</v>
      </c>
      <c r="H17" s="141">
        <f t="shared" ref="H17:H19" si="4">(E17-I17)/I17</f>
        <v>-0.42027328077307036</v>
      </c>
      <c r="I17" s="414">
        <v>45121.817000000003</v>
      </c>
      <c r="J17" s="112">
        <v>482201.71609000012</v>
      </c>
      <c r="K17" s="117">
        <f t="shared" ref="K17:K21" si="5">I17/$I$22</f>
        <v>0.10598297937758321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1002"/>
      <c r="B18" s="1003"/>
      <c r="C18" s="93" t="s">
        <v>8</v>
      </c>
      <c r="D18" s="77">
        <v>203381</v>
      </c>
      <c r="E18" s="90">
        <v>21298.136847132497</v>
      </c>
      <c r="F18" s="78">
        <v>226892.77375147189</v>
      </c>
      <c r="G18" s="434">
        <f t="shared" si="3"/>
        <v>6.129892102783905E-2</v>
      </c>
      <c r="H18" s="141">
        <f t="shared" si="4"/>
        <v>-0.48668017874763753</v>
      </c>
      <c r="I18" s="414">
        <v>41490.969110000005</v>
      </c>
      <c r="J18" s="112">
        <v>443400.53685000009</v>
      </c>
      <c r="K18" s="117">
        <f>I18/$I$22</f>
        <v>9.74547750047626E-2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1002"/>
      <c r="B19" s="1003"/>
      <c r="C19" s="93" t="s">
        <v>9</v>
      </c>
      <c r="D19" s="77">
        <v>2627781</v>
      </c>
      <c r="E19" s="90">
        <v>47849.327158838823</v>
      </c>
      <c r="F19" s="78">
        <v>509734.0097725417</v>
      </c>
      <c r="G19" s="434">
        <f t="shared" si="3"/>
        <v>0.13771684104564286</v>
      </c>
      <c r="H19" s="141">
        <f t="shared" si="4"/>
        <v>-0.4195521691320408</v>
      </c>
      <c r="I19" s="414">
        <v>82435.189890000009</v>
      </c>
      <c r="J19" s="112">
        <v>880964.41731999989</v>
      </c>
      <c r="K19" s="117">
        <f>I19/$I$22</f>
        <v>0.19362533716448133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1002"/>
      <c r="B20" s="1003"/>
      <c r="C20" s="290" t="s">
        <v>306</v>
      </c>
      <c r="D20" s="85">
        <v>208</v>
      </c>
      <c r="E20" s="102">
        <v>5964.7505589681978</v>
      </c>
      <c r="F20" s="86">
        <v>63537.435150000005</v>
      </c>
      <c r="G20" s="103">
        <f t="shared" si="3"/>
        <v>1.7167359571838691E-2</v>
      </c>
      <c r="H20" s="141">
        <f>(E20-I20)/I20</f>
        <v>0.12850481313112302</v>
      </c>
      <c r="I20" s="417">
        <v>5285.5340000000006</v>
      </c>
      <c r="J20" s="118">
        <v>56485.103750000002</v>
      </c>
      <c r="K20" s="117">
        <f>I20/$I$22</f>
        <v>1.2414762484443276E-2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1002"/>
      <c r="B21" s="1003"/>
      <c r="C21" s="93" t="s">
        <v>314</v>
      </c>
      <c r="D21" s="419"/>
      <c r="E21" s="90">
        <v>9265.07109770637</v>
      </c>
      <c r="F21" s="78">
        <v>98788.489996399963</v>
      </c>
      <c r="G21" s="434">
        <f t="shared" si="3"/>
        <v>2.6666128854932306E-2</v>
      </c>
      <c r="H21" s="141">
        <f t="shared" ref="H21" si="6">(E21-I21)/I21</f>
        <v>0.27653107585926601</v>
      </c>
      <c r="I21" s="414">
        <v>7258.0066971497827</v>
      </c>
      <c r="J21" s="112">
        <v>77494.190911999991</v>
      </c>
      <c r="K21" s="117">
        <f t="shared" si="5"/>
        <v>1.7047743757889585E-2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1002"/>
      <c r="B22" s="1003"/>
      <c r="C22" s="610" t="s">
        <v>2</v>
      </c>
      <c r="D22" s="611">
        <v>2839670.957603734</v>
      </c>
      <c r="E22" s="612">
        <v>347447.17345774971</v>
      </c>
      <c r="F22" s="613">
        <v>3701227.0097004147</v>
      </c>
      <c r="G22" s="614">
        <f>SUM(G16:G21)</f>
        <v>1</v>
      </c>
      <c r="H22" s="615">
        <f>(E22-I22)/I22</f>
        <v>-0.18390949062684556</v>
      </c>
      <c r="I22" s="616">
        <v>425745.88169714977</v>
      </c>
      <c r="J22" s="617">
        <v>4549663.0815020008</v>
      </c>
      <c r="K22" s="625">
        <f>SUM(K16:K21)</f>
        <v>1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1002" t="str">
        <f>T!J22</f>
        <v>Červen</v>
      </c>
      <c r="B23" s="1003"/>
      <c r="C23" s="92" t="s">
        <v>6</v>
      </c>
      <c r="D23" s="77">
        <v>1652</v>
      </c>
      <c r="E23" s="90">
        <v>236288.19552521527</v>
      </c>
      <c r="F23" s="78">
        <v>2523025.1903799996</v>
      </c>
      <c r="G23" s="433">
        <f>E23/$E$29</f>
        <v>0.72849934172239672</v>
      </c>
      <c r="H23" s="141">
        <f>(E23-I23)/I23</f>
        <v>-4.9309167171263005E-2</v>
      </c>
      <c r="I23" s="413">
        <v>248543.67725641213</v>
      </c>
      <c r="J23" s="113">
        <v>2656162.5915899999</v>
      </c>
      <c r="K23" s="116">
        <f>I23/$I$29</f>
        <v>0.72849724216587153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1002"/>
      <c r="B24" s="1003"/>
      <c r="C24" s="93" t="s">
        <v>7</v>
      </c>
      <c r="D24" s="77">
        <v>6629</v>
      </c>
      <c r="E24" s="90">
        <v>25998.845482438799</v>
      </c>
      <c r="F24" s="78">
        <v>277626.8877100001</v>
      </c>
      <c r="G24" s="434">
        <f t="shared" ref="G24:G28" si="7">E24/$E$29</f>
        <v>8.0156953153750723E-2</v>
      </c>
      <c r="H24" s="141">
        <f t="shared" ref="H24:H27" si="8">(E24-I24)/I24</f>
        <v>-0.16893676252744916</v>
      </c>
      <c r="I24" s="414">
        <v>31283.835345078074</v>
      </c>
      <c r="J24" s="112">
        <v>334375.43675000011</v>
      </c>
      <c r="K24" s="117">
        <f t="shared" ref="K24:K28" si="9">I24/$I$29</f>
        <v>9.1694900569725249E-2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1002"/>
      <c r="B25" s="1003"/>
      <c r="C25" s="93" t="s">
        <v>8</v>
      </c>
      <c r="D25" s="77">
        <v>203311</v>
      </c>
      <c r="E25" s="90">
        <v>15802.6495798709</v>
      </c>
      <c r="F25" s="78">
        <v>168746.38977999997</v>
      </c>
      <c r="G25" s="434">
        <f t="shared" si="7"/>
        <v>4.8721095824599263E-2</v>
      </c>
      <c r="H25" s="141">
        <f t="shared" si="8"/>
        <v>0.11237718894709753</v>
      </c>
      <c r="I25" s="414">
        <v>14206.197085746284</v>
      </c>
      <c r="J25" s="112">
        <v>151831.89648600001</v>
      </c>
      <c r="K25" s="117">
        <f t="shared" si="9"/>
        <v>4.163926241404322E-2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1002"/>
      <c r="B26" s="1003"/>
      <c r="C26" s="93" t="s">
        <v>9</v>
      </c>
      <c r="D26" s="77">
        <v>2626527</v>
      </c>
      <c r="E26" s="90">
        <v>32908.021641721549</v>
      </c>
      <c r="F26" s="78">
        <v>351411.82299999997</v>
      </c>
      <c r="G26" s="434">
        <f t="shared" si="7"/>
        <v>0.10145861095639129</v>
      </c>
      <c r="H26" s="141">
        <f t="shared" si="8"/>
        <v>-4.5641832728908989E-2</v>
      </c>
      <c r="I26" s="414">
        <v>34481.835824614296</v>
      </c>
      <c r="J26" s="112">
        <v>368549.05741399992</v>
      </c>
      <c r="K26" s="117">
        <f t="shared" si="9"/>
        <v>0.10106844229689534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1002"/>
      <c r="B27" s="1003"/>
      <c r="C27" s="290" t="s">
        <v>306</v>
      </c>
      <c r="D27" s="85">
        <v>210</v>
      </c>
      <c r="E27" s="102">
        <v>6082.0707889002351</v>
      </c>
      <c r="F27" s="86">
        <v>64939.96054</v>
      </c>
      <c r="G27" s="103">
        <f t="shared" si="7"/>
        <v>1.8751612014193966E-2</v>
      </c>
      <c r="H27" s="141">
        <f t="shared" si="8"/>
        <v>0.15860818944734884</v>
      </c>
      <c r="I27" s="417">
        <v>5249.4629714307102</v>
      </c>
      <c r="J27" s="118">
        <v>56107.27061</v>
      </c>
      <c r="K27" s="117">
        <f t="shared" si="9"/>
        <v>1.5386508076783005E-2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1002"/>
      <c r="B28" s="1003"/>
      <c r="C28" s="93" t="s">
        <v>314</v>
      </c>
      <c r="D28" s="419"/>
      <c r="E28" s="90">
        <v>7269.4400937880155</v>
      </c>
      <c r="F28" s="78">
        <v>77768.387107399991</v>
      </c>
      <c r="G28" s="434">
        <f t="shared" si="7"/>
        <v>2.2412386328668005E-2</v>
      </c>
      <c r="H28" s="141">
        <f t="shared" ref="H28" si="10">(E28-I28)/I28</f>
        <v>-1.8718905560007389E-2</v>
      </c>
      <c r="I28" s="414">
        <v>7408.1118396932052</v>
      </c>
      <c r="J28" s="112">
        <v>79273.012892000013</v>
      </c>
      <c r="K28" s="117">
        <f t="shared" si="9"/>
        <v>2.1713644476681657E-2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1004"/>
      <c r="B29" s="1005"/>
      <c r="C29" s="618" t="s">
        <v>2</v>
      </c>
      <c r="D29" s="619">
        <v>2838329</v>
      </c>
      <c r="E29" s="620">
        <v>324349.22311193479</v>
      </c>
      <c r="F29" s="621">
        <v>3463518.6385173993</v>
      </c>
      <c r="G29" s="614">
        <f>SUM(G23:G28)</f>
        <v>1</v>
      </c>
      <c r="H29" s="622">
        <f>(E29-I29)/I29</f>
        <v>-4.9311907090199274E-2</v>
      </c>
      <c r="I29" s="623">
        <v>341173.12032297469</v>
      </c>
      <c r="J29" s="624">
        <v>3646299.2657419997</v>
      </c>
      <c r="K29" s="625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1006" t="str">
        <f>T!E17</f>
        <v>II. čtvrtletí</v>
      </c>
      <c r="B30" s="1007"/>
      <c r="C30" s="108" t="s">
        <v>6</v>
      </c>
      <c r="D30" s="109">
        <f>D23</f>
        <v>1652</v>
      </c>
      <c r="E30" s="435">
        <f>E9+E16+E23</f>
        <v>724285.35336546344</v>
      </c>
      <c r="F30" s="110">
        <f>F9+F16+F23</f>
        <v>7724850.7877219999</v>
      </c>
      <c r="G30" s="436">
        <f>E30/$E$36</f>
        <v>0.63772932889956158</v>
      </c>
      <c r="H30" s="431">
        <f>(E30-I30)/I30</f>
        <v>-6.7241507441766296E-2</v>
      </c>
      <c r="I30" s="415">
        <f>I9+I16+I23</f>
        <v>776498.26739073626</v>
      </c>
      <c r="J30" s="125">
        <f>J9+J16+J23</f>
        <v>8298569.9024</v>
      </c>
      <c r="K30" s="626">
        <f>I30/$I$36</f>
        <v>0.54343524258665254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8"/>
      <c r="B31" s="1009"/>
      <c r="C31" s="93" t="s">
        <v>7</v>
      </c>
      <c r="D31" s="77">
        <f t="shared" ref="D31:D34" si="11">D24</f>
        <v>6629</v>
      </c>
      <c r="E31" s="90">
        <f>E10+E17+E24</f>
        <v>94615.704697000852</v>
      </c>
      <c r="F31" s="78">
        <f t="shared" ref="F31" si="12">F10+F17+F24</f>
        <v>1008966.5497100004</v>
      </c>
      <c r="G31" s="434">
        <f t="shared" ref="G31:G35" si="13">E31/$E$36</f>
        <v>8.3308615284577212E-2</v>
      </c>
      <c r="H31" s="141">
        <f t="shared" ref="H31:H33" si="14">(E31-I31)/I31</f>
        <v>-0.34885028253458911</v>
      </c>
      <c r="I31" s="414">
        <f>I10+I17+I24</f>
        <v>145305.60662038042</v>
      </c>
      <c r="J31" s="112">
        <f t="shared" ref="J31" si="15">J10+J17+J24</f>
        <v>1552938.6849100005</v>
      </c>
      <c r="K31" s="117">
        <f t="shared" ref="K31:K35" si="16">I31/$I$36</f>
        <v>0.10169267711090992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8"/>
      <c r="B32" s="1009"/>
      <c r="C32" s="93" t="s">
        <v>8</v>
      </c>
      <c r="D32" s="77">
        <f t="shared" si="11"/>
        <v>203311</v>
      </c>
      <c r="E32" s="90">
        <f t="shared" ref="E32:F32" si="17">E11+E18+E25</f>
        <v>88884.092314088775</v>
      </c>
      <c r="F32" s="78">
        <f t="shared" si="17"/>
        <v>947789.79743515898</v>
      </c>
      <c r="G32" s="434">
        <f t="shared" si="13"/>
        <v>7.8261961639735977E-2</v>
      </c>
      <c r="H32" s="141">
        <f t="shared" si="14"/>
        <v>-0.42174634755222595</v>
      </c>
      <c r="I32" s="414">
        <f t="shared" ref="I32:J32" si="18">I11+I18+I25</f>
        <v>153711.25100176776</v>
      </c>
      <c r="J32" s="112">
        <f t="shared" si="18"/>
        <v>1642784.41677</v>
      </c>
      <c r="K32" s="117">
        <f t="shared" si="16"/>
        <v>0.10757539905032382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8"/>
      <c r="B33" s="1009"/>
      <c r="C33" s="93" t="s">
        <v>9</v>
      </c>
      <c r="D33" s="77">
        <f t="shared" si="11"/>
        <v>2626527</v>
      </c>
      <c r="E33" s="90">
        <f>E12+E19+E26</f>
        <v>184807.67430697399</v>
      </c>
      <c r="F33" s="78">
        <f t="shared" ref="E33:F35" si="19">F12+F19+F26</f>
        <v>1970787.4884488992</v>
      </c>
      <c r="G33" s="434">
        <f t="shared" si="13"/>
        <v>0.16272215579624771</v>
      </c>
      <c r="H33" s="141">
        <f t="shared" si="14"/>
        <v>-0.40754633526084011</v>
      </c>
      <c r="I33" s="414">
        <f>I12+I19+I26</f>
        <v>311936.08092261432</v>
      </c>
      <c r="J33" s="112">
        <f t="shared" ref="J33" si="20">J12+J19+J26</f>
        <v>3333928.7243899996</v>
      </c>
      <c r="K33" s="117">
        <f t="shared" si="16"/>
        <v>0.21830964333937025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8"/>
      <c r="B34" s="1009"/>
      <c r="C34" s="290" t="s">
        <v>306</v>
      </c>
      <c r="D34" s="77">
        <f t="shared" si="11"/>
        <v>210</v>
      </c>
      <c r="E34" s="90">
        <f>E13+E20+E27</f>
        <v>17595.478731151459</v>
      </c>
      <c r="F34" s="78">
        <f t="shared" si="19"/>
        <v>187645.68139000001</v>
      </c>
      <c r="G34" s="103">
        <f t="shared" si="13"/>
        <v>1.5492723676854067E-2</v>
      </c>
      <c r="H34" s="141">
        <f>(E34-I34)/I34</f>
        <v>0.14105691639043899</v>
      </c>
      <c r="I34" s="414">
        <f>I13+I20+I27</f>
        <v>15420.333971430711</v>
      </c>
      <c r="J34" s="112">
        <f t="shared" ref="J34" si="21">J13+J20+J27</f>
        <v>164806.63034999999</v>
      </c>
      <c r="K34" s="117">
        <f t="shared" si="16"/>
        <v>1.079197891927147E-2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8"/>
      <c r="B35" s="1009"/>
      <c r="C35" s="93" t="s">
        <v>314</v>
      </c>
      <c r="D35" s="77"/>
      <c r="E35" s="90">
        <f t="shared" si="19"/>
        <v>25537.027918693431</v>
      </c>
      <c r="F35" s="78">
        <f t="shared" si="19"/>
        <v>272788.17634079995</v>
      </c>
      <c r="G35" s="434">
        <f t="shared" si="13"/>
        <v>2.2485214703023556E-2</v>
      </c>
      <c r="H35" s="141">
        <f t="shared" ref="H35" si="22">(E35-I35)/I35</f>
        <v>-1.7745127372082774E-2</v>
      </c>
      <c r="I35" s="414">
        <f t="shared" ref="I35:J35" si="23">I14+I21+I28</f>
        <v>25998.372347466051</v>
      </c>
      <c r="J35" s="112">
        <f t="shared" si="23"/>
        <v>277922.12876300002</v>
      </c>
      <c r="K35" s="117">
        <f t="shared" si="16"/>
        <v>1.8195058993472117E-2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8"/>
      <c r="B36" s="1009"/>
      <c r="C36" s="645" t="s">
        <v>2</v>
      </c>
      <c r="D36" s="640">
        <f>SUM(D30:D35)</f>
        <v>2838329</v>
      </c>
      <c r="E36" s="646">
        <f>SUM(E30:E35)</f>
        <v>1135725.3313333718</v>
      </c>
      <c r="F36" s="647">
        <f>SUM(F30:F35)</f>
        <v>12112828.481046859</v>
      </c>
      <c r="G36" s="648">
        <f>SUM(G30:G35)</f>
        <v>1</v>
      </c>
      <c r="H36" s="649">
        <f>(E36-I36)/I36</f>
        <v>-0.20515834115263551</v>
      </c>
      <c r="I36" s="659">
        <f>SUM(I30:I35)</f>
        <v>1428869.9122543954</v>
      </c>
      <c r="J36" s="660">
        <f>SUM(J30:J35)</f>
        <v>15270950.487583</v>
      </c>
      <c r="K36" s="661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92" t="s">
        <v>163</v>
      </c>
      <c r="B39" s="992"/>
      <c r="C39" s="992"/>
      <c r="D39" s="992"/>
      <c r="E39" s="992"/>
      <c r="F39" s="83"/>
      <c r="G39" s="992" t="s">
        <v>164</v>
      </c>
      <c r="H39" s="992"/>
      <c r="I39" s="992"/>
      <c r="J39" s="992"/>
      <c r="K39" s="992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93" t="str">
        <f>A30</f>
        <v>II. čtvrtletí</v>
      </c>
      <c r="B40" s="994"/>
      <c r="C40" s="994"/>
      <c r="D40" s="994"/>
      <c r="E40" s="994"/>
      <c r="F40" s="83"/>
      <c r="G40" s="995" t="str">
        <f>A30</f>
        <v>II. čtvrtletí</v>
      </c>
      <c r="H40" s="995"/>
      <c r="I40" s="995"/>
      <c r="J40" s="995"/>
      <c r="K40" s="995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Duben</v>
      </c>
      <c r="C45" s="260">
        <f>E15</f>
        <v>463928.93476368755</v>
      </c>
      <c r="D45" s="260">
        <f>I15</f>
        <v>661950.91023427108</v>
      </c>
      <c r="E45" s="71"/>
      <c r="F45" s="71"/>
      <c r="G45" s="71"/>
      <c r="H45" s="83" t="str">
        <f>A9</f>
        <v>Duben</v>
      </c>
      <c r="I45" s="261">
        <f>E15/E36</f>
        <v>0.40848691313332125</v>
      </c>
      <c r="J45" s="261">
        <f>I15/I36</f>
        <v>0.46326884243078498</v>
      </c>
      <c r="K45" s="83"/>
      <c r="L45" s="71"/>
    </row>
    <row r="46" spans="1:21" ht="15" customHeight="1" x14ac:dyDescent="0.2">
      <c r="A46" s="83"/>
      <c r="B46" s="83" t="str">
        <f>A16</f>
        <v>Květen</v>
      </c>
      <c r="C46" s="260">
        <f>E22</f>
        <v>347447.17345774971</v>
      </c>
      <c r="D46" s="260">
        <f>I22</f>
        <v>425745.88169714977</v>
      </c>
      <c r="E46" s="71"/>
      <c r="F46" s="71"/>
      <c r="G46" s="71"/>
      <c r="H46" s="83" t="str">
        <f>A16</f>
        <v>Květen</v>
      </c>
      <c r="I46" s="261">
        <f>E22/E36</f>
        <v>0.30592535349179673</v>
      </c>
      <c r="J46" s="261">
        <f>I22/I36</f>
        <v>0.29795986187814005</v>
      </c>
      <c r="K46" s="83"/>
      <c r="L46" s="71"/>
    </row>
    <row r="47" spans="1:21" ht="15" customHeight="1" x14ac:dyDescent="0.2">
      <c r="A47" s="83"/>
      <c r="B47" s="83" t="str">
        <f>A23</f>
        <v>Červen</v>
      </c>
      <c r="C47" s="260">
        <f>E29</f>
        <v>324349.22311193479</v>
      </c>
      <c r="D47" s="260">
        <f>I29</f>
        <v>341173.12032297469</v>
      </c>
      <c r="E47" s="71"/>
      <c r="F47" s="71"/>
      <c r="G47" s="71"/>
      <c r="H47" s="83" t="str">
        <f>A23</f>
        <v>Červen</v>
      </c>
      <c r="I47" s="261">
        <f>E29/E36</f>
        <v>0.28558773337488225</v>
      </c>
      <c r="J47" s="261">
        <f>I29/I36</f>
        <v>0.23877129569107503</v>
      </c>
      <c r="K47" s="83"/>
      <c r="L47" s="71"/>
    </row>
    <row r="48" spans="1:21" ht="15" customHeight="1" x14ac:dyDescent="0.2">
      <c r="A48" s="83"/>
      <c r="B48" s="83"/>
      <c r="C48" s="260">
        <f>SUM(C45:C47)</f>
        <v>1135725.331333372</v>
      </c>
      <c r="D48" s="260">
        <f>SUM(D45:D47)</f>
        <v>1428869.9122543954</v>
      </c>
      <c r="E48" s="83"/>
      <c r="F48" s="83"/>
      <c r="G48" s="83"/>
      <c r="H48" s="83"/>
      <c r="I48" s="181">
        <f>SUM(I45:I47)</f>
        <v>1.0000000000000002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K1:L1"/>
    <mergeCell ref="A4:D4"/>
    <mergeCell ref="E5:G5"/>
    <mergeCell ref="I5:K5"/>
    <mergeCell ref="H6:H8"/>
    <mergeCell ref="D7:D8"/>
    <mergeCell ref="E7:F7"/>
    <mergeCell ref="I7:J7"/>
    <mergeCell ref="A8:B8"/>
    <mergeCell ref="A2:L2"/>
    <mergeCell ref="I6:J6"/>
    <mergeCell ref="E6:F6"/>
    <mergeCell ref="A3:C3"/>
    <mergeCell ref="A39:E39"/>
    <mergeCell ref="A40:E40"/>
    <mergeCell ref="G39:K39"/>
    <mergeCell ref="G40:K40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10" t="s">
        <v>231</v>
      </c>
      <c r="L1" s="1010"/>
    </row>
    <row r="2" spans="1:22" s="582" customFormat="1" ht="22.5" customHeight="1" x14ac:dyDescent="0.25">
      <c r="A2" s="912" t="s">
        <v>200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</row>
    <row r="3" spans="1:22" ht="18.75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22" ht="12.95" customHeight="1" x14ac:dyDescent="0.2">
      <c r="A4" s="1011" t="s">
        <v>10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22" ht="24.95" customHeight="1" x14ac:dyDescent="0.25">
      <c r="A6" s="74"/>
      <c r="B6" s="75"/>
      <c r="C6" s="76"/>
      <c r="D6" s="76"/>
      <c r="E6" s="1023" t="s">
        <v>39</v>
      </c>
      <c r="F6" s="1024"/>
      <c r="G6" s="432"/>
      <c r="H6" s="990" t="s">
        <v>108</v>
      </c>
      <c r="I6" s="1021" t="s">
        <v>39</v>
      </c>
      <c r="J6" s="1022"/>
      <c r="K6" s="411"/>
      <c r="L6" s="87"/>
    </row>
    <row r="7" spans="1:22" ht="24.95" customHeight="1" x14ac:dyDescent="0.25">
      <c r="A7" s="74"/>
      <c r="B7" s="94"/>
      <c r="C7" s="94"/>
      <c r="D7" s="1018" t="s">
        <v>0</v>
      </c>
      <c r="E7" s="989"/>
      <c r="F7" s="990"/>
      <c r="G7" s="499" t="s">
        <v>107</v>
      </c>
      <c r="H7" s="990"/>
      <c r="I7" s="989"/>
      <c r="J7" s="990"/>
      <c r="K7" s="114" t="s">
        <v>107</v>
      </c>
      <c r="L7" s="87"/>
    </row>
    <row r="8" spans="1:22" ht="15" customHeight="1" x14ac:dyDescent="0.25">
      <c r="A8" s="1017" t="s">
        <v>140</v>
      </c>
      <c r="B8" s="1017"/>
      <c r="C8" s="96" t="s">
        <v>45</v>
      </c>
      <c r="D8" s="1019"/>
      <c r="E8" s="807" t="s">
        <v>342</v>
      </c>
      <c r="F8" s="801" t="s">
        <v>1</v>
      </c>
      <c r="G8" s="500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96" t="str">
        <f>T!J20</f>
        <v>Duben</v>
      </c>
      <c r="B9" s="997"/>
      <c r="C9" s="92" t="s">
        <v>6</v>
      </c>
      <c r="D9" s="77">
        <v>182</v>
      </c>
      <c r="E9" s="90">
        <v>12854.195980112274</v>
      </c>
      <c r="F9" s="78">
        <v>136700.52828000003</v>
      </c>
      <c r="G9" s="433">
        <f t="shared" ref="G9:G14" si="0">E9/$E$15</f>
        <v>0.27264468644393847</v>
      </c>
      <c r="H9" s="141">
        <f>(E9-I9)/I9</f>
        <v>-0.31088151673918679</v>
      </c>
      <c r="I9" s="413">
        <v>18653.099999999999</v>
      </c>
      <c r="J9" s="113">
        <v>199179.19999999998</v>
      </c>
      <c r="K9" s="116">
        <f>I9/$I$15</f>
        <v>0.24665680203428289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8"/>
      <c r="B10" s="999"/>
      <c r="C10" s="93" t="s">
        <v>7</v>
      </c>
      <c r="D10" s="77">
        <v>1635</v>
      </c>
      <c r="E10" s="90">
        <v>8719.8782795941588</v>
      </c>
      <c r="F10" s="78">
        <v>92733.289539999998</v>
      </c>
      <c r="G10" s="434">
        <f t="shared" si="0"/>
        <v>0.18495349557821925</v>
      </c>
      <c r="H10" s="141">
        <f t="shared" ref="H10:H13" si="1">(E10-I10)/I10</f>
        <v>-0.37340991351253494</v>
      </c>
      <c r="I10" s="414">
        <v>13916.4</v>
      </c>
      <c r="J10" s="112">
        <v>148600.4</v>
      </c>
      <c r="K10" s="117">
        <f t="shared" ref="K10:K14" si="2">I10/$I$15</f>
        <v>0.18402167574450867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8"/>
      <c r="B11" s="999"/>
      <c r="C11" s="93" t="s">
        <v>8</v>
      </c>
      <c r="D11" s="77">
        <v>38731</v>
      </c>
      <c r="E11" s="90">
        <v>9513.7348870853893</v>
      </c>
      <c r="F11" s="78">
        <v>101175.71640368699</v>
      </c>
      <c r="G11" s="434">
        <f t="shared" si="0"/>
        <v>0.20179163824896798</v>
      </c>
      <c r="H11" s="141">
        <f t="shared" si="1"/>
        <v>-0.43097970112231887</v>
      </c>
      <c r="I11" s="414">
        <v>16719.5</v>
      </c>
      <c r="J11" s="112">
        <v>178532.7</v>
      </c>
      <c r="K11" s="117">
        <f t="shared" si="2"/>
        <v>0.22108809804333826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8"/>
      <c r="B12" s="999"/>
      <c r="C12" s="93" t="s">
        <v>9</v>
      </c>
      <c r="D12" s="77">
        <v>383178</v>
      </c>
      <c r="E12" s="90">
        <v>13936.164506413661</v>
      </c>
      <c r="F12" s="78">
        <v>148206.92867635738</v>
      </c>
      <c r="G12" s="434">
        <f t="shared" si="0"/>
        <v>0.29559384406158012</v>
      </c>
      <c r="H12" s="141">
        <f t="shared" si="1"/>
        <v>-0.41669431198225071</v>
      </c>
      <c r="I12" s="414">
        <v>23891.7</v>
      </c>
      <c r="J12" s="112">
        <v>255118.1</v>
      </c>
      <c r="K12" s="117">
        <f t="shared" si="2"/>
        <v>0.3159287366262164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8"/>
      <c r="B13" s="999"/>
      <c r="C13" s="290" t="s">
        <v>306</v>
      </c>
      <c r="D13" s="85">
        <v>26</v>
      </c>
      <c r="E13" s="102">
        <v>710.73738328302636</v>
      </c>
      <c r="F13" s="86">
        <v>7558.4788500000004</v>
      </c>
      <c r="G13" s="103">
        <f t="shared" si="0"/>
        <v>1.50751374344219E-2</v>
      </c>
      <c r="H13" s="141">
        <f t="shared" si="1"/>
        <v>0.11191705770185593</v>
      </c>
      <c r="I13" s="417">
        <v>639.20000000000005</v>
      </c>
      <c r="J13" s="118">
        <v>6825.4</v>
      </c>
      <c r="K13" s="117">
        <f t="shared" si="2"/>
        <v>8.4523767020127302E-3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8"/>
      <c r="B14" s="999"/>
      <c r="C14" s="93" t="s">
        <v>314</v>
      </c>
      <c r="D14" s="419"/>
      <c r="E14" s="90">
        <v>1411.6175707824386</v>
      </c>
      <c r="F14" s="78">
        <v>15012.12938</v>
      </c>
      <c r="G14" s="434">
        <f t="shared" si="0"/>
        <v>2.9941198232872321E-2</v>
      </c>
      <c r="H14" s="141">
        <f>(E14-I14)/I14</f>
        <v>-0.21742012929236132</v>
      </c>
      <c r="I14" s="414">
        <v>1803.8</v>
      </c>
      <c r="J14" s="112">
        <v>19259.599999999999</v>
      </c>
      <c r="K14" s="117">
        <f t="shared" si="2"/>
        <v>2.3852310849641054E-2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1000"/>
      <c r="B15" s="1001"/>
      <c r="C15" s="610" t="s">
        <v>2</v>
      </c>
      <c r="D15" s="611">
        <v>423752</v>
      </c>
      <c r="E15" s="612">
        <v>47146.328607270945</v>
      </c>
      <c r="F15" s="613">
        <v>501387.07113004441</v>
      </c>
      <c r="G15" s="614">
        <f>SUM(G9:G14)</f>
        <v>1</v>
      </c>
      <c r="H15" s="615">
        <f>(E15-I15)/I15</f>
        <v>-0.37656675609272033</v>
      </c>
      <c r="I15" s="616">
        <v>75623.7</v>
      </c>
      <c r="J15" s="617">
        <v>807515.4</v>
      </c>
      <c r="K15" s="625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1002" t="str">
        <f>T!J21</f>
        <v>Květen</v>
      </c>
      <c r="B16" s="1003"/>
      <c r="C16" s="92" t="s">
        <v>6</v>
      </c>
      <c r="D16" s="77">
        <v>182</v>
      </c>
      <c r="E16" s="90">
        <v>9074.6628601359207</v>
      </c>
      <c r="F16" s="78">
        <v>96674.196789999987</v>
      </c>
      <c r="G16" s="433">
        <f>E16/$E$22</f>
        <v>0.34395140589790568</v>
      </c>
      <c r="H16" s="141">
        <f>(E16-I16)/I16</f>
        <v>-0.23159243163366383</v>
      </c>
      <c r="I16" s="413">
        <v>11809.7</v>
      </c>
      <c r="J16" s="113">
        <v>126187.5</v>
      </c>
      <c r="K16" s="116">
        <f>I16/$I$22</f>
        <v>0.29245105468305027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1002"/>
      <c r="B17" s="1003"/>
      <c r="C17" s="93" t="s">
        <v>7</v>
      </c>
      <c r="D17" s="77">
        <v>1635</v>
      </c>
      <c r="E17" s="90">
        <v>4605.2789349678969</v>
      </c>
      <c r="F17" s="78">
        <v>49060.957549999999</v>
      </c>
      <c r="G17" s="434">
        <f t="shared" ref="G17:G21" si="3">E17/$E$22</f>
        <v>0.17455107574216733</v>
      </c>
      <c r="H17" s="141">
        <f t="shared" ref="H17:H19" si="4">(E17-I17)/I17</f>
        <v>-0.36770204369279497</v>
      </c>
      <c r="I17" s="414">
        <v>7283.4</v>
      </c>
      <c r="J17" s="112">
        <v>77823.5</v>
      </c>
      <c r="K17" s="117">
        <f t="shared" ref="K17:K21" si="5">I17/$I$22</f>
        <v>0.1803634310506218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1002"/>
      <c r="B18" s="1003"/>
      <c r="C18" s="93" t="s">
        <v>8</v>
      </c>
      <c r="D18" s="77">
        <v>38754</v>
      </c>
      <c r="E18" s="90">
        <v>3952.3748471324952</v>
      </c>
      <c r="F18" s="78">
        <v>42105.439721471899</v>
      </c>
      <c r="G18" s="434">
        <f t="shared" si="3"/>
        <v>0.14980445072825332</v>
      </c>
      <c r="H18" s="141">
        <f t="shared" si="4"/>
        <v>-0.48756306355164786</v>
      </c>
      <c r="I18" s="414">
        <v>7712.9</v>
      </c>
      <c r="J18" s="112">
        <v>82413.600000000006</v>
      </c>
      <c r="K18" s="117">
        <f>I18/$I$22</f>
        <v>0.19099941062557882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1002"/>
      <c r="B19" s="1003"/>
      <c r="C19" s="93" t="s">
        <v>9</v>
      </c>
      <c r="D19" s="77">
        <v>382908</v>
      </c>
      <c r="E19" s="90">
        <v>6842.1971588388133</v>
      </c>
      <c r="F19" s="78">
        <v>72891.294772541645</v>
      </c>
      <c r="G19" s="434">
        <f t="shared" si="3"/>
        <v>0.25933562144236139</v>
      </c>
      <c r="H19" s="141">
        <f t="shared" si="4"/>
        <v>-0.40790955704060111</v>
      </c>
      <c r="I19" s="414">
        <v>11556</v>
      </c>
      <c r="J19" s="112">
        <v>123476.9</v>
      </c>
      <c r="K19" s="117">
        <f>I19/$I$22</f>
        <v>0.2861685214626391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1002"/>
      <c r="B20" s="1003"/>
      <c r="C20" s="290" t="s">
        <v>306</v>
      </c>
      <c r="D20" s="85">
        <v>26</v>
      </c>
      <c r="E20" s="102">
        <v>759.06155896819735</v>
      </c>
      <c r="F20" s="86">
        <v>8086.4345999999996</v>
      </c>
      <c r="G20" s="103">
        <f t="shared" si="3"/>
        <v>2.8770246828349614E-2</v>
      </c>
      <c r="H20" s="141">
        <f>(E20-I20)/I20</f>
        <v>0.10585891458070712</v>
      </c>
      <c r="I20" s="417">
        <v>686.4</v>
      </c>
      <c r="J20" s="118">
        <v>7334.6</v>
      </c>
      <c r="K20" s="117">
        <f>I20/$I$22</f>
        <v>1.6997756415018644E-2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1002"/>
      <c r="B21" s="1003"/>
      <c r="C21" s="93" t="s">
        <v>314</v>
      </c>
      <c r="D21" s="419"/>
      <c r="E21" s="90">
        <v>1149.9855282919686</v>
      </c>
      <c r="F21" s="78">
        <v>12251.02583</v>
      </c>
      <c r="G21" s="434">
        <f t="shared" si="3"/>
        <v>4.3587199360962704E-2</v>
      </c>
      <c r="H21" s="141">
        <f t="shared" ref="H21" si="6">(E21-I21)/I21</f>
        <v>-0.13755397608221945</v>
      </c>
      <c r="I21" s="414">
        <v>1333.4</v>
      </c>
      <c r="J21" s="112">
        <v>14246.3</v>
      </c>
      <c r="K21" s="117">
        <f t="shared" si="5"/>
        <v>3.3019825763091294E-2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1002"/>
      <c r="B22" s="1003"/>
      <c r="C22" s="610" t="s">
        <v>2</v>
      </c>
      <c r="D22" s="611">
        <v>423505</v>
      </c>
      <c r="E22" s="612">
        <v>26383.560888335291</v>
      </c>
      <c r="F22" s="613">
        <v>281069.34926401352</v>
      </c>
      <c r="G22" s="614">
        <f>SUM(G16:G21)</f>
        <v>0.99999999999999989</v>
      </c>
      <c r="H22" s="615">
        <f>(E22-I22)/I22</f>
        <v>-0.34664722998144487</v>
      </c>
      <c r="I22" s="616">
        <v>40381.800000000003</v>
      </c>
      <c r="J22" s="617">
        <v>431482.39999999997</v>
      </c>
      <c r="K22" s="625">
        <f>SUM(K16:K21)</f>
        <v>1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1002" t="str">
        <f>T!J22</f>
        <v>Červen</v>
      </c>
      <c r="B23" s="1003"/>
      <c r="C23" s="92" t="s">
        <v>6</v>
      </c>
      <c r="D23" s="77">
        <v>182</v>
      </c>
      <c r="E23" s="90">
        <v>7772.8895252152424</v>
      </c>
      <c r="F23" s="78">
        <v>82968.601770000008</v>
      </c>
      <c r="G23" s="433">
        <f>E23/$E$29</f>
        <v>0.35877226745376145</v>
      </c>
      <c r="H23" s="141">
        <f>(E23-I23)/I23</f>
        <v>-8.4097856971902009E-3</v>
      </c>
      <c r="I23" s="413">
        <v>7838.8122564121768</v>
      </c>
      <c r="J23" s="113">
        <v>83740.456610000008</v>
      </c>
      <c r="K23" s="116">
        <f>I23/$I$29</f>
        <v>0.36529977720662793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1002"/>
      <c r="B24" s="1003"/>
      <c r="C24" s="93" t="s">
        <v>7</v>
      </c>
      <c r="D24" s="77">
        <v>1636</v>
      </c>
      <c r="E24" s="90">
        <v>3669.7444824388003</v>
      </c>
      <c r="F24" s="78">
        <v>39171.219579999997</v>
      </c>
      <c r="G24" s="434">
        <f t="shared" ref="G24:G28" si="7">E24/$E$29</f>
        <v>0.16938392661692178</v>
      </c>
      <c r="H24" s="141">
        <f t="shared" ref="H24:H28" si="8">(E24-I24)/I24</f>
        <v>1.7194313578065605E-2</v>
      </c>
      <c r="I24" s="414">
        <v>3607.7123450780696</v>
      </c>
      <c r="J24" s="112">
        <v>38540.469440000001</v>
      </c>
      <c r="K24" s="117">
        <f t="shared" ref="K24:K28" si="9">I24/$I$29</f>
        <v>0.16812451590540084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1002"/>
      <c r="B25" s="1003"/>
      <c r="C25" s="93" t="s">
        <v>8</v>
      </c>
      <c r="D25" s="77">
        <v>38719</v>
      </c>
      <c r="E25" s="90">
        <v>2887.444579870903</v>
      </c>
      <c r="F25" s="78">
        <v>30820.872190000002</v>
      </c>
      <c r="G25" s="434">
        <f t="shared" si="7"/>
        <v>0.13327541009129046</v>
      </c>
      <c r="H25" s="141">
        <f t="shared" si="8"/>
        <v>8.0080647085086998E-2</v>
      </c>
      <c r="I25" s="414">
        <v>2673.3601677462839</v>
      </c>
      <c r="J25" s="112">
        <v>28558.972000000002</v>
      </c>
      <c r="K25" s="117">
        <f t="shared" si="9"/>
        <v>0.1245823782642513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1002"/>
      <c r="B26" s="1003"/>
      <c r="C26" s="93" t="s">
        <v>9</v>
      </c>
      <c r="D26" s="77">
        <v>382943</v>
      </c>
      <c r="E26" s="90">
        <v>5505.2226417215506</v>
      </c>
      <c r="F26" s="78">
        <v>58763.296999999999</v>
      </c>
      <c r="G26" s="434">
        <f t="shared" si="7"/>
        <v>0.2541038572079195</v>
      </c>
      <c r="H26" s="141">
        <f t="shared" si="8"/>
        <v>-1.3273948925555229E-2</v>
      </c>
      <c r="I26" s="414">
        <v>5579.2817426142956</v>
      </c>
      <c r="J26" s="112">
        <v>59602.351000000002</v>
      </c>
      <c r="K26" s="117">
        <f t="shared" si="9"/>
        <v>0.2600024481875845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1002"/>
      <c r="B27" s="1003"/>
      <c r="C27" s="290" t="s">
        <v>306</v>
      </c>
      <c r="D27" s="85">
        <v>26</v>
      </c>
      <c r="E27" s="102">
        <v>765.71278890023518</v>
      </c>
      <c r="F27" s="86">
        <v>8173.2948799999995</v>
      </c>
      <c r="G27" s="103">
        <f t="shared" si="7"/>
        <v>3.5342907242010939E-2</v>
      </c>
      <c r="H27" s="141">
        <f t="shared" si="8"/>
        <v>0.16191557641145585</v>
      </c>
      <c r="I27" s="417">
        <v>659.00897143071097</v>
      </c>
      <c r="J27" s="118">
        <v>7040.0610399999996</v>
      </c>
      <c r="K27" s="117">
        <f t="shared" si="9"/>
        <v>3.0710753436387635E-2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1002"/>
      <c r="B28" s="1003"/>
      <c r="C28" s="93" t="s">
        <v>314</v>
      </c>
      <c r="D28" s="419"/>
      <c r="E28" s="90">
        <v>1064.2322406572919</v>
      </c>
      <c r="F28" s="78">
        <v>11359.72136</v>
      </c>
      <c r="G28" s="434">
        <f t="shared" si="7"/>
        <v>4.9121631388095749E-2</v>
      </c>
      <c r="H28" s="141">
        <f t="shared" si="8"/>
        <v>-3.2866417466424123E-2</v>
      </c>
      <c r="I28" s="414">
        <v>1100.3983936421162</v>
      </c>
      <c r="J28" s="112">
        <v>11755.118210000001</v>
      </c>
      <c r="K28" s="117">
        <f t="shared" si="9"/>
        <v>5.1280126999747835E-2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1004"/>
      <c r="B29" s="1005"/>
      <c r="C29" s="618" t="s">
        <v>2</v>
      </c>
      <c r="D29" s="619">
        <v>423506</v>
      </c>
      <c r="E29" s="620">
        <v>21665.246258804025</v>
      </c>
      <c r="F29" s="621">
        <v>231257.00678</v>
      </c>
      <c r="G29" s="614">
        <f>SUM(G23:G28)</f>
        <v>0.99999999999999989</v>
      </c>
      <c r="H29" s="622">
        <f>(E29-I29)/I29</f>
        <v>9.6312263371158384E-3</v>
      </c>
      <c r="I29" s="623">
        <v>21458.573876923652</v>
      </c>
      <c r="J29" s="624">
        <v>229237.42830000003</v>
      </c>
      <c r="K29" s="625">
        <f>SUM(K23:K28)</f>
        <v>1.0000000000000002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1006" t="str">
        <f>T!E17</f>
        <v>II. čtvrtletí</v>
      </c>
      <c r="B30" s="1007"/>
      <c r="C30" s="108" t="s">
        <v>6</v>
      </c>
      <c r="D30" s="109">
        <f>D23</f>
        <v>182</v>
      </c>
      <c r="E30" s="435">
        <f>E9+E16+E23</f>
        <v>29701.748365463438</v>
      </c>
      <c r="F30" s="110">
        <f>F9+F16+F23</f>
        <v>316343.32683999999</v>
      </c>
      <c r="G30" s="436">
        <f>E30/$E$36</f>
        <v>0.31200909720943798</v>
      </c>
      <c r="H30" s="431">
        <f>(E30-I30)/I30</f>
        <v>-0.22453007548028248</v>
      </c>
      <c r="I30" s="415">
        <f>I9+I16+I23</f>
        <v>38301.612256412176</v>
      </c>
      <c r="J30" s="125">
        <f>J9+J16+J23</f>
        <v>409107.15660999995</v>
      </c>
      <c r="K30" s="626">
        <f>I30/$I$36</f>
        <v>0.27862998073740297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8"/>
      <c r="B31" s="1009"/>
      <c r="C31" s="93" t="s">
        <v>7</v>
      </c>
      <c r="D31" s="77">
        <f t="shared" ref="D31:D34" si="10">D24</f>
        <v>1636</v>
      </c>
      <c r="E31" s="90">
        <f>E10+E17+E24</f>
        <v>16994.901697000856</v>
      </c>
      <c r="F31" s="78">
        <f t="shared" ref="F31" si="11">F10+F17+F24</f>
        <v>180965.46666999999</v>
      </c>
      <c r="G31" s="434">
        <f t="shared" ref="G31:G35" si="12">E31/$E$36</f>
        <v>0.17852699680837952</v>
      </c>
      <c r="H31" s="141">
        <f t="shared" ref="H31:H33" si="13">(E31-I31)/I31</f>
        <v>-0.31492922544598767</v>
      </c>
      <c r="I31" s="414">
        <f>I10+I17+I24</f>
        <v>24807.51234507807</v>
      </c>
      <c r="J31" s="112">
        <f t="shared" ref="J31" si="14">J10+J17+J24</f>
        <v>264964.36943999998</v>
      </c>
      <c r="K31" s="117">
        <f t="shared" ref="K31:K35" si="15">I31/$I$36</f>
        <v>0.18046542376802463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8"/>
      <c r="B32" s="1009"/>
      <c r="C32" s="93" t="s">
        <v>8</v>
      </c>
      <c r="D32" s="77">
        <f t="shared" si="10"/>
        <v>38719</v>
      </c>
      <c r="E32" s="90">
        <f t="shared" ref="E32:F35" si="16">E11+E18+E25</f>
        <v>16353.554314088786</v>
      </c>
      <c r="F32" s="78">
        <f t="shared" si="16"/>
        <v>174102.02831515888</v>
      </c>
      <c r="G32" s="434">
        <f t="shared" si="12"/>
        <v>0.17178981031424337</v>
      </c>
      <c r="H32" s="141">
        <f t="shared" si="13"/>
        <v>-0.39667604919089394</v>
      </c>
      <c r="I32" s="414">
        <f t="shared" ref="I32:J34" si="17">I11+I18+I25</f>
        <v>27105.760167746284</v>
      </c>
      <c r="J32" s="112">
        <f t="shared" si="17"/>
        <v>289505.272</v>
      </c>
      <c r="K32" s="117">
        <f t="shared" si="15"/>
        <v>0.19718432171605077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8"/>
      <c r="B33" s="1009"/>
      <c r="C33" s="93" t="s">
        <v>9</v>
      </c>
      <c r="D33" s="77">
        <f t="shared" si="10"/>
        <v>382943</v>
      </c>
      <c r="E33" s="90">
        <f>E12+E19+E26</f>
        <v>26283.584306974022</v>
      </c>
      <c r="F33" s="78">
        <f t="shared" si="16"/>
        <v>279861.52044889901</v>
      </c>
      <c r="G33" s="434">
        <f t="shared" si="12"/>
        <v>0.27610217789679803</v>
      </c>
      <c r="H33" s="141">
        <f t="shared" si="13"/>
        <v>-0.35935856866425192</v>
      </c>
      <c r="I33" s="414">
        <f>I12+I19+I26</f>
        <v>41026.981742614291</v>
      </c>
      <c r="J33" s="112">
        <f t="shared" si="17"/>
        <v>438197.35100000002</v>
      </c>
      <c r="K33" s="117">
        <f t="shared" si="15"/>
        <v>0.29845602989583425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8"/>
      <c r="B34" s="1009"/>
      <c r="C34" s="290" t="s">
        <v>306</v>
      </c>
      <c r="D34" s="77">
        <f t="shared" si="10"/>
        <v>26</v>
      </c>
      <c r="E34" s="90">
        <f>E13+E20+E27</f>
        <v>2235.5117311514587</v>
      </c>
      <c r="F34" s="78">
        <f t="shared" si="16"/>
        <v>23818.208330000001</v>
      </c>
      <c r="G34" s="103">
        <f t="shared" si="12"/>
        <v>2.3483465971609694E-2</v>
      </c>
      <c r="H34" s="141">
        <f>(E34-I34)/I34</f>
        <v>0.12642427971081435</v>
      </c>
      <c r="I34" s="414">
        <f>I13+I20+I27</f>
        <v>1984.6089714307109</v>
      </c>
      <c r="J34" s="112">
        <f t="shared" si="17"/>
        <v>21200.061040000001</v>
      </c>
      <c r="K34" s="117">
        <f t="shared" si="15"/>
        <v>1.4437291980794924E-2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8"/>
      <c r="B35" s="1009"/>
      <c r="C35" s="93" t="s">
        <v>314</v>
      </c>
      <c r="D35" s="77"/>
      <c r="E35" s="90">
        <f t="shared" si="16"/>
        <v>3625.8353397316996</v>
      </c>
      <c r="F35" s="78">
        <f t="shared" si="16"/>
        <v>38622.87657</v>
      </c>
      <c r="G35" s="434">
        <f t="shared" si="12"/>
        <v>3.808845179953136E-2</v>
      </c>
      <c r="H35" s="141">
        <f t="shared" ref="H35" si="18">(E35-I35)/I35</f>
        <v>-0.14436551015034263</v>
      </c>
      <c r="I35" s="414">
        <f t="shared" ref="I35:J35" si="19">I14+I21+I28</f>
        <v>4237.5983936421162</v>
      </c>
      <c r="J35" s="112">
        <f t="shared" si="19"/>
        <v>45261.018209999995</v>
      </c>
      <c r="K35" s="117">
        <f t="shared" si="15"/>
        <v>3.0826951901892455E-2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8"/>
      <c r="B36" s="1009"/>
      <c r="C36" s="645" t="s">
        <v>2</v>
      </c>
      <c r="D36" s="640">
        <f>SUM(D30:D35)</f>
        <v>423506</v>
      </c>
      <c r="E36" s="646">
        <f>SUM(E30:E35)</f>
        <v>95195.135754410265</v>
      </c>
      <c r="F36" s="647">
        <f>SUM(F30:F35)</f>
        <v>1013713.4271740579</v>
      </c>
      <c r="G36" s="648">
        <f>SUM(G30:G35)</f>
        <v>0.99999999999999989</v>
      </c>
      <c r="H36" s="649">
        <f>(E36-I36)/I36</f>
        <v>-0.30749080054442612</v>
      </c>
      <c r="I36" s="659">
        <f>SUM(I30:I35)</f>
        <v>137464.07387692365</v>
      </c>
      <c r="J36" s="660">
        <f>SUM(J30:J35)</f>
        <v>1468235.2283000001</v>
      </c>
      <c r="K36" s="661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92" t="s">
        <v>163</v>
      </c>
      <c r="B39" s="992"/>
      <c r="C39" s="992"/>
      <c r="D39" s="992"/>
      <c r="E39" s="992"/>
      <c r="F39" s="83"/>
      <c r="G39" s="992" t="s">
        <v>164</v>
      </c>
      <c r="H39" s="992"/>
      <c r="I39" s="992"/>
      <c r="J39" s="992"/>
      <c r="K39" s="992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93" t="str">
        <f>A30</f>
        <v>II. čtvrtletí</v>
      </c>
      <c r="B40" s="994"/>
      <c r="C40" s="994"/>
      <c r="D40" s="994"/>
      <c r="E40" s="994"/>
      <c r="F40" s="83"/>
      <c r="G40" s="995" t="str">
        <f>A30</f>
        <v>II. čtvrtletí</v>
      </c>
      <c r="H40" s="995"/>
      <c r="I40" s="995"/>
      <c r="J40" s="995"/>
      <c r="K40" s="995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Duben</v>
      </c>
      <c r="C45" s="260">
        <f>E15</f>
        <v>47146.328607270945</v>
      </c>
      <c r="D45" s="260">
        <f>I15</f>
        <v>75623.7</v>
      </c>
      <c r="E45" s="71"/>
      <c r="F45" s="71"/>
      <c r="G45" s="71"/>
      <c r="H45" s="83" t="str">
        <f>A9</f>
        <v>Duben</v>
      </c>
      <c r="I45" s="261">
        <f>E15/E36</f>
        <v>0.49525984950430324</v>
      </c>
      <c r="J45" s="261">
        <f>I15/I36</f>
        <v>0.55013428503296447</v>
      </c>
      <c r="K45" s="83"/>
      <c r="L45" s="71"/>
    </row>
    <row r="46" spans="1:21" ht="15" customHeight="1" x14ac:dyDescent="0.2">
      <c r="A46" s="83"/>
      <c r="B46" s="83" t="str">
        <f>A16</f>
        <v>Květen</v>
      </c>
      <c r="C46" s="260">
        <f>E22</f>
        <v>26383.560888335291</v>
      </c>
      <c r="D46" s="260">
        <f>I22</f>
        <v>40381.800000000003</v>
      </c>
      <c r="E46" s="71"/>
      <c r="F46" s="71"/>
      <c r="G46" s="71"/>
      <c r="H46" s="83" t="str">
        <f>A16</f>
        <v>Květen</v>
      </c>
      <c r="I46" s="261">
        <f>E22/E36</f>
        <v>0.2771524057321697</v>
      </c>
      <c r="J46" s="261">
        <f>I22/I36</f>
        <v>0.29376257272976813</v>
      </c>
      <c r="K46" s="83"/>
      <c r="L46" s="71"/>
    </row>
    <row r="47" spans="1:21" ht="15" customHeight="1" x14ac:dyDescent="0.2">
      <c r="A47" s="83"/>
      <c r="B47" s="83" t="str">
        <f>A23</f>
        <v>Červen</v>
      </c>
      <c r="C47" s="260">
        <f>E29</f>
        <v>21665.246258804025</v>
      </c>
      <c r="D47" s="260">
        <f>I29</f>
        <v>21458.573876923652</v>
      </c>
      <c r="E47" s="71"/>
      <c r="F47" s="71"/>
      <c r="G47" s="71"/>
      <c r="H47" s="83" t="str">
        <f>A23</f>
        <v>Červen</v>
      </c>
      <c r="I47" s="261">
        <f>E29/E36</f>
        <v>0.22758774476352697</v>
      </c>
      <c r="J47" s="261">
        <f>I29/I36</f>
        <v>0.15610314223726746</v>
      </c>
      <c r="K47" s="83"/>
      <c r="L47" s="71"/>
    </row>
    <row r="48" spans="1:21" ht="15" customHeight="1" x14ac:dyDescent="0.2">
      <c r="A48" s="83"/>
      <c r="B48" s="83"/>
      <c r="C48" s="260">
        <f>SUM(C45:C47)</f>
        <v>95195.135754410265</v>
      </c>
      <c r="D48" s="260">
        <f>SUM(D45:D47)</f>
        <v>137464.07387692365</v>
      </c>
      <c r="E48" s="83"/>
      <c r="F48" s="83"/>
      <c r="G48" s="83"/>
      <c r="H48" s="83"/>
      <c r="I48" s="181">
        <f>SUM(I45:I47)</f>
        <v>0.99999999999999989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10" t="s">
        <v>232</v>
      </c>
      <c r="L1" s="1010"/>
    </row>
    <row r="2" spans="1:22" s="582" customFormat="1" ht="15.75" customHeight="1" x14ac:dyDescent="0.2">
      <c r="A2" s="1020" t="s">
        <v>300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</row>
    <row r="3" spans="1:22" ht="18.75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22" ht="12.95" customHeight="1" x14ac:dyDescent="0.2">
      <c r="A4" s="1011" t="s">
        <v>299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22" ht="24.95" customHeight="1" x14ac:dyDescent="0.25">
      <c r="A6" s="74"/>
      <c r="B6" s="75"/>
      <c r="C6" s="76"/>
      <c r="D6" s="76"/>
      <c r="E6" s="1023" t="s">
        <v>39</v>
      </c>
      <c r="F6" s="1024"/>
      <c r="G6" s="432"/>
      <c r="H6" s="990" t="s">
        <v>108</v>
      </c>
      <c r="I6" s="1021" t="s">
        <v>39</v>
      </c>
      <c r="J6" s="1022"/>
      <c r="K6" s="411"/>
      <c r="L6" s="87"/>
    </row>
    <row r="7" spans="1:22" ht="24.95" customHeight="1" x14ac:dyDescent="0.25">
      <c r="A7" s="74"/>
      <c r="B7" s="94"/>
      <c r="C7" s="94"/>
      <c r="D7" s="1018" t="s">
        <v>0</v>
      </c>
      <c r="E7" s="989"/>
      <c r="F7" s="990"/>
      <c r="G7" s="499" t="s">
        <v>107</v>
      </c>
      <c r="H7" s="990"/>
      <c r="I7" s="989"/>
      <c r="J7" s="990"/>
      <c r="K7" s="114" t="s">
        <v>107</v>
      </c>
      <c r="L7" s="87"/>
    </row>
    <row r="8" spans="1:22" ht="15" customHeight="1" x14ac:dyDescent="0.25">
      <c r="A8" s="1017" t="s">
        <v>140</v>
      </c>
      <c r="B8" s="1017"/>
      <c r="C8" s="96" t="s">
        <v>45</v>
      </c>
      <c r="D8" s="1019"/>
      <c r="E8" s="807" t="s">
        <v>342</v>
      </c>
      <c r="F8" s="801" t="s">
        <v>1</v>
      </c>
      <c r="G8" s="500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96" t="str">
        <f>T!J20</f>
        <v>Duben</v>
      </c>
      <c r="B9" s="997"/>
      <c r="C9" s="92" t="s">
        <v>6</v>
      </c>
      <c r="D9" s="77">
        <v>1239</v>
      </c>
      <c r="E9" s="90">
        <v>227808.16200000004</v>
      </c>
      <c r="F9" s="78">
        <v>2430436.7889099997</v>
      </c>
      <c r="G9" s="433">
        <f t="shared" ref="G9:G14" si="0">E9/$E$15</f>
        <v>0.57585143202845412</v>
      </c>
      <c r="H9" s="141">
        <f>(E9-I9)/I9</f>
        <v>-7.5111495817973814E-2</v>
      </c>
      <c r="I9" s="413">
        <v>246308.78313432404</v>
      </c>
      <c r="J9" s="113">
        <v>2633183.3802299998</v>
      </c>
      <c r="K9" s="116">
        <f>I9/$I$15</f>
        <v>0.44848425661673308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8"/>
      <c r="B10" s="999"/>
      <c r="C10" s="93" t="s">
        <v>7</v>
      </c>
      <c r="D10" s="77">
        <v>4514</v>
      </c>
      <c r="E10" s="90">
        <v>32668.11</v>
      </c>
      <c r="F10" s="78">
        <v>348529.42332000006</v>
      </c>
      <c r="G10" s="434">
        <f t="shared" si="0"/>
        <v>8.2578155936147105E-2</v>
      </c>
      <c r="H10" s="141">
        <f t="shared" ref="H10:H13" si="1">(E10-I10)/I10</f>
        <v>-0.38675386357711078</v>
      </c>
      <c r="I10" s="414">
        <v>53270.796275302346</v>
      </c>
      <c r="J10" s="112">
        <v>569494.13807000022</v>
      </c>
      <c r="K10" s="117">
        <f t="shared" ref="K10:K14" si="2">I10/$I$15</f>
        <v>9.6996595748197217E-2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8"/>
      <c r="B11" s="999"/>
      <c r="C11" s="93" t="s">
        <v>8</v>
      </c>
      <c r="D11" s="77">
        <v>153450</v>
      </c>
      <c r="E11" s="90">
        <v>39659.561999999998</v>
      </c>
      <c r="F11" s="78">
        <v>423118.2965</v>
      </c>
      <c r="G11" s="434">
        <f t="shared" si="0"/>
        <v>0.10025108569780418</v>
      </c>
      <c r="H11" s="141">
        <f t="shared" si="1"/>
        <v>-0.48123039183279032</v>
      </c>
      <c r="I11" s="414">
        <v>76449.278014021475</v>
      </c>
      <c r="J11" s="112">
        <v>817294.77009000012</v>
      </c>
      <c r="K11" s="117">
        <f t="shared" si="2"/>
        <v>0.13920046692085036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8"/>
      <c r="B12" s="999"/>
      <c r="C12" s="93" t="s">
        <v>9</v>
      </c>
      <c r="D12" s="77">
        <v>2135853</v>
      </c>
      <c r="E12" s="90">
        <v>84630.999999999985</v>
      </c>
      <c r="F12" s="78">
        <v>902911.79999999981</v>
      </c>
      <c r="G12" s="434">
        <f t="shared" si="0"/>
        <v>0.21392948398398512</v>
      </c>
      <c r="H12" s="141">
        <f t="shared" si="1"/>
        <v>-0.47418321668328678</v>
      </c>
      <c r="I12" s="414">
        <v>160951.50000000003</v>
      </c>
      <c r="J12" s="112">
        <v>1720664.7</v>
      </c>
      <c r="K12" s="117">
        <f t="shared" si="2"/>
        <v>0.29306390503128182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8"/>
      <c r="B13" s="999"/>
      <c r="C13" s="290" t="s">
        <v>306</v>
      </c>
      <c r="D13" s="85">
        <v>160</v>
      </c>
      <c r="E13" s="102">
        <v>4482.1329999999998</v>
      </c>
      <c r="F13" s="86">
        <v>47818.964850000004</v>
      </c>
      <c r="G13" s="103">
        <f t="shared" si="0"/>
        <v>1.1329895662790128E-2</v>
      </c>
      <c r="H13" s="141">
        <f t="shared" si="1"/>
        <v>0.13777047266081136</v>
      </c>
      <c r="I13" s="417">
        <v>3939.3999999999996</v>
      </c>
      <c r="J13" s="118">
        <v>42114.602989999992</v>
      </c>
      <c r="K13" s="117">
        <f t="shared" si="2"/>
        <v>7.1729430758969703E-3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8"/>
      <c r="B14" s="999"/>
      <c r="C14" s="93" t="s">
        <v>314</v>
      </c>
      <c r="D14" s="419"/>
      <c r="E14" s="90">
        <v>6353.3521564166003</v>
      </c>
      <c r="F14" s="78">
        <v>67782.576520000002</v>
      </c>
      <c r="G14" s="434">
        <f t="shared" si="0"/>
        <v>1.605994669081947E-2</v>
      </c>
      <c r="H14" s="141">
        <f>(E14-I14)/I14</f>
        <v>-0.23296334972086752</v>
      </c>
      <c r="I14" s="414">
        <v>8282.9838106230654</v>
      </c>
      <c r="J14" s="112">
        <v>88549.986120000001</v>
      </c>
      <c r="K14" s="117">
        <f t="shared" si="2"/>
        <v>1.508183260704052E-2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1000"/>
      <c r="B15" s="1001"/>
      <c r="C15" s="610" t="s">
        <v>2</v>
      </c>
      <c r="D15" s="611">
        <v>2295216</v>
      </c>
      <c r="E15" s="612">
        <v>395602.31915641658</v>
      </c>
      <c r="F15" s="613">
        <v>4220597.8500999995</v>
      </c>
      <c r="G15" s="614">
        <f>SUM(G9:G14)</f>
        <v>1.0000000000000002</v>
      </c>
      <c r="H15" s="615">
        <f>(E15-I15)/I15</f>
        <v>-0.27967890643199422</v>
      </c>
      <c r="I15" s="616">
        <v>549202.74123427097</v>
      </c>
      <c r="J15" s="617">
        <v>5871301.5774999997</v>
      </c>
      <c r="K15" s="625">
        <f>SUM(K9:K14)</f>
        <v>0.99999999999999989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1002" t="str">
        <f>T!J21</f>
        <v>Květen</v>
      </c>
      <c r="B16" s="1003"/>
      <c r="C16" s="92" t="s">
        <v>6</v>
      </c>
      <c r="D16" s="77">
        <v>1243</v>
      </c>
      <c r="E16" s="90">
        <v>217042.09799999997</v>
      </c>
      <c r="F16" s="78">
        <v>2311974.7278400003</v>
      </c>
      <c r="G16" s="433">
        <f>E16/$E$22</f>
        <v>0.71742637605765014</v>
      </c>
      <c r="H16" s="141">
        <f>(E16-I16)/I16</f>
        <v>-7.3587601770986177E-3</v>
      </c>
      <c r="I16" s="413">
        <v>218651.09900000002</v>
      </c>
      <c r="J16" s="113">
        <v>2336843.9075800003</v>
      </c>
      <c r="K16" s="116">
        <f>I16/$I$22</f>
        <v>0.60262179202868893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1002"/>
      <c r="B17" s="1003"/>
      <c r="C17" s="93" t="s">
        <v>7</v>
      </c>
      <c r="D17" s="77">
        <v>4520</v>
      </c>
      <c r="E17" s="90">
        <v>20781.530000000006</v>
      </c>
      <c r="F17" s="78">
        <v>221369.08059000009</v>
      </c>
      <c r="G17" s="434">
        <f t="shared" ref="G17:G21" si="3">E17/$E$22</f>
        <v>6.8692746219368675E-2</v>
      </c>
      <c r="H17" s="141">
        <f t="shared" ref="H17:H19" si="4">(E17-I17)/I17</f>
        <v>-0.43557198571390637</v>
      </c>
      <c r="I17" s="414">
        <v>36818.742999999995</v>
      </c>
      <c r="J17" s="112">
        <v>393502.2010900001</v>
      </c>
      <c r="K17" s="117">
        <f t="shared" ref="K17:K21" si="5">I17/$I$22</f>
        <v>0.10147571628214749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1002"/>
      <c r="B18" s="1003"/>
      <c r="C18" s="93" t="s">
        <v>8</v>
      </c>
      <c r="D18" s="77">
        <v>153306</v>
      </c>
      <c r="E18" s="90">
        <v>16303.032999999999</v>
      </c>
      <c r="F18" s="78">
        <v>173665.74802999999</v>
      </c>
      <c r="G18" s="434">
        <f t="shared" si="3"/>
        <v>5.3889203945763006E-2</v>
      </c>
      <c r="H18" s="141">
        <f t="shared" si="4"/>
        <v>-0.48666297825490146</v>
      </c>
      <c r="I18" s="414">
        <v>31758.927000000003</v>
      </c>
      <c r="J18" s="112">
        <v>339425.92817000003</v>
      </c>
      <c r="K18" s="117">
        <f>I18/$I$22</f>
        <v>8.7530415301723757E-2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1002"/>
      <c r="B19" s="1003"/>
      <c r="C19" s="93" t="s">
        <v>9</v>
      </c>
      <c r="D19" s="77">
        <v>2134835</v>
      </c>
      <c r="E19" s="90">
        <v>38819.818000000007</v>
      </c>
      <c r="F19" s="78">
        <v>413512.00000000006</v>
      </c>
      <c r="G19" s="434">
        <f t="shared" si="3"/>
        <v>0.12831778536787616</v>
      </c>
      <c r="H19" s="141">
        <f t="shared" si="4"/>
        <v>-0.41747408857976748</v>
      </c>
      <c r="I19" s="414">
        <v>66640.5</v>
      </c>
      <c r="J19" s="112">
        <v>712223.59999999986</v>
      </c>
      <c r="K19" s="117">
        <f>I19/$I$22</f>
        <v>0.18366711951302767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1002"/>
      <c r="B20" s="1003"/>
      <c r="C20" s="290" t="s">
        <v>306</v>
      </c>
      <c r="D20" s="85">
        <v>162</v>
      </c>
      <c r="E20" s="102">
        <v>4800.6389999999992</v>
      </c>
      <c r="F20" s="86">
        <v>51137.315650000011</v>
      </c>
      <c r="G20" s="103">
        <f t="shared" si="3"/>
        <v>1.5868373335255086E-2</v>
      </c>
      <c r="H20" s="141">
        <f>(E20-I20)/I20</f>
        <v>0.12523354277861445</v>
      </c>
      <c r="I20" s="417">
        <v>4266.3490000000002</v>
      </c>
      <c r="J20" s="118">
        <v>45596.826750000007</v>
      </c>
      <c r="K20" s="117">
        <f>I20/$I$22</f>
        <v>1.1758435661006237E-2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1002"/>
      <c r="B21" s="1003"/>
      <c r="C21" s="93" t="s">
        <v>314</v>
      </c>
      <c r="D21" s="419"/>
      <c r="E21" s="90">
        <v>4781.6225694144005</v>
      </c>
      <c r="F21" s="78">
        <v>50934.752029999996</v>
      </c>
      <c r="G21" s="434">
        <f t="shared" si="3"/>
        <v>1.5805515074086889E-2</v>
      </c>
      <c r="H21" s="141">
        <f t="shared" ref="H21" si="6">(E21-I21)/I21</f>
        <v>1.7924045571536006E-2</v>
      </c>
      <c r="I21" s="414">
        <v>4697.4256971497834</v>
      </c>
      <c r="J21" s="112">
        <v>50203.973810000003</v>
      </c>
      <c r="K21" s="117">
        <f t="shared" si="5"/>
        <v>1.294652121340591E-2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1002"/>
      <c r="B22" s="1003"/>
      <c r="C22" s="610" t="s">
        <v>2</v>
      </c>
      <c r="D22" s="611">
        <v>2294066</v>
      </c>
      <c r="E22" s="612">
        <v>302528.7405694144</v>
      </c>
      <c r="F22" s="613">
        <v>3222593.6241400004</v>
      </c>
      <c r="G22" s="614">
        <f>SUM(G16:G21)</f>
        <v>1</v>
      </c>
      <c r="H22" s="615">
        <f>(E22-I22)/I22</f>
        <v>-0.16620399981560197</v>
      </c>
      <c r="I22" s="616">
        <v>362833.04369714978</v>
      </c>
      <c r="J22" s="617">
        <v>3877796.4374000006</v>
      </c>
      <c r="K22" s="625">
        <f>SUM(K16:K21)</f>
        <v>0.99999999999999989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1002" t="str">
        <f>T!J22</f>
        <v>Červen</v>
      </c>
      <c r="B23" s="1003"/>
      <c r="C23" s="92" t="s">
        <v>6</v>
      </c>
      <c r="D23" s="77">
        <v>1244</v>
      </c>
      <c r="E23" s="90">
        <v>208006.416</v>
      </c>
      <c r="F23" s="78">
        <v>2221499.5666499995</v>
      </c>
      <c r="G23" s="433">
        <f>E23/$E$29</f>
        <v>0.75256292725520357</v>
      </c>
      <c r="H23" s="141">
        <f>(E23-I23)/I23</f>
        <v>6.1291868088632885E-2</v>
      </c>
      <c r="I23" s="413">
        <v>195993.60199999998</v>
      </c>
      <c r="J23" s="113">
        <v>2095119.0189799999</v>
      </c>
      <c r="K23" s="116">
        <f>I23/$I$29</f>
        <v>0.72747862881223124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1002"/>
      <c r="B24" s="1003"/>
      <c r="C24" s="93" t="s">
        <v>7</v>
      </c>
      <c r="D24" s="77">
        <v>4524</v>
      </c>
      <c r="E24" s="90">
        <v>21063.607</v>
      </c>
      <c r="F24" s="78">
        <v>224957.62613000008</v>
      </c>
      <c r="G24" s="434">
        <f t="shared" ref="G24:G28" si="7">E24/$E$29</f>
        <v>7.6207696124494531E-2</v>
      </c>
      <c r="H24" s="141">
        <f t="shared" ref="H24:H28" si="8">(E24-I24)/I24</f>
        <v>-0.21972523547315881</v>
      </c>
      <c r="I24" s="414">
        <v>26995.115000000002</v>
      </c>
      <c r="J24" s="112">
        <v>288571.96931000013</v>
      </c>
      <c r="K24" s="117">
        <f t="shared" ref="K24:K28" si="9">I24/$I$29</f>
        <v>0.10019903223590176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1002"/>
      <c r="B25" s="1003"/>
      <c r="C25" s="93" t="s">
        <v>8</v>
      </c>
      <c r="D25" s="77">
        <v>153320</v>
      </c>
      <c r="E25" s="90">
        <v>12059.167999999998</v>
      </c>
      <c r="F25" s="78">
        <v>128792.26759</v>
      </c>
      <c r="G25" s="434">
        <f t="shared" si="7"/>
        <v>4.3629821352925369E-2</v>
      </c>
      <c r="H25" s="141">
        <f t="shared" si="8"/>
        <v>0.11818148521622197</v>
      </c>
      <c r="I25" s="414">
        <v>10784.625</v>
      </c>
      <c r="J25" s="112">
        <v>115282.2819</v>
      </c>
      <c r="K25" s="117">
        <f t="shared" si="9"/>
        <v>4.0029797540299866E-2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1002"/>
      <c r="B26" s="1003"/>
      <c r="C26" s="93" t="s">
        <v>9</v>
      </c>
      <c r="D26" s="77">
        <v>2133869</v>
      </c>
      <c r="E26" s="90">
        <v>26108.2</v>
      </c>
      <c r="F26" s="78">
        <v>278835.09999999998</v>
      </c>
      <c r="G26" s="434">
        <f t="shared" si="7"/>
        <v>9.4458929658036636E-2</v>
      </c>
      <c r="H26" s="141">
        <f t="shared" si="8"/>
        <v>-4.4799818532380624E-2</v>
      </c>
      <c r="I26" s="414">
        <v>27332.7</v>
      </c>
      <c r="J26" s="112">
        <v>292180.3</v>
      </c>
      <c r="K26" s="117">
        <f t="shared" si="9"/>
        <v>0.10145206228587031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1002"/>
      <c r="B27" s="1003"/>
      <c r="C27" s="290" t="s">
        <v>306</v>
      </c>
      <c r="D27" s="85">
        <v>164</v>
      </c>
      <c r="E27" s="102">
        <v>4907.4429999999993</v>
      </c>
      <c r="F27" s="86">
        <v>52411.266659999994</v>
      </c>
      <c r="G27" s="103">
        <f t="shared" si="7"/>
        <v>1.7755027659425934E-2</v>
      </c>
      <c r="H27" s="141">
        <f t="shared" si="8"/>
        <v>0.15714316367440748</v>
      </c>
      <c r="I27" s="417">
        <v>4240.9990000000007</v>
      </c>
      <c r="J27" s="118">
        <v>45335.168569999994</v>
      </c>
      <c r="K27" s="117">
        <f t="shared" si="9"/>
        <v>1.5741514548592482E-2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1002"/>
      <c r="B28" s="1003"/>
      <c r="C28" s="93" t="s">
        <v>314</v>
      </c>
      <c r="D28" s="419"/>
      <c r="E28" s="90">
        <v>4252.5388531307235</v>
      </c>
      <c r="F28" s="78">
        <v>45416.943099999997</v>
      </c>
      <c r="G28" s="434">
        <f t="shared" si="7"/>
        <v>1.5385597949913926E-2</v>
      </c>
      <c r="H28" s="141">
        <f t="shared" si="8"/>
        <v>4.5392714258011023E-2</v>
      </c>
      <c r="I28" s="414">
        <v>4067.8864460510904</v>
      </c>
      <c r="J28" s="112">
        <v>43484.615639999996</v>
      </c>
      <c r="K28" s="117">
        <f t="shared" si="9"/>
        <v>1.509896457710445E-2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1004"/>
      <c r="B29" s="1005"/>
      <c r="C29" s="618" t="s">
        <v>2</v>
      </c>
      <c r="D29" s="619">
        <v>2293121</v>
      </c>
      <c r="E29" s="620">
        <v>276397.37285313074</v>
      </c>
      <c r="F29" s="621">
        <v>2951912.7701299996</v>
      </c>
      <c r="G29" s="614">
        <f>SUM(G23:G28)</f>
        <v>0.99999999999999989</v>
      </c>
      <c r="H29" s="622">
        <f>(E29-I29)/I29</f>
        <v>2.5917069530150317E-2</v>
      </c>
      <c r="I29" s="623">
        <v>269414.92744605104</v>
      </c>
      <c r="J29" s="624">
        <v>2879973.3544000001</v>
      </c>
      <c r="K29" s="625">
        <f>SUM(K23:K28)</f>
        <v>1.0000000000000002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1006" t="str">
        <f>T!E17</f>
        <v>II. čtvrtletí</v>
      </c>
      <c r="B30" s="1007"/>
      <c r="C30" s="108" t="s">
        <v>6</v>
      </c>
      <c r="D30" s="109">
        <f>D23</f>
        <v>1244</v>
      </c>
      <c r="E30" s="435">
        <f>E9+E16+E23</f>
        <v>652856.67599999998</v>
      </c>
      <c r="F30" s="110">
        <f>F9+F16+F23</f>
        <v>6963911.0833999999</v>
      </c>
      <c r="G30" s="436">
        <f>E30/$E$36</f>
        <v>0.66992060382712526</v>
      </c>
      <c r="H30" s="431">
        <f>(E30-I30)/I30</f>
        <v>-1.2250193589536383E-2</v>
      </c>
      <c r="I30" s="415">
        <f>I9+I16+I23</f>
        <v>660953.48413432401</v>
      </c>
      <c r="J30" s="125">
        <f>J9+J16+J23</f>
        <v>7065146.3067899998</v>
      </c>
      <c r="K30" s="626">
        <f>I30/$I$36</f>
        <v>0.55944228329615708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8"/>
      <c r="B31" s="1009"/>
      <c r="C31" s="93" t="s">
        <v>7</v>
      </c>
      <c r="D31" s="77">
        <f t="shared" ref="D31:D34" si="10">D24</f>
        <v>4524</v>
      </c>
      <c r="E31" s="90">
        <f>E10+E17+E24</f>
        <v>74513.247000000003</v>
      </c>
      <c r="F31" s="78">
        <f t="shared" ref="F31" si="11">F10+F17+F24</f>
        <v>794856.13004000031</v>
      </c>
      <c r="G31" s="434">
        <f t="shared" ref="G31:G35" si="12">E31/$E$36</f>
        <v>7.6460824034461944E-2</v>
      </c>
      <c r="H31" s="141">
        <f t="shared" ref="H31:H33" si="13">(E31-I31)/I31</f>
        <v>-0.36359510594107203</v>
      </c>
      <c r="I31" s="414">
        <f>I10+I17+I24</f>
        <v>117084.65427530235</v>
      </c>
      <c r="J31" s="112">
        <f t="shared" ref="J31" si="14">J10+J17+J24</f>
        <v>1251568.3084700005</v>
      </c>
      <c r="K31" s="117">
        <f t="shared" ref="K31:K35" si="15">I31/$I$36</f>
        <v>9.9102445026834088E-2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8"/>
      <c r="B32" s="1009"/>
      <c r="C32" s="93" t="s">
        <v>8</v>
      </c>
      <c r="D32" s="77">
        <f t="shared" si="10"/>
        <v>153320</v>
      </c>
      <c r="E32" s="90">
        <f t="shared" ref="E32:F35" si="16">E11+E18+E25</f>
        <v>68021.763000000006</v>
      </c>
      <c r="F32" s="78">
        <f t="shared" si="16"/>
        <v>725576.3121199999</v>
      </c>
      <c r="G32" s="434">
        <f t="shared" si="12"/>
        <v>6.9799670000380939E-2</v>
      </c>
      <c r="H32" s="141">
        <f t="shared" si="13"/>
        <v>-0.42835410341963731</v>
      </c>
      <c r="I32" s="414">
        <f t="shared" ref="I32:J34" si="17">I11+I18+I25</f>
        <v>118992.83001402149</v>
      </c>
      <c r="J32" s="112">
        <f t="shared" si="17"/>
        <v>1272002.9801600003</v>
      </c>
      <c r="K32" s="117">
        <f t="shared" si="15"/>
        <v>0.10071755746337344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8"/>
      <c r="B33" s="1009"/>
      <c r="C33" s="93" t="s">
        <v>9</v>
      </c>
      <c r="D33" s="77">
        <f t="shared" si="10"/>
        <v>2133869</v>
      </c>
      <c r="E33" s="90">
        <f>E12+E19+E26</f>
        <v>149559.01800000001</v>
      </c>
      <c r="F33" s="78">
        <f t="shared" si="16"/>
        <v>1595258.9</v>
      </c>
      <c r="G33" s="434">
        <f t="shared" si="12"/>
        <v>0.15346809082235977</v>
      </c>
      <c r="H33" s="141">
        <f t="shared" si="13"/>
        <v>-0.41332080414334121</v>
      </c>
      <c r="I33" s="414">
        <f>I12+I19+I26</f>
        <v>254924.70000000004</v>
      </c>
      <c r="J33" s="112">
        <f t="shared" si="17"/>
        <v>2725068.5999999996</v>
      </c>
      <c r="K33" s="117">
        <f t="shared" si="15"/>
        <v>0.21577260678696175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8"/>
      <c r="B34" s="1009"/>
      <c r="C34" s="290" t="s">
        <v>306</v>
      </c>
      <c r="D34" s="77">
        <f t="shared" si="10"/>
        <v>164</v>
      </c>
      <c r="E34" s="90">
        <f>E13+E20+E27</f>
        <v>14190.214999999998</v>
      </c>
      <c r="F34" s="78">
        <f t="shared" si="16"/>
        <v>151367.54716000002</v>
      </c>
      <c r="G34" s="103">
        <f t="shared" si="12"/>
        <v>1.4561109276665695E-2</v>
      </c>
      <c r="H34" s="141">
        <f>(E34-I34)/I34</f>
        <v>0.14007409806963222</v>
      </c>
      <c r="I34" s="414">
        <f>I13+I20+I27</f>
        <v>12446.748</v>
      </c>
      <c r="J34" s="112">
        <f t="shared" si="17"/>
        <v>133046.59830999997</v>
      </c>
      <c r="K34" s="117">
        <f t="shared" si="15"/>
        <v>1.0535139443060646E-2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8"/>
      <c r="B35" s="1009"/>
      <c r="C35" s="93" t="s">
        <v>314</v>
      </c>
      <c r="D35" s="77"/>
      <c r="E35" s="90">
        <f t="shared" si="16"/>
        <v>15387.513578961725</v>
      </c>
      <c r="F35" s="78">
        <f t="shared" si="16"/>
        <v>164134.27165000001</v>
      </c>
      <c r="G35" s="434">
        <f t="shared" si="12"/>
        <v>1.5789702039006381E-2</v>
      </c>
      <c r="H35" s="141">
        <f t="shared" ref="H35" si="18">(E35-I35)/I35</f>
        <v>-9.7416327083980389E-2</v>
      </c>
      <c r="I35" s="414">
        <f t="shared" ref="I35:J35" si="19">I14+I21+I28</f>
        <v>17048.295953823937</v>
      </c>
      <c r="J35" s="112">
        <f t="shared" si="19"/>
        <v>182238.57557000002</v>
      </c>
      <c r="K35" s="117">
        <f t="shared" si="15"/>
        <v>1.4429967983613212E-2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8"/>
      <c r="B36" s="1009"/>
      <c r="C36" s="645" t="s">
        <v>2</v>
      </c>
      <c r="D36" s="640">
        <f>SUM(D30:D35)</f>
        <v>2293121</v>
      </c>
      <c r="E36" s="646">
        <f>SUM(E30:E35)</f>
        <v>974528.43257896171</v>
      </c>
      <c r="F36" s="647">
        <f>SUM(F30:F35)</f>
        <v>10395104.244369999</v>
      </c>
      <c r="G36" s="648">
        <f>SUM(G30:G35)</f>
        <v>1</v>
      </c>
      <c r="H36" s="649">
        <f>(E36-I36)/I36</f>
        <v>-0.17514254097161064</v>
      </c>
      <c r="I36" s="659">
        <f>SUM(I30:I35)</f>
        <v>1181450.7123774716</v>
      </c>
      <c r="J36" s="660">
        <f>SUM(J30:J35)</f>
        <v>12629071.3693</v>
      </c>
      <c r="K36" s="661">
        <f>SUM(K30:K35)</f>
        <v>1.0000000000000002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92" t="s">
        <v>163</v>
      </c>
      <c r="B39" s="992"/>
      <c r="C39" s="992"/>
      <c r="D39" s="992"/>
      <c r="E39" s="992"/>
      <c r="F39" s="83"/>
      <c r="G39" s="992" t="s">
        <v>164</v>
      </c>
      <c r="H39" s="992"/>
      <c r="I39" s="992"/>
      <c r="J39" s="992"/>
      <c r="K39" s="992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93" t="str">
        <f>A30</f>
        <v>II. čtvrtletí</v>
      </c>
      <c r="B40" s="994"/>
      <c r="C40" s="994"/>
      <c r="D40" s="994"/>
      <c r="E40" s="994"/>
      <c r="F40" s="83"/>
      <c r="G40" s="995" t="str">
        <f>A30</f>
        <v>II. čtvrtletí</v>
      </c>
      <c r="H40" s="995"/>
      <c r="I40" s="995"/>
      <c r="J40" s="995"/>
      <c r="K40" s="995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Duben</v>
      </c>
      <c r="C45" s="260">
        <f>E15</f>
        <v>395602.31915641658</v>
      </c>
      <c r="D45" s="260">
        <f>I15</f>
        <v>549202.74123427097</v>
      </c>
      <c r="E45" s="71"/>
      <c r="F45" s="71"/>
      <c r="G45" s="71"/>
      <c r="H45" s="83" t="str">
        <f>A9</f>
        <v>Duben</v>
      </c>
      <c r="I45" s="261">
        <f>E15/E36</f>
        <v>0.40594230597203501</v>
      </c>
      <c r="J45" s="261">
        <f>I15/I36</f>
        <v>0.46485455168002099</v>
      </c>
      <c r="K45" s="83"/>
      <c r="L45" s="71"/>
    </row>
    <row r="46" spans="1:21" ht="15" customHeight="1" x14ac:dyDescent="0.2">
      <c r="A46" s="83"/>
      <c r="B46" s="83" t="str">
        <f>A16</f>
        <v>Květen</v>
      </c>
      <c r="C46" s="260">
        <f>E22</f>
        <v>302528.7405694144</v>
      </c>
      <c r="D46" s="260">
        <f>I22</f>
        <v>362833.04369714978</v>
      </c>
      <c r="E46" s="71"/>
      <c r="F46" s="71"/>
      <c r="G46" s="71"/>
      <c r="H46" s="83" t="str">
        <f>A16</f>
        <v>Květen</v>
      </c>
      <c r="I46" s="261">
        <f>E22/E36</f>
        <v>0.31043603291164296</v>
      </c>
      <c r="J46" s="261">
        <f>I22/I36</f>
        <v>0.30710806629166026</v>
      </c>
      <c r="K46" s="83"/>
      <c r="L46" s="71"/>
    </row>
    <row r="47" spans="1:21" ht="15" customHeight="1" x14ac:dyDescent="0.2">
      <c r="A47" s="83"/>
      <c r="B47" s="83" t="str">
        <f>A23</f>
        <v>Červen</v>
      </c>
      <c r="C47" s="260">
        <f>E29</f>
        <v>276397.37285313074</v>
      </c>
      <c r="D47" s="260">
        <f>I29</f>
        <v>269414.92744605104</v>
      </c>
      <c r="E47" s="71"/>
      <c r="F47" s="71"/>
      <c r="G47" s="71"/>
      <c r="H47" s="83" t="str">
        <f>A23</f>
        <v>Červen</v>
      </c>
      <c r="I47" s="261">
        <f>E29/E36</f>
        <v>0.28362166111632203</v>
      </c>
      <c r="J47" s="261">
        <f>I29/I36</f>
        <v>0.22803738202831891</v>
      </c>
      <c r="K47" s="83"/>
      <c r="L47" s="71"/>
    </row>
    <row r="48" spans="1:21" ht="15" customHeight="1" x14ac:dyDescent="0.2">
      <c r="A48" s="83"/>
      <c r="B48" s="83"/>
      <c r="C48" s="260">
        <f>SUM(C45:C47)</f>
        <v>974528.43257896183</v>
      </c>
      <c r="D48" s="260">
        <f>SUM(D45:D47)</f>
        <v>1181450.7123774718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10" t="s">
        <v>233</v>
      </c>
      <c r="L1" s="1010"/>
    </row>
    <row r="2" spans="1:22" s="582" customFormat="1" ht="15.75" customHeight="1" x14ac:dyDescent="0.2">
      <c r="A2" s="1020" t="s">
        <v>201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</row>
    <row r="3" spans="1:22" ht="18.75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22" ht="12.95" customHeight="1" x14ac:dyDescent="0.2">
      <c r="A4" s="1011" t="s">
        <v>44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22" ht="24.95" customHeight="1" x14ac:dyDescent="0.25">
      <c r="A6" s="74"/>
      <c r="B6" s="75"/>
      <c r="C6" s="76"/>
      <c r="D6" s="76"/>
      <c r="E6" s="1023" t="s">
        <v>39</v>
      </c>
      <c r="F6" s="1024"/>
      <c r="G6" s="432"/>
      <c r="H6" s="990" t="s">
        <v>108</v>
      </c>
      <c r="I6" s="1021" t="s">
        <v>39</v>
      </c>
      <c r="J6" s="1022"/>
      <c r="K6" s="411"/>
      <c r="L6" s="87"/>
    </row>
    <row r="7" spans="1:22" ht="24.95" customHeight="1" x14ac:dyDescent="0.25">
      <c r="A7" s="74"/>
      <c r="B7" s="94"/>
      <c r="C7" s="94"/>
      <c r="D7" s="1018" t="s">
        <v>0</v>
      </c>
      <c r="E7" s="989"/>
      <c r="F7" s="990"/>
      <c r="G7" s="499" t="s">
        <v>107</v>
      </c>
      <c r="H7" s="990"/>
      <c r="I7" s="989"/>
      <c r="J7" s="990"/>
      <c r="K7" s="114" t="s">
        <v>107</v>
      </c>
      <c r="L7" s="87"/>
    </row>
    <row r="8" spans="1:22" ht="15" customHeight="1" x14ac:dyDescent="0.25">
      <c r="A8" s="1017" t="s">
        <v>140</v>
      </c>
      <c r="B8" s="1017"/>
      <c r="C8" s="96" t="s">
        <v>45</v>
      </c>
      <c r="D8" s="1019"/>
      <c r="E8" s="807" t="s">
        <v>342</v>
      </c>
      <c r="F8" s="801" t="s">
        <v>1</v>
      </c>
      <c r="G8" s="500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96" t="str">
        <f>T!J20</f>
        <v>Duben</v>
      </c>
      <c r="B9" s="997"/>
      <c r="C9" s="92" t="s">
        <v>6</v>
      </c>
      <c r="D9" s="77">
        <v>140</v>
      </c>
      <c r="E9" s="90">
        <v>8896.7750000000015</v>
      </c>
      <c r="F9" s="78">
        <v>94956.582261999996</v>
      </c>
      <c r="G9" s="433">
        <f t="shared" ref="G9:G14" si="0">E9/$E$15</f>
        <v>0.47496197859098921</v>
      </c>
      <c r="H9" s="141">
        <f>(E9-I9)/I9</f>
        <v>-0.11614788093156796</v>
      </c>
      <c r="I9" s="413">
        <v>10065.909</v>
      </c>
      <c r="J9" s="113">
        <v>107456.94899999999</v>
      </c>
      <c r="K9" s="116">
        <f>I9/$I$15</f>
        <v>0.3649525428695311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8"/>
      <c r="B10" s="999"/>
      <c r="C10" s="93" t="s">
        <v>7</v>
      </c>
      <c r="D10" s="77">
        <v>363</v>
      </c>
      <c r="E10" s="90">
        <v>1035.9159999999999</v>
      </c>
      <c r="F10" s="78">
        <v>11056.434999999999</v>
      </c>
      <c r="G10" s="434">
        <f t="shared" si="0"/>
        <v>5.5303265847912654E-2</v>
      </c>
      <c r="H10" s="141">
        <f t="shared" ref="H10:H13" si="1">(E10-I10)/I10</f>
        <v>-0.3620197284915162</v>
      </c>
      <c r="I10" s="414">
        <v>1623.7429999999999</v>
      </c>
      <c r="J10" s="112">
        <v>17333.944</v>
      </c>
      <c r="K10" s="117">
        <f t="shared" ref="K10:K14" si="2">I10/$I$15</f>
        <v>5.8870901457245543E-2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8"/>
      <c r="B11" s="999"/>
      <c r="C11" s="93" t="s">
        <v>8</v>
      </c>
      <c r="D11" s="77">
        <v>10484</v>
      </c>
      <c r="E11" s="90">
        <v>2604.0969999999998</v>
      </c>
      <c r="F11" s="78">
        <v>27794.075000000001</v>
      </c>
      <c r="G11" s="434">
        <f t="shared" si="0"/>
        <v>0.13902195610913606</v>
      </c>
      <c r="H11" s="141">
        <f t="shared" si="1"/>
        <v>-0.46115971071753931</v>
      </c>
      <c r="I11" s="414">
        <v>4832.7807920000005</v>
      </c>
      <c r="J11" s="112">
        <v>51592.402344000002</v>
      </c>
      <c r="K11" s="117">
        <f t="shared" si="2"/>
        <v>0.17521871488917956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8"/>
      <c r="B12" s="999"/>
      <c r="C12" s="93" t="s">
        <v>9</v>
      </c>
      <c r="D12" s="77">
        <v>103487</v>
      </c>
      <c r="E12" s="90">
        <v>5483.1610000000001</v>
      </c>
      <c r="F12" s="78">
        <v>58522.927000000003</v>
      </c>
      <c r="G12" s="434">
        <f t="shared" si="0"/>
        <v>0.29272326179912911</v>
      </c>
      <c r="H12" s="141">
        <f t="shared" si="1"/>
        <v>-0.46115968752294378</v>
      </c>
      <c r="I12" s="414">
        <v>10175.855208000001</v>
      </c>
      <c r="J12" s="112">
        <v>108632.449656</v>
      </c>
      <c r="K12" s="117">
        <f t="shared" si="2"/>
        <v>0.36893878476665759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8"/>
      <c r="B13" s="999"/>
      <c r="C13" s="290" t="s">
        <v>306</v>
      </c>
      <c r="D13" s="85">
        <v>15</v>
      </c>
      <c r="E13" s="102">
        <v>334.49299999999999</v>
      </c>
      <c r="F13" s="86">
        <v>3569.7039999999997</v>
      </c>
      <c r="G13" s="103">
        <f t="shared" si="0"/>
        <v>1.7857196243002183E-2</v>
      </c>
      <c r="H13" s="141">
        <f t="shared" si="1"/>
        <v>9.0487942439288288E-2</v>
      </c>
      <c r="I13" s="417">
        <v>306.73700000000002</v>
      </c>
      <c r="J13" s="118">
        <v>3274.2529999999997</v>
      </c>
      <c r="K13" s="117">
        <f t="shared" si="2"/>
        <v>1.1121146450079309E-2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8"/>
      <c r="B14" s="999"/>
      <c r="C14" s="93" t="s">
        <v>314</v>
      </c>
      <c r="D14" s="419"/>
      <c r="E14" s="90">
        <v>377.11</v>
      </c>
      <c r="F14" s="78">
        <v>4024.951</v>
      </c>
      <c r="G14" s="434">
        <f t="shared" si="0"/>
        <v>2.0132341409830858E-2</v>
      </c>
      <c r="H14" s="141">
        <f>(E14-I14)/I14</f>
        <v>-0.34574266907705492</v>
      </c>
      <c r="I14" s="414">
        <v>576.39400000000001</v>
      </c>
      <c r="J14" s="112">
        <v>6153.2269999999999</v>
      </c>
      <c r="K14" s="117">
        <f t="shared" si="2"/>
        <v>2.0897909567306888E-2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1000"/>
      <c r="B15" s="1001"/>
      <c r="C15" s="610" t="s">
        <v>2</v>
      </c>
      <c r="D15" s="611">
        <v>114489</v>
      </c>
      <c r="E15" s="612">
        <v>18731.552</v>
      </c>
      <c r="F15" s="613">
        <v>199924.67426199999</v>
      </c>
      <c r="G15" s="614">
        <f>SUM(G9:G14)</f>
        <v>1</v>
      </c>
      <c r="H15" s="615">
        <f>(E15-I15)/I15</f>
        <v>-0.32086336819726358</v>
      </c>
      <c r="I15" s="616">
        <v>27581.419000000002</v>
      </c>
      <c r="J15" s="617">
        <v>294443.22500000003</v>
      </c>
      <c r="K15" s="625">
        <f>SUM(K9:K14)</f>
        <v>1.0000000000000002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1002" t="str">
        <f>T!J21</f>
        <v>Květen</v>
      </c>
      <c r="B16" s="1003"/>
      <c r="C16" s="92" t="s">
        <v>6</v>
      </c>
      <c r="D16" s="77">
        <v>134</v>
      </c>
      <c r="E16" s="90">
        <v>8765.0879999999997</v>
      </c>
      <c r="F16" s="78">
        <v>93491.917260000002</v>
      </c>
      <c r="G16" s="433">
        <f>E16/$E$22</f>
        <v>0.65519299332509684</v>
      </c>
      <c r="H16" s="141">
        <f>(E16-I16)/I16</f>
        <v>-8.2015273059749025E-2</v>
      </c>
      <c r="I16" s="413">
        <v>9548.1849999999995</v>
      </c>
      <c r="J16" s="113">
        <v>101960.269</v>
      </c>
      <c r="K16" s="116">
        <f>I16/$I$22</f>
        <v>0.54887815284810682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1002"/>
      <c r="B17" s="1003"/>
      <c r="C17" s="93" t="s">
        <v>7</v>
      </c>
      <c r="D17" s="77">
        <v>364</v>
      </c>
      <c r="E17" s="90">
        <v>747.94399999999996</v>
      </c>
      <c r="F17" s="78">
        <v>7977.8700000000008</v>
      </c>
      <c r="G17" s="434">
        <f t="shared" ref="G17:G21" si="3">E17/$E$22</f>
        <v>5.5909041437980568E-2</v>
      </c>
      <c r="H17" s="141">
        <f t="shared" ref="H17:H19" si="4">(E17-I17)/I17</f>
        <v>-0.22228264655818719</v>
      </c>
      <c r="I17" s="414">
        <v>961.7170000000001</v>
      </c>
      <c r="J17" s="112">
        <v>10269.695</v>
      </c>
      <c r="K17" s="117">
        <f t="shared" ref="K17:K21" si="5">I17/$I$22</f>
        <v>5.5284376090599711E-2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1002"/>
      <c r="B18" s="1003"/>
      <c r="C18" s="93" t="s">
        <v>8</v>
      </c>
      <c r="D18" s="77">
        <v>10465</v>
      </c>
      <c r="E18" s="90">
        <v>1038.8120000000001</v>
      </c>
      <c r="F18" s="78">
        <v>11080.369000000001</v>
      </c>
      <c r="G18" s="434">
        <f t="shared" si="3"/>
        <v>7.765151288635444E-2</v>
      </c>
      <c r="H18" s="141">
        <f t="shared" si="4"/>
        <v>-0.48396502684406462</v>
      </c>
      <c r="I18" s="414">
        <v>2013.06511</v>
      </c>
      <c r="J18" s="112">
        <v>21497.022680000002</v>
      </c>
      <c r="K18" s="117">
        <f>I18/$I$22</f>
        <v>0.1157212034684886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1002"/>
      <c r="B19" s="1003"/>
      <c r="C19" s="93" t="s">
        <v>9</v>
      </c>
      <c r="D19" s="77">
        <v>103505</v>
      </c>
      <c r="E19" s="90">
        <v>2187.3119999999999</v>
      </c>
      <c r="F19" s="78">
        <v>23330.715</v>
      </c>
      <c r="G19" s="434">
        <f t="shared" si="3"/>
        <v>0.16350223712710063</v>
      </c>
      <c r="H19" s="141">
        <f t="shared" si="4"/>
        <v>-0.48396507959679963</v>
      </c>
      <c r="I19" s="414">
        <v>4238.6898899999997</v>
      </c>
      <c r="J19" s="112">
        <v>45263.91732</v>
      </c>
      <c r="K19" s="117">
        <f>I19/$I$22</f>
        <v>0.24366141599886731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1002"/>
      <c r="B20" s="1003"/>
      <c r="C20" s="290" t="s">
        <v>306</v>
      </c>
      <c r="D20" s="85">
        <v>15</v>
      </c>
      <c r="E20" s="102">
        <v>378.39000000000004</v>
      </c>
      <c r="F20" s="86">
        <v>4036.0739000000003</v>
      </c>
      <c r="G20" s="103">
        <f t="shared" si="3"/>
        <v>2.8284767562434449E-2</v>
      </c>
      <c r="H20" s="141">
        <f>(E20-I20)/I20</f>
        <v>0.13704043150983372</v>
      </c>
      <c r="I20" s="417">
        <v>332.78500000000003</v>
      </c>
      <c r="J20" s="118">
        <v>3553.6769999999997</v>
      </c>
      <c r="K20" s="117">
        <f>I20/$I$22</f>
        <v>1.9130171450967615E-2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1002"/>
      <c r="B21" s="1003"/>
      <c r="C21" s="93" t="s">
        <v>314</v>
      </c>
      <c r="D21" s="419"/>
      <c r="E21" s="90">
        <v>260.32600000000002</v>
      </c>
      <c r="F21" s="78">
        <v>2776.7429999999999</v>
      </c>
      <c r="G21" s="434">
        <f t="shared" si="3"/>
        <v>1.9459447661033087E-2</v>
      </c>
      <c r="H21" s="141">
        <f t="shared" ref="H21" si="6">(E21-I21)/I21</f>
        <v>-0.13621145608324453</v>
      </c>
      <c r="I21" s="414">
        <v>301.37700000000001</v>
      </c>
      <c r="J21" s="112">
        <v>3218.2999999999997</v>
      </c>
      <c r="K21" s="117">
        <f t="shared" si="5"/>
        <v>1.7324680142969989E-2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1002"/>
      <c r="B22" s="1003"/>
      <c r="C22" s="610" t="s">
        <v>2</v>
      </c>
      <c r="D22" s="611">
        <v>114483</v>
      </c>
      <c r="E22" s="612">
        <v>13377.871999999999</v>
      </c>
      <c r="F22" s="613">
        <v>142693.68815999999</v>
      </c>
      <c r="G22" s="614">
        <f>SUM(G16:G21)</f>
        <v>1</v>
      </c>
      <c r="H22" s="615">
        <f>(E22-I22)/I22</f>
        <v>-0.23097199390267284</v>
      </c>
      <c r="I22" s="616">
        <v>17395.819</v>
      </c>
      <c r="J22" s="617">
        <v>185762.88099999999</v>
      </c>
      <c r="K22" s="625">
        <f>SUM(K16:K21)</f>
        <v>1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1002" t="str">
        <f>T!J22</f>
        <v>Červen</v>
      </c>
      <c r="B23" s="1003"/>
      <c r="C23" s="92" t="s">
        <v>6</v>
      </c>
      <c r="D23" s="77">
        <v>123</v>
      </c>
      <c r="E23" s="90">
        <v>7632.1379999999999</v>
      </c>
      <c r="F23" s="78">
        <v>81437.199959999984</v>
      </c>
      <c r="G23" s="433">
        <f>E23/$E$29</f>
        <v>0.65631882483905124</v>
      </c>
      <c r="H23" s="141">
        <f>(E23-I23)/I23</f>
        <v>-2.8748869948363748E-2</v>
      </c>
      <c r="I23" s="413">
        <v>7858.0479999999998</v>
      </c>
      <c r="J23" s="113">
        <v>83926.570999999996</v>
      </c>
      <c r="K23" s="116">
        <f>I23/$I$29</f>
        <v>0.68661220112389465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1002"/>
      <c r="B24" s="1003"/>
      <c r="C24" s="93" t="s">
        <v>7</v>
      </c>
      <c r="D24" s="77">
        <v>347</v>
      </c>
      <c r="E24" s="90">
        <v>1244.1659999999999</v>
      </c>
      <c r="F24" s="78">
        <v>13275.620999999999</v>
      </c>
      <c r="G24" s="434">
        <f t="shared" ref="G24:G28" si="7">E24/$E$29</f>
        <v>0.10699093321225364</v>
      </c>
      <c r="H24" s="141">
        <f t="shared" ref="H24:H28" si="8">(E24-I24)/I24</f>
        <v>0.9588383937778967</v>
      </c>
      <c r="I24" s="414">
        <v>635.15499999999997</v>
      </c>
      <c r="J24" s="112">
        <v>6783.6460000000006</v>
      </c>
      <c r="K24" s="117">
        <f t="shared" ref="K24:K28" si="9">I24/$I$29</f>
        <v>5.5497901336928369E-2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1002"/>
      <c r="B25" s="1003"/>
      <c r="C25" s="93" t="s">
        <v>8</v>
      </c>
      <c r="D25" s="77">
        <v>10415</v>
      </c>
      <c r="E25" s="90">
        <v>852.33199999999999</v>
      </c>
      <c r="F25" s="78">
        <v>9094.6360000000004</v>
      </c>
      <c r="G25" s="434">
        <f t="shared" si="7"/>
        <v>7.329552172834379E-2</v>
      </c>
      <c r="H25" s="141">
        <f t="shared" si="8"/>
        <v>0.14320293165939971</v>
      </c>
      <c r="I25" s="414">
        <v>745.56491800000003</v>
      </c>
      <c r="J25" s="112">
        <v>7962.8065859999997</v>
      </c>
      <c r="K25" s="117">
        <f t="shared" si="9"/>
        <v>6.5145182293202597E-2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1002"/>
      <c r="B26" s="1003"/>
      <c r="C26" s="93" t="s">
        <v>9</v>
      </c>
      <c r="D26" s="77">
        <v>103182</v>
      </c>
      <c r="E26" s="90">
        <v>1294.5990000000002</v>
      </c>
      <c r="F26" s="78">
        <v>13813.425999999999</v>
      </c>
      <c r="G26" s="434">
        <f t="shared" si="7"/>
        <v>0.11132787356803704</v>
      </c>
      <c r="H26" s="141">
        <f t="shared" si="8"/>
        <v>-0.17533800444008382</v>
      </c>
      <c r="I26" s="414">
        <v>1569.8540819999998</v>
      </c>
      <c r="J26" s="112">
        <v>16766.406414000001</v>
      </c>
      <c r="K26" s="117">
        <f t="shared" si="9"/>
        <v>0.13716904843102903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1002"/>
      <c r="B27" s="1003"/>
      <c r="C27" s="290" t="s">
        <v>306</v>
      </c>
      <c r="D27" s="85">
        <v>15</v>
      </c>
      <c r="E27" s="102">
        <v>383.05900000000003</v>
      </c>
      <c r="F27" s="86">
        <v>4087.221</v>
      </c>
      <c r="G27" s="103">
        <f t="shared" si="7"/>
        <v>3.2940813271985149E-2</v>
      </c>
      <c r="H27" s="141">
        <f t="shared" si="8"/>
        <v>9.6161165243021401E-2</v>
      </c>
      <c r="I27" s="417">
        <v>349.45499999999998</v>
      </c>
      <c r="J27" s="118">
        <v>3732.0410000000002</v>
      </c>
      <c r="K27" s="117">
        <f t="shared" si="9"/>
        <v>3.0534309124066256E-2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1002"/>
      <c r="B28" s="1003"/>
      <c r="C28" s="93" t="s">
        <v>314</v>
      </c>
      <c r="D28" s="419"/>
      <c r="E28" s="90">
        <v>222.411</v>
      </c>
      <c r="F28" s="78">
        <v>2373.1770000000001</v>
      </c>
      <c r="G28" s="434">
        <f t="shared" si="7"/>
        <v>1.9126033380329109E-2</v>
      </c>
      <c r="H28" s="141">
        <f t="shared" si="8"/>
        <v>-0.22394012352140683</v>
      </c>
      <c r="I28" s="414">
        <v>286.58999999999997</v>
      </c>
      <c r="J28" s="112">
        <v>3060.8689999999997</v>
      </c>
      <c r="K28" s="117">
        <f t="shared" si="9"/>
        <v>2.504135769087908E-2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1004"/>
      <c r="B29" s="1005"/>
      <c r="C29" s="618" t="s">
        <v>2</v>
      </c>
      <c r="D29" s="619">
        <v>114082</v>
      </c>
      <c r="E29" s="620">
        <v>11628.705</v>
      </c>
      <c r="F29" s="621">
        <v>124081.28095999999</v>
      </c>
      <c r="G29" s="614">
        <f>SUM(G23:G28)</f>
        <v>1</v>
      </c>
      <c r="H29" s="622">
        <f>(E29-I29)/I29</f>
        <v>1.608067757672639E-2</v>
      </c>
      <c r="I29" s="623">
        <v>11444.666999999999</v>
      </c>
      <c r="J29" s="624">
        <v>122232.34000000001</v>
      </c>
      <c r="K29" s="625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1006" t="str">
        <f>T!E17</f>
        <v>II. čtvrtletí</v>
      </c>
      <c r="B30" s="1007"/>
      <c r="C30" s="108" t="s">
        <v>6</v>
      </c>
      <c r="D30" s="109">
        <f>D23</f>
        <v>123</v>
      </c>
      <c r="E30" s="435">
        <f>E9+E16+E23</f>
        <v>25294.001</v>
      </c>
      <c r="F30" s="110">
        <f>F9+F16+F23</f>
        <v>269885.69948199997</v>
      </c>
      <c r="G30" s="436">
        <f>E30/$E$36</f>
        <v>0.57830551005050979</v>
      </c>
      <c r="H30" s="431">
        <f>(E30-I30)/I30</f>
        <v>-7.9285444869933927E-2</v>
      </c>
      <c r="I30" s="415">
        <f>I9+I16+I23</f>
        <v>27472.141999999996</v>
      </c>
      <c r="J30" s="125">
        <f>J9+J16+J23</f>
        <v>293343.78899999999</v>
      </c>
      <c r="K30" s="626">
        <f>I30/$I$36</f>
        <v>0.48690560873476352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8"/>
      <c r="B31" s="1009"/>
      <c r="C31" s="93" t="s">
        <v>7</v>
      </c>
      <c r="D31" s="77">
        <f t="shared" ref="D31:D34" si="10">D24</f>
        <v>347</v>
      </c>
      <c r="E31" s="90">
        <f>E10+E17+E24</f>
        <v>3028.0259999999998</v>
      </c>
      <c r="F31" s="78">
        <f t="shared" ref="F31" si="11">F10+F17+F24</f>
        <v>32309.925999999999</v>
      </c>
      <c r="G31" s="434">
        <f t="shared" ref="G31:G35" si="12">E31/$E$36</f>
        <v>6.9230807746714529E-2</v>
      </c>
      <c r="H31" s="141">
        <f t="shared" ref="H31:H33" si="13">(E31-I31)/I31</f>
        <v>-5.97988272426229E-2</v>
      </c>
      <c r="I31" s="414">
        <f>I10+I17+I24</f>
        <v>3220.6149999999998</v>
      </c>
      <c r="J31" s="112">
        <f t="shared" ref="J31" si="14">J10+J17+J24</f>
        <v>34387.285000000003</v>
      </c>
      <c r="K31" s="117">
        <f t="shared" ref="K31:K35" si="15">I31/$I$36</f>
        <v>5.7080933371533624E-2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8"/>
      <c r="B32" s="1009"/>
      <c r="C32" s="93" t="s">
        <v>8</v>
      </c>
      <c r="D32" s="77">
        <f t="shared" si="10"/>
        <v>10415</v>
      </c>
      <c r="E32" s="90">
        <f t="shared" ref="E32:F35" si="16">E11+E18+E25</f>
        <v>4495.241</v>
      </c>
      <c r="F32" s="78">
        <f t="shared" si="16"/>
        <v>47969.08</v>
      </c>
      <c r="G32" s="434">
        <f t="shared" si="12"/>
        <v>0.10277625272905476</v>
      </c>
      <c r="H32" s="141">
        <f t="shared" si="13"/>
        <v>-0.4078517015365532</v>
      </c>
      <c r="I32" s="414">
        <f t="shared" ref="I32:J34" si="17">I11+I18+I25</f>
        <v>7591.410820000001</v>
      </c>
      <c r="J32" s="112">
        <f t="shared" si="17"/>
        <v>81052.231610000003</v>
      </c>
      <c r="K32" s="117">
        <f>I32/$I$36</f>
        <v>0.13454722629446844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8"/>
      <c r="B33" s="1009"/>
      <c r="C33" s="93" t="s">
        <v>9</v>
      </c>
      <c r="D33" s="77">
        <f t="shared" si="10"/>
        <v>103182</v>
      </c>
      <c r="E33" s="90">
        <f>E12+E19+E26</f>
        <v>8965.0720000000001</v>
      </c>
      <c r="F33" s="78">
        <f t="shared" si="16"/>
        <v>95667.067999999999</v>
      </c>
      <c r="G33" s="434">
        <f t="shared" si="12"/>
        <v>0.20497154782272461</v>
      </c>
      <c r="H33" s="141">
        <f t="shared" si="13"/>
        <v>-0.43913612898148358</v>
      </c>
      <c r="I33" s="414">
        <f>I12+I19+I26</f>
        <v>15984.39918</v>
      </c>
      <c r="J33" s="112">
        <f t="shared" si="17"/>
        <v>170662.77338999999</v>
      </c>
      <c r="K33" s="117">
        <f t="shared" si="15"/>
        <v>0.28330130257034036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8"/>
      <c r="B34" s="1009"/>
      <c r="C34" s="290" t="s">
        <v>306</v>
      </c>
      <c r="D34" s="77">
        <f t="shared" si="10"/>
        <v>15</v>
      </c>
      <c r="E34" s="90">
        <f>E13+E20+E27</f>
        <v>1095.942</v>
      </c>
      <c r="F34" s="78">
        <f t="shared" si="16"/>
        <v>11692.998900000001</v>
      </c>
      <c r="G34" s="103">
        <f t="shared" si="12"/>
        <v>2.505690172526584E-2</v>
      </c>
      <c r="H34" s="141">
        <f>(E34-I34)/I34</f>
        <v>0.10815721700302425</v>
      </c>
      <c r="I34" s="414">
        <f>I13+I20+I27</f>
        <v>988.97700000000009</v>
      </c>
      <c r="J34" s="112">
        <f t="shared" si="17"/>
        <v>10559.971</v>
      </c>
      <c r="K34" s="117">
        <f t="shared" si="15"/>
        <v>1.7528245457150021E-2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8"/>
      <c r="B35" s="1009"/>
      <c r="C35" s="93" t="s">
        <v>314</v>
      </c>
      <c r="D35" s="77"/>
      <c r="E35" s="90">
        <f t="shared" si="16"/>
        <v>859.84699999999998</v>
      </c>
      <c r="F35" s="78">
        <f t="shared" si="16"/>
        <v>9174.8709999999992</v>
      </c>
      <c r="G35" s="434">
        <f t="shared" si="12"/>
        <v>1.9658979925730242E-2</v>
      </c>
      <c r="H35" s="141">
        <f t="shared" ref="H35" si="18">(E35-I35)/I35</f>
        <v>-0.26152885574147533</v>
      </c>
      <c r="I35" s="414">
        <f t="shared" ref="I35:J35" si="19">I14+I21+I28</f>
        <v>1164.3609999999999</v>
      </c>
      <c r="J35" s="112">
        <f t="shared" si="19"/>
        <v>12432.396000000001</v>
      </c>
      <c r="K35" s="117">
        <f t="shared" si="15"/>
        <v>2.0636683571743988E-2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8"/>
      <c r="B36" s="1009"/>
      <c r="C36" s="645" t="s">
        <v>2</v>
      </c>
      <c r="D36" s="640">
        <f>SUM(D30:D35)</f>
        <v>114082</v>
      </c>
      <c r="E36" s="646">
        <f>SUM(E30:E35)</f>
        <v>43738.129000000008</v>
      </c>
      <c r="F36" s="647">
        <f>SUM(F30:F35)</f>
        <v>466699.64338199998</v>
      </c>
      <c r="G36" s="648">
        <f>SUM(G30:G35)</f>
        <v>0.99999999999999989</v>
      </c>
      <c r="H36" s="649">
        <f>(E36-I36)/I36</f>
        <v>-0.22480233519233339</v>
      </c>
      <c r="I36" s="659">
        <f>SUM(I30:I35)</f>
        <v>56421.904999999999</v>
      </c>
      <c r="J36" s="660">
        <f>SUM(J30:J35)</f>
        <v>602438.446</v>
      </c>
      <c r="K36" s="661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92" t="s">
        <v>163</v>
      </c>
      <c r="B39" s="992"/>
      <c r="C39" s="992"/>
      <c r="D39" s="992"/>
      <c r="E39" s="992"/>
      <c r="F39" s="83"/>
      <c r="G39" s="992" t="s">
        <v>164</v>
      </c>
      <c r="H39" s="992"/>
      <c r="I39" s="992"/>
      <c r="J39" s="992"/>
      <c r="K39" s="992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93" t="str">
        <f>A30</f>
        <v>II. čtvrtletí</v>
      </c>
      <c r="B40" s="994"/>
      <c r="C40" s="994"/>
      <c r="D40" s="994"/>
      <c r="E40" s="994"/>
      <c r="F40" s="83"/>
      <c r="G40" s="995" t="str">
        <f>A30</f>
        <v>II. čtvrtletí</v>
      </c>
      <c r="H40" s="995"/>
      <c r="I40" s="995"/>
      <c r="J40" s="995"/>
      <c r="K40" s="995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Duben</v>
      </c>
      <c r="C45" s="260">
        <f>E15</f>
        <v>18731.552</v>
      </c>
      <c r="D45" s="260">
        <f>I15</f>
        <v>27581.419000000002</v>
      </c>
      <c r="E45" s="71"/>
      <c r="F45" s="71"/>
      <c r="G45" s="71"/>
      <c r="H45" s="83" t="str">
        <f>A9</f>
        <v>Duben</v>
      </c>
      <c r="I45" s="261">
        <f>E15/E36</f>
        <v>0.42826596446318033</v>
      </c>
      <c r="J45" s="261">
        <f>I15/I36</f>
        <v>0.48884239197524443</v>
      </c>
      <c r="K45" s="83"/>
      <c r="L45" s="71"/>
    </row>
    <row r="46" spans="1:21" ht="15" customHeight="1" x14ac:dyDescent="0.2">
      <c r="A46" s="83"/>
      <c r="B46" s="83" t="str">
        <f>A16</f>
        <v>Květen</v>
      </c>
      <c r="C46" s="260">
        <f>E22</f>
        <v>13377.871999999999</v>
      </c>
      <c r="D46" s="260">
        <f>I22</f>
        <v>17395.819</v>
      </c>
      <c r="E46" s="71"/>
      <c r="F46" s="71"/>
      <c r="G46" s="71"/>
      <c r="H46" s="83" t="str">
        <f>A16</f>
        <v>Květen</v>
      </c>
      <c r="I46" s="261">
        <f>E22/E36</f>
        <v>0.30586292340031274</v>
      </c>
      <c r="J46" s="261">
        <f>I22/I36</f>
        <v>0.30831676101684263</v>
      </c>
      <c r="K46" s="83"/>
      <c r="L46" s="71"/>
    </row>
    <row r="47" spans="1:21" ht="15" customHeight="1" x14ac:dyDescent="0.2">
      <c r="A47" s="83"/>
      <c r="B47" s="83" t="str">
        <f>A23</f>
        <v>Červen</v>
      </c>
      <c r="C47" s="260">
        <f>E29</f>
        <v>11628.705</v>
      </c>
      <c r="D47" s="260">
        <f>I29</f>
        <v>11444.666999999999</v>
      </c>
      <c r="E47" s="71"/>
      <c r="F47" s="71"/>
      <c r="G47" s="71"/>
      <c r="H47" s="83" t="str">
        <f>A23</f>
        <v>Červen</v>
      </c>
      <c r="I47" s="261">
        <f>E29/E36</f>
        <v>0.26587111213650677</v>
      </c>
      <c r="J47" s="261">
        <f>I29/I36</f>
        <v>0.20284084700791297</v>
      </c>
      <c r="K47" s="83"/>
      <c r="L47" s="71"/>
    </row>
    <row r="48" spans="1:21" ht="15" customHeight="1" x14ac:dyDescent="0.2">
      <c r="A48" s="83"/>
      <c r="B48" s="83"/>
      <c r="C48" s="260">
        <f>SUM(C45:C47)</f>
        <v>43738.129000000001</v>
      </c>
      <c r="D48" s="260">
        <f>SUM(D45:D47)</f>
        <v>56421.904999999999</v>
      </c>
      <c r="E48" s="83"/>
      <c r="F48" s="83"/>
      <c r="G48" s="83"/>
      <c r="H48" s="83"/>
      <c r="I48" s="181">
        <f>SUM(I45:I47)</f>
        <v>0.99999999999999978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1010" t="s">
        <v>234</v>
      </c>
      <c r="L1" s="1010"/>
    </row>
    <row r="2" spans="1:22" s="582" customFormat="1" ht="15.75" customHeight="1" x14ac:dyDescent="0.2">
      <c r="A2" s="1020" t="s">
        <v>202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</row>
    <row r="3" spans="1:22" ht="18.75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22" ht="12.95" customHeight="1" x14ac:dyDescent="0.2">
      <c r="A4" s="1011" t="s">
        <v>109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22" ht="24.95" customHeight="1" x14ac:dyDescent="0.25">
      <c r="A6" s="74"/>
      <c r="B6" s="75"/>
      <c r="C6" s="76"/>
      <c r="D6" s="76"/>
      <c r="E6" s="1023" t="s">
        <v>39</v>
      </c>
      <c r="F6" s="1024"/>
      <c r="G6" s="432"/>
      <c r="H6" s="990" t="s">
        <v>108</v>
      </c>
      <c r="I6" s="1021" t="s">
        <v>39</v>
      </c>
      <c r="J6" s="1022"/>
      <c r="K6" s="411"/>
      <c r="L6" s="87"/>
    </row>
    <row r="7" spans="1:22" ht="24.95" customHeight="1" x14ac:dyDescent="0.25">
      <c r="A7" s="74"/>
      <c r="B7" s="94"/>
      <c r="C7" s="94"/>
      <c r="D7" s="1018" t="s">
        <v>0</v>
      </c>
      <c r="E7" s="989"/>
      <c r="F7" s="990"/>
      <c r="G7" s="499" t="s">
        <v>107</v>
      </c>
      <c r="H7" s="990"/>
      <c r="I7" s="989"/>
      <c r="J7" s="990"/>
      <c r="K7" s="114" t="s">
        <v>107</v>
      </c>
      <c r="L7" s="87"/>
    </row>
    <row r="8" spans="1:22" ht="15" customHeight="1" x14ac:dyDescent="0.25">
      <c r="A8" s="1017" t="s">
        <v>140</v>
      </c>
      <c r="B8" s="1017"/>
      <c r="C8" s="96" t="s">
        <v>45</v>
      </c>
      <c r="D8" s="1019"/>
      <c r="E8" s="807" t="s">
        <v>342</v>
      </c>
      <c r="F8" s="801" t="s">
        <v>1</v>
      </c>
      <c r="G8" s="500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96" t="str">
        <f>T!J20</f>
        <v>Duben</v>
      </c>
      <c r="B9" s="997"/>
      <c r="C9" s="92" t="s">
        <v>6</v>
      </c>
      <c r="D9" s="77">
        <v>105</v>
      </c>
      <c r="E9" s="90">
        <v>1526.46</v>
      </c>
      <c r="F9" s="78">
        <v>16113.290000000003</v>
      </c>
      <c r="G9" s="433">
        <f t="shared" ref="G9:G14" si="0">E9/$E$15</f>
        <v>0.62336675875502989</v>
      </c>
      <c r="H9" s="141">
        <f>(E9-I9)/I9</f>
        <v>-0.82599354135848058</v>
      </c>
      <c r="I9" s="413">
        <v>8772.4330000000009</v>
      </c>
      <c r="J9" s="113">
        <v>93470.665000000008</v>
      </c>
      <c r="K9" s="116">
        <f>I9/$I$15</f>
        <v>0.91924835351381384</v>
      </c>
      <c r="L9" s="87"/>
      <c r="N9" s="442"/>
      <c r="O9" s="442"/>
      <c r="P9" s="442"/>
      <c r="Q9" s="442"/>
      <c r="R9" s="442"/>
      <c r="S9" s="442"/>
      <c r="T9" s="442"/>
      <c r="U9" s="442"/>
      <c r="V9" s="442"/>
    </row>
    <row r="10" spans="1:22" ht="12.95" customHeight="1" x14ac:dyDescent="0.2">
      <c r="A10" s="998"/>
      <c r="B10" s="999"/>
      <c r="C10" s="93" t="s">
        <v>7</v>
      </c>
      <c r="D10" s="77">
        <v>120</v>
      </c>
      <c r="E10" s="90">
        <v>34.631999999999998</v>
      </c>
      <c r="F10" s="78">
        <v>364.62099999999998</v>
      </c>
      <c r="G10" s="434">
        <f t="shared" si="0"/>
        <v>1.4142812513399758E-2</v>
      </c>
      <c r="H10" s="141">
        <f t="shared" ref="H10:H13" si="1">(E10-I10)/I10</f>
        <v>-0.61094197607144862</v>
      </c>
      <c r="I10" s="414">
        <v>89.015000000000001</v>
      </c>
      <c r="J10" s="112">
        <v>933.05</v>
      </c>
      <c r="K10" s="117">
        <f t="shared" ref="K10:K14" si="2">I10/$I$15</f>
        <v>9.3277306521499948E-3</v>
      </c>
      <c r="L10" s="88"/>
      <c r="M10" s="79"/>
      <c r="N10" s="442"/>
      <c r="O10" s="442"/>
      <c r="P10" s="442"/>
      <c r="Q10" s="442"/>
      <c r="R10" s="442"/>
      <c r="S10" s="442"/>
      <c r="T10" s="442"/>
    </row>
    <row r="11" spans="1:22" ht="12.95" customHeight="1" x14ac:dyDescent="0.2">
      <c r="A11" s="998"/>
      <c r="B11" s="999"/>
      <c r="C11" s="93" t="s">
        <v>8</v>
      </c>
      <c r="D11" s="77">
        <v>852</v>
      </c>
      <c r="E11" s="90">
        <v>5.9119999999999999</v>
      </c>
      <c r="F11" s="78">
        <v>62.545999999999999</v>
      </c>
      <c r="G11" s="434">
        <f t="shared" si="0"/>
        <v>2.414307795657755E-3</v>
      </c>
      <c r="H11" s="141">
        <f t="shared" si="1"/>
        <v>-0.52802171483314708</v>
      </c>
      <c r="I11" s="414">
        <v>12.526000000000002</v>
      </c>
      <c r="J11" s="112">
        <v>132.11100000000002</v>
      </c>
      <c r="K11" s="117">
        <f t="shared" si="2"/>
        <v>1.3125782637626337E-3</v>
      </c>
      <c r="L11" s="88"/>
      <c r="M11" s="79"/>
      <c r="N11" s="442"/>
      <c r="O11" s="442"/>
      <c r="P11" s="442"/>
      <c r="Q11" s="442"/>
      <c r="R11" s="442"/>
      <c r="S11" s="442"/>
      <c r="T11" s="442"/>
    </row>
    <row r="12" spans="1:22" ht="12.95" customHeight="1" x14ac:dyDescent="0.2">
      <c r="A12" s="998"/>
      <c r="B12" s="999"/>
      <c r="C12" s="93" t="s">
        <v>9</v>
      </c>
      <c r="D12" s="77">
        <v>6514</v>
      </c>
      <c r="E12" s="90">
        <v>0</v>
      </c>
      <c r="F12" s="78">
        <v>0</v>
      </c>
      <c r="G12" s="434">
        <f t="shared" si="0"/>
        <v>0</v>
      </c>
      <c r="H12" s="627" t="e">
        <f>(E12-I12)/I12</f>
        <v>#DIV/0!</v>
      </c>
      <c r="I12" s="414">
        <v>0</v>
      </c>
      <c r="J12" s="112">
        <v>0</v>
      </c>
      <c r="K12" s="117">
        <f t="shared" si="2"/>
        <v>0</v>
      </c>
      <c r="L12" s="88"/>
      <c r="M12" s="79"/>
      <c r="N12" s="442"/>
      <c r="O12" s="442"/>
      <c r="P12" s="442"/>
      <c r="Q12" s="442"/>
      <c r="R12" s="442"/>
      <c r="S12" s="442"/>
      <c r="T12" s="442"/>
    </row>
    <row r="13" spans="1:22" ht="12.95" customHeight="1" x14ac:dyDescent="0.2">
      <c r="A13" s="998"/>
      <c r="B13" s="999"/>
      <c r="C13" s="290" t="s">
        <v>306</v>
      </c>
      <c r="D13" s="85">
        <v>5</v>
      </c>
      <c r="E13" s="102">
        <v>21.294</v>
      </c>
      <c r="F13" s="86">
        <v>221.13800000000001</v>
      </c>
      <c r="G13" s="103">
        <f t="shared" si="0"/>
        <v>8.6959185048606624E-3</v>
      </c>
      <c r="H13" s="627" t="e">
        <f t="shared" si="1"/>
        <v>#DIV/0!</v>
      </c>
      <c r="I13" s="417">
        <v>0</v>
      </c>
      <c r="J13" s="118">
        <v>0</v>
      </c>
      <c r="K13" s="117">
        <f t="shared" si="2"/>
        <v>0</v>
      </c>
      <c r="L13" s="88"/>
      <c r="M13" s="79"/>
      <c r="N13" s="442"/>
      <c r="O13" s="442"/>
      <c r="P13" s="442"/>
      <c r="Q13" s="442"/>
      <c r="R13" s="442"/>
      <c r="S13" s="442"/>
      <c r="T13" s="442"/>
    </row>
    <row r="14" spans="1:22" ht="12.95" customHeight="1" x14ac:dyDescent="0.2">
      <c r="A14" s="998"/>
      <c r="B14" s="999"/>
      <c r="C14" s="93" t="s">
        <v>321</v>
      </c>
      <c r="D14" s="419">
        <v>0</v>
      </c>
      <c r="E14" s="90">
        <v>860.43700000000274</v>
      </c>
      <c r="F14" s="78">
        <v>9411.6423369999975</v>
      </c>
      <c r="G14" s="434">
        <f t="shared" si="0"/>
        <v>0.35138020243105184</v>
      </c>
      <c r="H14" s="141">
        <f>(E14-I14)/I14</f>
        <v>0.28600786756661917</v>
      </c>
      <c r="I14" s="414">
        <v>669.07599999999957</v>
      </c>
      <c r="J14" s="112">
        <v>7192.111839000022</v>
      </c>
      <c r="K14" s="117">
        <f t="shared" si="2"/>
        <v>7.0111337570273616E-2</v>
      </c>
      <c r="L14" s="88"/>
      <c r="M14" s="79"/>
      <c r="N14" s="442"/>
      <c r="O14" s="442"/>
      <c r="P14" s="442"/>
      <c r="Q14" s="442"/>
      <c r="R14" s="442"/>
      <c r="S14" s="442"/>
      <c r="T14" s="442"/>
    </row>
    <row r="15" spans="1:22" ht="12.95" customHeight="1" x14ac:dyDescent="0.2">
      <c r="A15" s="1000"/>
      <c r="B15" s="1001"/>
      <c r="C15" s="610" t="s">
        <v>2</v>
      </c>
      <c r="D15" s="611">
        <v>7596</v>
      </c>
      <c r="E15" s="612">
        <v>2448.7350000000029</v>
      </c>
      <c r="F15" s="613">
        <v>26173.237336999999</v>
      </c>
      <c r="G15" s="614">
        <f>SUM(G9:G14)</f>
        <v>0.99999999999999989</v>
      </c>
      <c r="H15" s="615">
        <f>(E15-I15)/I15</f>
        <v>-0.7434012186879454</v>
      </c>
      <c r="I15" s="616">
        <v>9543.0499999999993</v>
      </c>
      <c r="J15" s="617">
        <v>101727.93783900003</v>
      </c>
      <c r="K15" s="625">
        <f>SUM(K9:K14)</f>
        <v>1</v>
      </c>
      <c r="L15" s="99"/>
      <c r="M15" s="79"/>
      <c r="N15" s="442"/>
      <c r="O15" s="442"/>
      <c r="P15" s="442"/>
      <c r="Q15" s="442"/>
      <c r="R15" s="442"/>
      <c r="S15" s="442"/>
      <c r="T15" s="442"/>
    </row>
    <row r="16" spans="1:22" ht="12.95" customHeight="1" x14ac:dyDescent="0.2">
      <c r="A16" s="1002" t="str">
        <f>T!J21</f>
        <v>Květen</v>
      </c>
      <c r="B16" s="1003"/>
      <c r="C16" s="92" t="s">
        <v>6</v>
      </c>
      <c r="D16" s="77">
        <v>104</v>
      </c>
      <c r="E16" s="90">
        <v>2029.7159999999999</v>
      </c>
      <c r="F16" s="78">
        <v>21477.565999999999</v>
      </c>
      <c r="G16" s="433">
        <f>E16/$E$22</f>
        <v>0.39358464223385686</v>
      </c>
      <c r="H16" s="141">
        <f>(E16-I16)/I16</f>
        <v>-0.5103668396222204</v>
      </c>
      <c r="I16" s="413">
        <v>4145.3809999999994</v>
      </c>
      <c r="J16" s="113">
        <v>44125.440000000002</v>
      </c>
      <c r="K16" s="116">
        <f>I16/$I$22</f>
        <v>0.80724522167409007</v>
      </c>
      <c r="L16" s="88"/>
      <c r="M16" s="79"/>
      <c r="N16" s="442"/>
      <c r="O16" s="442"/>
      <c r="P16" s="442"/>
      <c r="Q16" s="442"/>
      <c r="R16" s="442"/>
      <c r="S16" s="442"/>
      <c r="T16" s="442"/>
    </row>
    <row r="17" spans="1:21" ht="12.95" customHeight="1" x14ac:dyDescent="0.2">
      <c r="A17" s="1002"/>
      <c r="B17" s="1003"/>
      <c r="C17" s="93" t="s">
        <v>7</v>
      </c>
      <c r="D17" s="77">
        <v>118.95760373392039</v>
      </c>
      <c r="E17" s="90">
        <v>23.57</v>
      </c>
      <c r="F17" s="78">
        <v>247.98500000000001</v>
      </c>
      <c r="G17" s="434">
        <f t="shared" ref="G17:G21" si="3">E17/$E$22</f>
        <v>4.570486717083576E-3</v>
      </c>
      <c r="H17" s="141">
        <f t="shared" ref="H17:H19" si="4">(E17-I17)/I17</f>
        <v>-0.59331918491295277</v>
      </c>
      <c r="I17" s="414">
        <v>57.957000000000008</v>
      </c>
      <c r="J17" s="112">
        <v>606.32000000000005</v>
      </c>
      <c r="K17" s="117">
        <f t="shared" ref="K17:K21" si="5">I17/$I$22</f>
        <v>1.1286178836774052E-2</v>
      </c>
      <c r="L17" s="89"/>
      <c r="M17" s="82"/>
      <c r="N17" s="442"/>
      <c r="O17" s="442"/>
      <c r="P17" s="442"/>
      <c r="Q17" s="442"/>
      <c r="R17" s="442"/>
      <c r="S17" s="442"/>
      <c r="T17" s="442"/>
    </row>
    <row r="18" spans="1:21" ht="12.95" customHeight="1" x14ac:dyDescent="0.2">
      <c r="A18" s="1002"/>
      <c r="B18" s="1003"/>
      <c r="C18" s="93" t="s">
        <v>8</v>
      </c>
      <c r="D18" s="77">
        <v>856</v>
      </c>
      <c r="E18" s="90">
        <v>3.9169999999999998</v>
      </c>
      <c r="F18" s="78">
        <v>41.216999999999999</v>
      </c>
      <c r="G18" s="434">
        <f t="shared" si="3"/>
        <v>7.5955012604227265E-4</v>
      </c>
      <c r="H18" s="141">
        <f t="shared" si="4"/>
        <v>-0.35543853875267406</v>
      </c>
      <c r="I18" s="414">
        <v>6.077</v>
      </c>
      <c r="J18" s="112">
        <v>63.986000000000004</v>
      </c>
      <c r="K18" s="117">
        <f>I18/$I$22</f>
        <v>1.1833964627409269E-3</v>
      </c>
      <c r="L18" s="88"/>
      <c r="M18" s="79"/>
      <c r="N18" s="442"/>
      <c r="O18" s="442"/>
      <c r="P18" s="442"/>
      <c r="Q18" s="442"/>
      <c r="R18" s="442"/>
      <c r="S18" s="442"/>
      <c r="T18" s="442"/>
    </row>
    <row r="19" spans="1:21" ht="12.95" customHeight="1" x14ac:dyDescent="0.2">
      <c r="A19" s="1002"/>
      <c r="B19" s="1003"/>
      <c r="C19" s="93" t="s">
        <v>9</v>
      </c>
      <c r="D19" s="77">
        <v>6533</v>
      </c>
      <c r="E19" s="90">
        <v>0</v>
      </c>
      <c r="F19" s="78">
        <v>0</v>
      </c>
      <c r="G19" s="434">
        <f t="shared" si="3"/>
        <v>0</v>
      </c>
      <c r="H19" s="627" t="e">
        <f t="shared" si="4"/>
        <v>#DIV/0!</v>
      </c>
      <c r="I19" s="414">
        <v>0</v>
      </c>
      <c r="J19" s="112">
        <v>0</v>
      </c>
      <c r="K19" s="117">
        <f>I19/$I$22</f>
        <v>0</v>
      </c>
      <c r="L19" s="88"/>
      <c r="M19" s="79"/>
      <c r="N19" s="442"/>
      <c r="O19" s="442"/>
      <c r="P19" s="442"/>
      <c r="Q19" s="442"/>
      <c r="R19" s="442"/>
      <c r="S19" s="442"/>
      <c r="T19" s="442"/>
    </row>
    <row r="20" spans="1:21" ht="12.95" customHeight="1" x14ac:dyDescent="0.2">
      <c r="A20" s="1002"/>
      <c r="B20" s="1003"/>
      <c r="C20" s="290" t="s">
        <v>306</v>
      </c>
      <c r="D20" s="85">
        <v>5</v>
      </c>
      <c r="E20" s="102">
        <v>26.66</v>
      </c>
      <c r="F20" s="86">
        <v>277.61099999999999</v>
      </c>
      <c r="G20" s="103">
        <f t="shared" si="3"/>
        <v>5.1696722900911379E-3</v>
      </c>
      <c r="H20" s="627" t="e">
        <f>(E20-I20)/I20</f>
        <v>#DIV/0!</v>
      </c>
      <c r="I20" s="417">
        <v>0</v>
      </c>
      <c r="J20" s="118">
        <v>0</v>
      </c>
      <c r="K20" s="117">
        <f>I20/$I$22</f>
        <v>0</v>
      </c>
      <c r="L20" s="88"/>
      <c r="M20" s="79"/>
      <c r="N20" s="442"/>
      <c r="O20" s="442"/>
      <c r="P20" s="442"/>
      <c r="Q20" s="442"/>
      <c r="R20" s="442"/>
      <c r="S20" s="442"/>
      <c r="T20" s="442"/>
    </row>
    <row r="21" spans="1:21" ht="12.95" customHeight="1" x14ac:dyDescent="0.2">
      <c r="A21" s="1002"/>
      <c r="B21" s="1003"/>
      <c r="C21" s="93" t="s">
        <v>321</v>
      </c>
      <c r="D21" s="419">
        <v>0</v>
      </c>
      <c r="E21" s="90">
        <v>3073.1369999999997</v>
      </c>
      <c r="F21" s="78">
        <v>32825.969136399974</v>
      </c>
      <c r="G21" s="434">
        <f t="shared" si="3"/>
        <v>0.59591564863292601</v>
      </c>
      <c r="H21" s="141">
        <f t="shared" ref="H21" si="6">(E21-I21)/I21</f>
        <v>2.3194250618921495</v>
      </c>
      <c r="I21" s="414">
        <v>925.80400000000009</v>
      </c>
      <c r="J21" s="112">
        <v>9825.6171020000002</v>
      </c>
      <c r="K21" s="117">
        <f t="shared" si="5"/>
        <v>0.18028520302639481</v>
      </c>
      <c r="L21" s="88"/>
      <c r="M21" s="79"/>
      <c r="N21" s="442"/>
      <c r="O21" s="442"/>
      <c r="P21" s="442"/>
      <c r="Q21" s="442"/>
      <c r="R21" s="442"/>
      <c r="S21" s="442"/>
      <c r="T21" s="442"/>
    </row>
    <row r="22" spans="1:21" ht="12.95" customHeight="1" x14ac:dyDescent="0.2">
      <c r="A22" s="1002"/>
      <c r="B22" s="1003"/>
      <c r="C22" s="610" t="s">
        <v>2</v>
      </c>
      <c r="D22" s="611">
        <v>7616.9576037339202</v>
      </c>
      <c r="E22" s="612">
        <v>5157</v>
      </c>
      <c r="F22" s="613">
        <v>54870.348136399974</v>
      </c>
      <c r="G22" s="614">
        <f>SUM(G16:G21)</f>
        <v>0.99999999999999989</v>
      </c>
      <c r="H22" s="615">
        <f>(E22-I22)/I22</f>
        <v>4.2414938876024471E-3</v>
      </c>
      <c r="I22" s="616">
        <v>5135.2190000000001</v>
      </c>
      <c r="J22" s="617">
        <v>54621.363102000003</v>
      </c>
      <c r="K22" s="625">
        <f>SUM(K16:K21)</f>
        <v>0.99999999999999989</v>
      </c>
      <c r="L22" s="99"/>
      <c r="M22" s="79"/>
      <c r="N22" s="442"/>
      <c r="O22" s="442"/>
      <c r="P22" s="442"/>
      <c r="Q22" s="442"/>
      <c r="R22" s="442"/>
      <c r="S22" s="442"/>
      <c r="T22" s="442"/>
    </row>
    <row r="23" spans="1:21" ht="12.95" customHeight="1" x14ac:dyDescent="0.2">
      <c r="A23" s="1002" t="str">
        <f>T!J22</f>
        <v>Červen</v>
      </c>
      <c r="B23" s="1003"/>
      <c r="C23" s="92" t="s">
        <v>6</v>
      </c>
      <c r="D23" s="77">
        <v>103</v>
      </c>
      <c r="E23" s="90">
        <v>12876.752</v>
      </c>
      <c r="F23" s="78">
        <v>137119.82199999999</v>
      </c>
      <c r="G23" s="433">
        <f>E23/$E$29</f>
        <v>0.87848551828607913</v>
      </c>
      <c r="H23" s="141">
        <f>(E23-I23)/I23</f>
        <v>-0.65059352352298161</v>
      </c>
      <c r="I23" s="413">
        <v>36853.214999999997</v>
      </c>
      <c r="J23" s="113">
        <v>393376.5450000001</v>
      </c>
      <c r="K23" s="116">
        <f>I23/$I$29</f>
        <v>0.94848180484176114</v>
      </c>
      <c r="L23" s="106"/>
      <c r="M23" s="78"/>
      <c r="N23" s="442"/>
      <c r="O23" s="442"/>
      <c r="P23" s="442"/>
      <c r="Q23" s="442"/>
      <c r="R23" s="442"/>
      <c r="S23" s="442"/>
      <c r="T23" s="442"/>
      <c r="U23" s="78"/>
    </row>
    <row r="24" spans="1:21" ht="12.95" customHeight="1" x14ac:dyDescent="0.2">
      <c r="A24" s="1002"/>
      <c r="B24" s="1003"/>
      <c r="C24" s="93" t="s">
        <v>7</v>
      </c>
      <c r="D24" s="77">
        <v>122</v>
      </c>
      <c r="E24" s="90">
        <v>21.327999999999999</v>
      </c>
      <c r="F24" s="78">
        <v>222.42099999999999</v>
      </c>
      <c r="G24" s="434">
        <f t="shared" ref="G24:G28" si="7">E24/$E$29</f>
        <v>1.4550516414391995E-3</v>
      </c>
      <c r="H24" s="141">
        <f t="shared" ref="H24:H28" si="8">(E24-I24)/I24</f>
        <v>-0.53486140492443246</v>
      </c>
      <c r="I24" s="414">
        <v>45.853000000000002</v>
      </c>
      <c r="J24" s="112">
        <v>479.35199999999998</v>
      </c>
      <c r="K24" s="117">
        <f t="shared" ref="K24:K28" si="9">I24/$I$29</f>
        <v>1.1801069783846344E-3</v>
      </c>
      <c r="L24" s="90"/>
      <c r="M24" s="78"/>
      <c r="N24" s="442"/>
      <c r="O24" s="442"/>
      <c r="P24" s="442"/>
      <c r="Q24" s="442"/>
      <c r="R24" s="442"/>
      <c r="S24" s="442"/>
      <c r="T24" s="442"/>
      <c r="U24" s="78"/>
    </row>
    <row r="25" spans="1:21" ht="12.95" customHeight="1" x14ac:dyDescent="0.2">
      <c r="A25" s="1002"/>
      <c r="B25" s="1003"/>
      <c r="C25" s="93" t="s">
        <v>8</v>
      </c>
      <c r="D25" s="77">
        <v>857</v>
      </c>
      <c r="E25" s="90">
        <v>3.7050000000000001</v>
      </c>
      <c r="F25" s="78">
        <v>38.614000000000004</v>
      </c>
      <c r="G25" s="434">
        <f t="shared" si="7"/>
        <v>2.5276473797506723E-4</v>
      </c>
      <c r="H25" s="141">
        <f t="shared" si="8"/>
        <v>0.39969777106157905</v>
      </c>
      <c r="I25" s="414">
        <v>2.6470000000000002</v>
      </c>
      <c r="J25" s="112">
        <v>27.835999999999999</v>
      </c>
      <c r="K25" s="117">
        <f t="shared" si="9"/>
        <v>6.8125164586485665E-5</v>
      </c>
      <c r="L25" s="90"/>
      <c r="M25" s="78"/>
      <c r="N25" s="442"/>
      <c r="O25" s="442"/>
      <c r="P25" s="442"/>
      <c r="Q25" s="442"/>
      <c r="R25" s="442"/>
      <c r="S25" s="442"/>
      <c r="T25" s="442"/>
      <c r="U25" s="78"/>
    </row>
    <row r="26" spans="1:21" ht="12.95" customHeight="1" x14ac:dyDescent="0.2">
      <c r="A26" s="1002"/>
      <c r="B26" s="1003"/>
      <c r="C26" s="93" t="s">
        <v>9</v>
      </c>
      <c r="D26" s="77">
        <v>6533</v>
      </c>
      <c r="E26" s="90">
        <v>0</v>
      </c>
      <c r="F26" s="78">
        <v>0</v>
      </c>
      <c r="G26" s="434">
        <f t="shared" si="7"/>
        <v>0</v>
      </c>
      <c r="H26" s="627" t="e">
        <f t="shared" si="8"/>
        <v>#DIV/0!</v>
      </c>
      <c r="I26" s="414">
        <v>0</v>
      </c>
      <c r="J26" s="112">
        <v>0</v>
      </c>
      <c r="K26" s="117">
        <f t="shared" si="9"/>
        <v>0</v>
      </c>
      <c r="L26" s="90"/>
      <c r="M26" s="78"/>
      <c r="N26" s="442"/>
      <c r="O26" s="442"/>
      <c r="P26" s="442"/>
      <c r="Q26" s="442"/>
      <c r="R26" s="442"/>
      <c r="S26" s="442"/>
      <c r="T26" s="442"/>
      <c r="U26" s="78"/>
    </row>
    <row r="27" spans="1:21" ht="12.95" customHeight="1" x14ac:dyDescent="0.2">
      <c r="A27" s="1002"/>
      <c r="B27" s="1003"/>
      <c r="C27" s="290" t="s">
        <v>306</v>
      </c>
      <c r="D27" s="85">
        <v>5</v>
      </c>
      <c r="E27" s="102">
        <v>25.856000000000002</v>
      </c>
      <c r="F27" s="86">
        <v>268.178</v>
      </c>
      <c r="G27" s="103">
        <f t="shared" si="7"/>
        <v>1.7639635803193897E-3</v>
      </c>
      <c r="H27" s="627" t="e">
        <f t="shared" si="8"/>
        <v>#DIV/0!</v>
      </c>
      <c r="I27" s="417">
        <v>0</v>
      </c>
      <c r="J27" s="118">
        <v>0</v>
      </c>
      <c r="K27" s="117">
        <f t="shared" si="9"/>
        <v>0</v>
      </c>
      <c r="L27" s="90"/>
      <c r="M27" s="78"/>
      <c r="N27" s="442"/>
      <c r="O27" s="442"/>
      <c r="P27" s="442"/>
      <c r="Q27" s="442"/>
      <c r="R27" s="442"/>
      <c r="S27" s="442"/>
      <c r="T27" s="442"/>
      <c r="U27" s="78"/>
    </row>
    <row r="28" spans="1:21" ht="12.95" customHeight="1" x14ac:dyDescent="0.2">
      <c r="A28" s="1002"/>
      <c r="B28" s="1003"/>
      <c r="C28" s="93" t="s">
        <v>321</v>
      </c>
      <c r="D28" s="419">
        <v>0</v>
      </c>
      <c r="E28" s="90">
        <v>1730.2580000000005</v>
      </c>
      <c r="F28" s="78">
        <v>18618.545647399988</v>
      </c>
      <c r="G28" s="434">
        <f t="shared" si="7"/>
        <v>0.11804270175418732</v>
      </c>
      <c r="H28" s="141">
        <f t="shared" si="8"/>
        <v>-0.11415870168341014</v>
      </c>
      <c r="I28" s="414">
        <v>1953.2369999999994</v>
      </c>
      <c r="J28" s="112">
        <v>20972.410042000003</v>
      </c>
      <c r="K28" s="117">
        <f t="shared" si="9"/>
        <v>5.0269963015267642E-2</v>
      </c>
      <c r="L28" s="90"/>
      <c r="M28" s="78"/>
      <c r="N28" s="442"/>
      <c r="O28" s="442"/>
      <c r="P28" s="442"/>
      <c r="Q28" s="442"/>
      <c r="R28" s="442"/>
      <c r="S28" s="442"/>
      <c r="T28" s="442"/>
      <c r="U28" s="78"/>
    </row>
    <row r="29" spans="1:21" ht="12.95" customHeight="1" thickBot="1" x14ac:dyDescent="0.25">
      <c r="A29" s="1004"/>
      <c r="B29" s="1005"/>
      <c r="C29" s="618" t="s">
        <v>2</v>
      </c>
      <c r="D29" s="619">
        <v>7620</v>
      </c>
      <c r="E29" s="620">
        <v>14657.898999999999</v>
      </c>
      <c r="F29" s="621">
        <v>156267.5806474</v>
      </c>
      <c r="G29" s="614">
        <f>SUM(G23:G28)</f>
        <v>1.0000000000000002</v>
      </c>
      <c r="H29" s="622">
        <f>(E29-I29)/I29</f>
        <v>-0.62275338803661373</v>
      </c>
      <c r="I29" s="623">
        <v>38854.951999999997</v>
      </c>
      <c r="J29" s="624">
        <v>414856.14304200013</v>
      </c>
      <c r="K29" s="625">
        <f>SUM(K23:K28)</f>
        <v>1</v>
      </c>
      <c r="L29" s="107"/>
      <c r="N29" s="442"/>
      <c r="O29" s="442"/>
      <c r="P29" s="442"/>
      <c r="Q29" s="442"/>
      <c r="R29" s="442"/>
      <c r="S29" s="442"/>
      <c r="T29" s="442"/>
    </row>
    <row r="30" spans="1:21" ht="12.95" customHeight="1" thickTop="1" x14ac:dyDescent="0.2">
      <c r="A30" s="1006" t="str">
        <f>T!E17</f>
        <v>II. čtvrtletí</v>
      </c>
      <c r="B30" s="1007"/>
      <c r="C30" s="108" t="s">
        <v>6</v>
      </c>
      <c r="D30" s="109">
        <f>D23</f>
        <v>103</v>
      </c>
      <c r="E30" s="435">
        <f>E9+E16+E23</f>
        <v>16432.928</v>
      </c>
      <c r="F30" s="110">
        <f>F9+F16+F23</f>
        <v>174710.67799999999</v>
      </c>
      <c r="G30" s="436">
        <f>E30/$E$36</f>
        <v>0.7381062768099762</v>
      </c>
      <c r="H30" s="431">
        <f>(E30-I30)/I30</f>
        <v>-0.66982945038166675</v>
      </c>
      <c r="I30" s="415">
        <f>I9+I16+I23</f>
        <v>49771.028999999995</v>
      </c>
      <c r="J30" s="125">
        <f>J9+J16+J23</f>
        <v>530972.65000000014</v>
      </c>
      <c r="K30" s="626">
        <f>I30/$I$36</f>
        <v>0.92972229337741519</v>
      </c>
      <c r="L30" s="87"/>
      <c r="N30" s="442"/>
      <c r="O30" s="442"/>
      <c r="P30" s="442"/>
      <c r="Q30" s="442"/>
      <c r="R30" s="442"/>
      <c r="S30" s="442"/>
      <c r="T30" s="442"/>
    </row>
    <row r="31" spans="1:21" ht="12.95" customHeight="1" x14ac:dyDescent="0.2">
      <c r="A31" s="1008"/>
      <c r="B31" s="1009"/>
      <c r="C31" s="93" t="s">
        <v>7</v>
      </c>
      <c r="D31" s="77">
        <f t="shared" ref="D31:D34" si="10">D24</f>
        <v>122</v>
      </c>
      <c r="E31" s="90">
        <f>E10+E17+E24</f>
        <v>79.53</v>
      </c>
      <c r="F31" s="78">
        <f t="shared" ref="F31" si="11">F10+F17+F24</f>
        <v>835.02700000000004</v>
      </c>
      <c r="G31" s="434">
        <f t="shared" ref="G31:G35" si="12">E31/$E$36</f>
        <v>3.5721931109719105E-3</v>
      </c>
      <c r="H31" s="141">
        <f t="shared" ref="H31:H33" si="13">(E31-I31)/I31</f>
        <v>-0.5875534811357449</v>
      </c>
      <c r="I31" s="414">
        <f>I10+I17+I24</f>
        <v>192.82500000000002</v>
      </c>
      <c r="J31" s="112">
        <f t="shared" ref="J31" si="14">J10+J17+J24</f>
        <v>2018.7219999999998</v>
      </c>
      <c r="K31" s="117">
        <f t="shared" ref="K31:K35" si="15">I31/$I$36</f>
        <v>3.6019689530730841E-3</v>
      </c>
      <c r="L31" s="87"/>
      <c r="N31" s="442"/>
      <c r="O31" s="442"/>
      <c r="P31" s="442"/>
      <c r="Q31" s="442"/>
      <c r="R31" s="442"/>
      <c r="S31" s="442"/>
      <c r="T31" s="442"/>
    </row>
    <row r="32" spans="1:21" ht="12.95" customHeight="1" x14ac:dyDescent="0.2">
      <c r="A32" s="1008"/>
      <c r="B32" s="1009"/>
      <c r="C32" s="93" t="s">
        <v>8</v>
      </c>
      <c r="D32" s="77">
        <f t="shared" si="10"/>
        <v>857</v>
      </c>
      <c r="E32" s="90">
        <f t="shared" ref="E32:F35" si="16">E11+E18+E25</f>
        <v>13.534000000000001</v>
      </c>
      <c r="F32" s="78">
        <f t="shared" si="16"/>
        <v>142.37700000000001</v>
      </c>
      <c r="G32" s="434">
        <f t="shared" si="12"/>
        <v>6.0789716539537072E-4</v>
      </c>
      <c r="H32" s="141">
        <f t="shared" si="13"/>
        <v>-0.36310588235294117</v>
      </c>
      <c r="I32" s="414">
        <f t="shared" ref="I32:J34" si="17">I11+I18+I25</f>
        <v>21.25</v>
      </c>
      <c r="J32" s="112">
        <f t="shared" si="17"/>
        <v>223.93300000000005</v>
      </c>
      <c r="K32" s="117">
        <f t="shared" si="15"/>
        <v>3.9694977442138228E-4</v>
      </c>
      <c r="L32" s="87"/>
      <c r="N32" s="442"/>
      <c r="O32" s="442"/>
      <c r="P32" s="442"/>
      <c r="Q32" s="442"/>
      <c r="R32" s="442"/>
      <c r="S32" s="442"/>
      <c r="T32" s="442"/>
    </row>
    <row r="33" spans="1:21" ht="12.95" customHeight="1" x14ac:dyDescent="0.2">
      <c r="A33" s="1008"/>
      <c r="B33" s="1009"/>
      <c r="C33" s="93" t="s">
        <v>9</v>
      </c>
      <c r="D33" s="77">
        <f t="shared" si="10"/>
        <v>6533</v>
      </c>
      <c r="E33" s="90">
        <f>E12+E19+E26</f>
        <v>0</v>
      </c>
      <c r="F33" s="78">
        <f t="shared" si="16"/>
        <v>0</v>
      </c>
      <c r="G33" s="434">
        <f t="shared" si="12"/>
        <v>0</v>
      </c>
      <c r="H33" s="627" t="e">
        <f t="shared" si="13"/>
        <v>#DIV/0!</v>
      </c>
      <c r="I33" s="414">
        <f>I12+I19+I26</f>
        <v>0</v>
      </c>
      <c r="J33" s="112">
        <f t="shared" si="17"/>
        <v>0</v>
      </c>
      <c r="K33" s="117">
        <f t="shared" si="15"/>
        <v>0</v>
      </c>
      <c r="L33" s="87"/>
      <c r="N33" s="442"/>
      <c r="O33" s="442"/>
      <c r="P33" s="442"/>
      <c r="Q33" s="442"/>
      <c r="R33" s="442"/>
      <c r="S33" s="442"/>
      <c r="T33" s="442"/>
    </row>
    <row r="34" spans="1:21" ht="12.95" customHeight="1" x14ac:dyDescent="0.2">
      <c r="A34" s="1008"/>
      <c r="B34" s="1009"/>
      <c r="C34" s="290" t="s">
        <v>306</v>
      </c>
      <c r="D34" s="77">
        <f t="shared" si="10"/>
        <v>5</v>
      </c>
      <c r="E34" s="90">
        <f>E13+E20+E27</f>
        <v>73.81</v>
      </c>
      <c r="F34" s="78">
        <f t="shared" si="16"/>
        <v>766.92700000000002</v>
      </c>
      <c r="G34" s="103">
        <f t="shared" si="12"/>
        <v>3.315271891372271E-3</v>
      </c>
      <c r="H34" s="627" t="e">
        <f>(E34-I34)/I34</f>
        <v>#DIV/0!</v>
      </c>
      <c r="I34" s="414">
        <f>I13+I20+I27</f>
        <v>0</v>
      </c>
      <c r="J34" s="112">
        <f t="shared" si="17"/>
        <v>0</v>
      </c>
      <c r="K34" s="117">
        <f t="shared" si="15"/>
        <v>0</v>
      </c>
      <c r="L34" s="87"/>
      <c r="N34" s="442"/>
      <c r="O34" s="442"/>
      <c r="P34" s="442"/>
      <c r="Q34" s="442"/>
      <c r="R34" s="442"/>
      <c r="S34" s="442"/>
      <c r="T34" s="442"/>
    </row>
    <row r="35" spans="1:21" ht="12.95" customHeight="1" x14ac:dyDescent="0.2">
      <c r="A35" s="1008"/>
      <c r="B35" s="1009"/>
      <c r="C35" s="93" t="s">
        <v>321</v>
      </c>
      <c r="D35" s="77"/>
      <c r="E35" s="90">
        <f t="shared" si="16"/>
        <v>5663.8320000000031</v>
      </c>
      <c r="F35" s="78">
        <f t="shared" si="16"/>
        <v>60856.157120799959</v>
      </c>
      <c r="G35" s="434">
        <f t="shared" si="12"/>
        <v>0.25439836102228425</v>
      </c>
      <c r="H35" s="141">
        <f t="shared" ref="H35" si="18">(E35-I35)/I35</f>
        <v>0.59629234323445479</v>
      </c>
      <c r="I35" s="414">
        <f t="shared" ref="I35:J35" si="19">I14+I21+I28</f>
        <v>3548.1169999999993</v>
      </c>
      <c r="J35" s="112">
        <f t="shared" si="19"/>
        <v>37990.138983000026</v>
      </c>
      <c r="K35" s="117">
        <f t="shared" si="15"/>
        <v>6.627878789509041E-2</v>
      </c>
      <c r="L35" s="87"/>
      <c r="N35" s="442"/>
      <c r="O35" s="442"/>
      <c r="P35" s="442"/>
      <c r="Q35" s="442"/>
      <c r="R35" s="442"/>
      <c r="S35" s="442"/>
      <c r="T35" s="442"/>
    </row>
    <row r="36" spans="1:21" ht="12.95" customHeight="1" x14ac:dyDescent="0.2">
      <c r="A36" s="1008"/>
      <c r="B36" s="1009"/>
      <c r="C36" s="645" t="s">
        <v>2</v>
      </c>
      <c r="D36" s="640">
        <f>SUM(D30:D35)</f>
        <v>7620</v>
      </c>
      <c r="E36" s="646">
        <f>SUM(E30:E35)</f>
        <v>22263.634000000002</v>
      </c>
      <c r="F36" s="647">
        <f>SUM(F30:F35)</f>
        <v>237311.16612079996</v>
      </c>
      <c r="G36" s="648">
        <f>SUM(G30:G35)</f>
        <v>1</v>
      </c>
      <c r="H36" s="649">
        <f>(E36-I36)/I36</f>
        <v>-0.58411555321881325</v>
      </c>
      <c r="I36" s="659">
        <f>SUM(I30:I35)</f>
        <v>53533.22099999999</v>
      </c>
      <c r="J36" s="660">
        <f>SUM(J30:J35)</f>
        <v>571205.44398300012</v>
      </c>
      <c r="K36" s="661">
        <f>SUM(K30:K35)</f>
        <v>1</v>
      </c>
      <c r="L36" s="91"/>
      <c r="N36" s="442"/>
      <c r="O36" s="442"/>
      <c r="P36" s="442"/>
      <c r="Q36" s="442"/>
      <c r="R36" s="442"/>
      <c r="S36" s="442"/>
      <c r="T36" s="442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16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92" t="s">
        <v>163</v>
      </c>
      <c r="B39" s="992"/>
      <c r="C39" s="992"/>
      <c r="D39" s="992"/>
      <c r="E39" s="992"/>
      <c r="F39" s="83"/>
      <c r="G39" s="992" t="s">
        <v>164</v>
      </c>
      <c r="H39" s="992"/>
      <c r="I39" s="992"/>
      <c r="J39" s="992"/>
      <c r="K39" s="992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93" t="str">
        <f>A30</f>
        <v>II. čtvrtletí</v>
      </c>
      <c r="B40" s="994"/>
      <c r="C40" s="994"/>
      <c r="D40" s="994"/>
      <c r="E40" s="994"/>
      <c r="F40" s="83"/>
      <c r="G40" s="995" t="str">
        <f>A30</f>
        <v>II. čtvrtletí</v>
      </c>
      <c r="H40" s="995"/>
      <c r="I40" s="995"/>
      <c r="J40" s="995"/>
      <c r="K40" s="995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2018</v>
      </c>
      <c r="D44" s="83">
        <f>I5</f>
        <v>2017</v>
      </c>
      <c r="E44" s="71"/>
      <c r="F44" s="71"/>
      <c r="G44" s="71"/>
      <c r="H44" s="83"/>
      <c r="I44" s="83">
        <f>E5</f>
        <v>2018</v>
      </c>
      <c r="J44" s="83">
        <f>I5</f>
        <v>2017</v>
      </c>
      <c r="K44" s="83"/>
      <c r="L44" s="71"/>
    </row>
    <row r="45" spans="1:21" ht="15" customHeight="1" x14ac:dyDescent="0.2">
      <c r="A45" s="83"/>
      <c r="B45" s="83" t="str">
        <f>A9</f>
        <v>Duben</v>
      </c>
      <c r="C45" s="260">
        <f>E15</f>
        <v>2448.7350000000029</v>
      </c>
      <c r="D45" s="260">
        <f>I15</f>
        <v>9543.0499999999993</v>
      </c>
      <c r="E45" s="71"/>
      <c r="F45" s="71"/>
      <c r="G45" s="71"/>
      <c r="H45" s="83" t="str">
        <f>A9</f>
        <v>Duben</v>
      </c>
      <c r="I45" s="261">
        <f>E15/E36</f>
        <v>0.10998810885949718</v>
      </c>
      <c r="J45" s="261">
        <f>I15/I36</f>
        <v>0.17826407269609279</v>
      </c>
      <c r="K45" s="83"/>
      <c r="L45" s="71"/>
    </row>
    <row r="46" spans="1:21" ht="15" customHeight="1" x14ac:dyDescent="0.2">
      <c r="A46" s="83"/>
      <c r="B46" s="83" t="str">
        <f>A16</f>
        <v>Květen</v>
      </c>
      <c r="C46" s="260">
        <f>E22</f>
        <v>5157</v>
      </c>
      <c r="D46" s="260">
        <f>I22</f>
        <v>5135.2190000000001</v>
      </c>
      <c r="E46" s="71"/>
      <c r="F46" s="71"/>
      <c r="G46" s="71"/>
      <c r="H46" s="83" t="str">
        <f>A16</f>
        <v>Květen</v>
      </c>
      <c r="I46" s="261">
        <f>E22/E36</f>
        <v>0.23163334431387075</v>
      </c>
      <c r="J46" s="261">
        <f>I22/I36</f>
        <v>9.5925836407265708E-2</v>
      </c>
      <c r="K46" s="83"/>
      <c r="L46" s="71"/>
    </row>
    <row r="47" spans="1:21" ht="15" customHeight="1" x14ac:dyDescent="0.2">
      <c r="A47" s="83"/>
      <c r="B47" s="83" t="str">
        <f>A23</f>
        <v>Červen</v>
      </c>
      <c r="C47" s="260">
        <f>E29</f>
        <v>14657.898999999999</v>
      </c>
      <c r="D47" s="260">
        <f>I29</f>
        <v>38854.951999999997</v>
      </c>
      <c r="E47" s="71"/>
      <c r="F47" s="71"/>
      <c r="G47" s="71"/>
      <c r="H47" s="83" t="str">
        <f>A23</f>
        <v>Červen</v>
      </c>
      <c r="I47" s="261">
        <f>E29/E36</f>
        <v>0.65837854682663211</v>
      </c>
      <c r="J47" s="261">
        <f>I29/I36</f>
        <v>0.72581009089664161</v>
      </c>
      <c r="K47" s="83"/>
      <c r="L47" s="71"/>
    </row>
    <row r="48" spans="1:21" ht="15" customHeight="1" x14ac:dyDescent="0.2">
      <c r="A48" s="83"/>
      <c r="B48" s="83"/>
      <c r="C48" s="260">
        <f>SUM(C45:C47)</f>
        <v>22263.634000000002</v>
      </c>
      <c r="D48" s="260">
        <f>SUM(D45:D47)</f>
        <v>53533.220999999998</v>
      </c>
      <c r="E48" s="83"/>
      <c r="F48" s="83"/>
      <c r="G48" s="83"/>
      <c r="H48" s="83"/>
      <c r="I48" s="181">
        <f>SUM(I45:I47)</f>
        <v>1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1026" t="s">
        <v>339</v>
      </c>
      <c r="B55" s="1026"/>
      <c r="C55" s="1026"/>
      <c r="D55" s="1026"/>
      <c r="E55" s="1026"/>
      <c r="F55" s="1026"/>
      <c r="G55" s="1026"/>
      <c r="H55" s="1026"/>
      <c r="I55" s="1026"/>
      <c r="J55" s="1026"/>
      <c r="K55" s="1026"/>
      <c r="L55" s="71"/>
    </row>
    <row r="56" spans="1:12" ht="15" customHeight="1" x14ac:dyDescent="0.2">
      <c r="A56" s="1026"/>
      <c r="B56" s="1026"/>
      <c r="C56" s="1026"/>
      <c r="D56" s="1026"/>
      <c r="E56" s="1026"/>
      <c r="F56" s="1026"/>
      <c r="G56" s="1026"/>
      <c r="H56" s="1026"/>
      <c r="I56" s="1026"/>
      <c r="J56" s="1026"/>
      <c r="K56" s="1026"/>
      <c r="L56" s="71"/>
    </row>
    <row r="57" spans="1:12" ht="15" customHeight="1" x14ac:dyDescent="0.2">
      <c r="A57" s="1026"/>
      <c r="B57" s="1026"/>
      <c r="C57" s="1026"/>
      <c r="D57" s="1026"/>
      <c r="E57" s="1026"/>
      <c r="F57" s="1026"/>
      <c r="G57" s="1026"/>
      <c r="H57" s="1026"/>
      <c r="I57" s="1026"/>
      <c r="J57" s="1026"/>
      <c r="K57" s="1026"/>
      <c r="L57" s="71"/>
    </row>
    <row r="58" spans="1:12" ht="15" customHeight="1" x14ac:dyDescent="0.2">
      <c r="A58" s="629"/>
      <c r="B58" s="629"/>
      <c r="C58" s="629"/>
      <c r="D58" s="629"/>
      <c r="E58" s="629"/>
      <c r="F58" s="629"/>
      <c r="G58" s="629"/>
      <c r="H58" s="629"/>
      <c r="I58" s="629"/>
      <c r="J58" s="629"/>
      <c r="K58" s="629"/>
      <c r="L58" s="71"/>
    </row>
    <row r="59" spans="1:12" ht="15" customHeight="1" x14ac:dyDescent="0.2">
      <c r="A59" s="628"/>
      <c r="B59" s="628"/>
      <c r="C59" s="628"/>
      <c r="D59" s="628"/>
      <c r="E59" s="628"/>
      <c r="F59" s="628"/>
      <c r="G59" s="628"/>
      <c r="H59" s="628"/>
      <c r="I59" s="628"/>
      <c r="J59" s="628"/>
      <c r="K59" s="628"/>
      <c r="L59" s="71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71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</sheetData>
  <mergeCells count="22">
    <mergeCell ref="A3:C3"/>
    <mergeCell ref="A39:E39"/>
    <mergeCell ref="G39:K39"/>
    <mergeCell ref="A40:E40"/>
    <mergeCell ref="G40:K40"/>
    <mergeCell ref="A23:B29"/>
    <mergeCell ref="A55:K57"/>
    <mergeCell ref="A30:B36"/>
    <mergeCell ref="K1:L1"/>
    <mergeCell ref="A2:L2"/>
    <mergeCell ref="A4:D4"/>
    <mergeCell ref="E5:G5"/>
    <mergeCell ref="I5:K5"/>
    <mergeCell ref="E6:F6"/>
    <mergeCell ref="H6:H8"/>
    <mergeCell ref="I6:J6"/>
    <mergeCell ref="D7:D8"/>
    <mergeCell ref="E7:F7"/>
    <mergeCell ref="I7:J7"/>
    <mergeCell ref="A8:B8"/>
    <mergeCell ref="A9:B15"/>
    <mergeCell ref="A16:B2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10" t="s">
        <v>235</v>
      </c>
      <c r="L1" s="1010"/>
      <c r="M1" s="1010"/>
    </row>
    <row r="2" spans="1:13" ht="24" customHeight="1" x14ac:dyDescent="0.25">
      <c r="A2" s="912" t="s">
        <v>159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</row>
    <row r="3" spans="1:13" ht="17.25" customHeight="1" x14ac:dyDescent="0.2">
      <c r="A3" s="1030" t="str">
        <f>T!J20&amp;" "&amp;T!G17</f>
        <v>Duben 2018</v>
      </c>
      <c r="B3" s="1030"/>
      <c r="C3" s="1030"/>
      <c r="D3" s="101"/>
      <c r="E3" s="69"/>
      <c r="F3" s="67"/>
      <c r="G3" s="67"/>
      <c r="H3" s="67"/>
      <c r="I3" s="67"/>
    </row>
    <row r="4" spans="1:13" ht="18.75" customHeight="1" x14ac:dyDescent="0.2">
      <c r="B4" s="1011"/>
      <c r="C4" s="1011"/>
      <c r="D4" s="630"/>
      <c r="E4" s="630"/>
      <c r="F4" s="71"/>
      <c r="G4" s="631"/>
      <c r="H4" s="632"/>
      <c r="I4" s="71"/>
      <c r="J4" s="630"/>
      <c r="K4" s="630"/>
      <c r="L4" s="630"/>
      <c r="M4" s="71"/>
    </row>
    <row r="5" spans="1:13" ht="24.95" customHeight="1" x14ac:dyDescent="0.2">
      <c r="D5" s="1029" t="s">
        <v>39</v>
      </c>
      <c r="E5" s="1027"/>
      <c r="F5" s="1027"/>
      <c r="G5" s="1028"/>
      <c r="H5" s="1029" t="s">
        <v>143</v>
      </c>
      <c r="I5" s="1027"/>
      <c r="J5" s="1027"/>
      <c r="K5" s="1027"/>
      <c r="L5" s="1028"/>
      <c r="M5" s="71"/>
    </row>
    <row r="6" spans="1:13" ht="24.95" customHeight="1" x14ac:dyDescent="0.25">
      <c r="B6" s="76"/>
      <c r="C6" s="76"/>
      <c r="D6" s="634"/>
      <c r="E6" s="635"/>
      <c r="F6" s="634"/>
      <c r="G6" s="636"/>
      <c r="H6" s="1027"/>
      <c r="I6" s="1027"/>
      <c r="J6" s="1027"/>
      <c r="K6" s="1027"/>
      <c r="L6" s="1028"/>
      <c r="M6" s="87"/>
    </row>
    <row r="7" spans="1:13" ht="14.1" customHeight="1" x14ac:dyDescent="0.25">
      <c r="B7" s="94"/>
      <c r="C7" s="1018" t="s">
        <v>144</v>
      </c>
      <c r="D7" s="152"/>
      <c r="E7" s="633"/>
      <c r="F7" s="186" t="s">
        <v>146</v>
      </c>
      <c r="G7" s="1018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9"/>
      <c r="D8" s="809" t="s">
        <v>342</v>
      </c>
      <c r="E8" s="808" t="s">
        <v>1</v>
      </c>
      <c r="F8" s="185" t="s">
        <v>66</v>
      </c>
      <c r="G8" s="1019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'10'!D15</f>
        <v>423752</v>
      </c>
      <c r="D9" s="105">
        <f>'10'!E15</f>
        <v>47146.328607270945</v>
      </c>
      <c r="E9" s="104">
        <f>'10'!F15</f>
        <v>501387.07113004441</v>
      </c>
      <c r="F9" s="395">
        <f>E9/$E$13</f>
        <v>0.10132956299831759</v>
      </c>
      <c r="G9" s="395">
        <f>'10'!H15</f>
        <v>-0.37656675609272033</v>
      </c>
      <c r="H9" s="159">
        <v>14.09</v>
      </c>
      <c r="I9" s="381">
        <v>19.5</v>
      </c>
      <c r="J9" s="381">
        <v>5.6</v>
      </c>
      <c r="K9" s="381">
        <v>8.6999999999999957</v>
      </c>
      <c r="L9" s="161">
        <v>5.3900000000000041</v>
      </c>
      <c r="M9" s="71"/>
    </row>
    <row r="10" spans="1:13" ht="14.1" customHeight="1" x14ac:dyDescent="0.2">
      <c r="A10" s="100"/>
      <c r="B10" s="84" t="s">
        <v>295</v>
      </c>
      <c r="C10" s="77">
        <f>'11'!D15</f>
        <v>2295216</v>
      </c>
      <c r="D10" s="78">
        <f>'11'!E15</f>
        <v>395602.31915641658</v>
      </c>
      <c r="E10" s="77">
        <f>'11'!F15</f>
        <v>4220597.8500999995</v>
      </c>
      <c r="F10" s="141">
        <f>E10/$E$13</f>
        <v>0.85297639362413247</v>
      </c>
      <c r="G10" s="141">
        <f>'11'!H15</f>
        <v>-0.27967890643199422</v>
      </c>
      <c r="H10" s="165">
        <v>12.938888888888886</v>
      </c>
      <c r="I10" s="166">
        <v>19.066666666666666</v>
      </c>
      <c r="J10" s="166">
        <v>3.8666666666666667</v>
      </c>
      <c r="K10" s="166">
        <v>7.6166666666666689</v>
      </c>
      <c r="L10" s="167">
        <v>5.3222222222222175</v>
      </c>
      <c r="M10" s="71"/>
    </row>
    <row r="11" spans="1:13" ht="14.1" customHeight="1" x14ac:dyDescent="0.2">
      <c r="A11" s="100"/>
      <c r="B11" s="84" t="s">
        <v>41</v>
      </c>
      <c r="C11" s="77">
        <f>'12'!D15</f>
        <v>114489</v>
      </c>
      <c r="D11" s="78">
        <f>'12'!E15</f>
        <v>18731.552</v>
      </c>
      <c r="E11" s="77">
        <f>'12'!F15</f>
        <v>199924.67426199999</v>
      </c>
      <c r="F11" s="141">
        <f>E11/$E$13</f>
        <v>4.040447199783314E-2</v>
      </c>
      <c r="G11" s="141">
        <f>'12'!H15</f>
        <v>-0.32086336819726358</v>
      </c>
      <c r="H11" s="165">
        <v>12.549999999999995</v>
      </c>
      <c r="I11" s="166">
        <v>18.399999999999999</v>
      </c>
      <c r="J11" s="166">
        <v>4.7</v>
      </c>
      <c r="K11" s="166">
        <v>7</v>
      </c>
      <c r="L11" s="167">
        <v>5.5499999999999954</v>
      </c>
      <c r="M11" s="71"/>
    </row>
    <row r="12" spans="1:13" ht="14.1" customHeight="1" x14ac:dyDescent="0.2">
      <c r="A12" s="100"/>
      <c r="B12" s="84" t="s">
        <v>94</v>
      </c>
      <c r="C12" s="77">
        <f>'13'!D15</f>
        <v>7596</v>
      </c>
      <c r="D12" s="78">
        <f>'13'!E15</f>
        <v>2448.7350000000029</v>
      </c>
      <c r="E12" s="77">
        <f>'13'!F15</f>
        <v>26173.237336999999</v>
      </c>
      <c r="F12" s="141">
        <f>E12/$E$13</f>
        <v>5.2895713797166911E-3</v>
      </c>
      <c r="G12" s="141">
        <f>'13'!$H$15</f>
        <v>-0.7434012186879454</v>
      </c>
      <c r="H12" s="165">
        <v>12.98</v>
      </c>
      <c r="I12" s="166">
        <v>19.100000000000001</v>
      </c>
      <c r="J12" s="166">
        <v>4.0999999999999996</v>
      </c>
      <c r="K12" s="166">
        <v>7.5500000000000007</v>
      </c>
      <c r="L12" s="167">
        <v>5.43</v>
      </c>
      <c r="M12" s="71"/>
    </row>
    <row r="13" spans="1:13" ht="14.1" customHeight="1" x14ac:dyDescent="0.2">
      <c r="A13" s="158"/>
      <c r="B13" s="637" t="s">
        <v>5</v>
      </c>
      <c r="C13" s="638">
        <f>SUM(C9:C12)</f>
        <v>2841053</v>
      </c>
      <c r="D13" s="639">
        <f t="shared" ref="D13:E13" si="0">SUM(D9:D12)</f>
        <v>463928.93476368755</v>
      </c>
      <c r="E13" s="640">
        <f t="shared" si="0"/>
        <v>4948082.8328290442</v>
      </c>
      <c r="F13" s="641">
        <f>SUM(F9:F12)</f>
        <v>0.99999999999999989</v>
      </c>
      <c r="G13" s="641">
        <f>'9'!$H$15</f>
        <v>-0.29914903417913807</v>
      </c>
      <c r="H13" s="642">
        <v>12.98</v>
      </c>
      <c r="I13" s="643">
        <v>19.100000000000001</v>
      </c>
      <c r="J13" s="643">
        <v>4.0999999999999996</v>
      </c>
      <c r="K13" s="643">
        <v>7.5500000000000007</v>
      </c>
      <c r="L13" s="644">
        <v>5.43</v>
      </c>
      <c r="M13" s="91"/>
    </row>
    <row r="14" spans="1:13" ht="15" customHeight="1" x14ac:dyDescent="0.2">
      <c r="A14" s="100"/>
      <c r="B14" s="84"/>
      <c r="C14" s="157"/>
      <c r="D14" s="1031" t="s">
        <v>160</v>
      </c>
      <c r="E14" s="1032"/>
      <c r="F14" s="1032"/>
      <c r="G14" s="1033"/>
      <c r="H14" s="1039" t="s">
        <v>149</v>
      </c>
      <c r="I14" s="1040"/>
      <c r="J14" s="1040"/>
      <c r="K14" s="1040"/>
      <c r="L14" s="1041"/>
      <c r="M14" s="71"/>
    </row>
    <row r="15" spans="1:13" ht="15" customHeight="1" x14ac:dyDescent="0.2">
      <c r="A15" s="71"/>
      <c r="B15" s="156"/>
      <c r="C15" s="83"/>
      <c r="D15" s="1034"/>
      <c r="E15" s="1035"/>
      <c r="F15" s="1035"/>
      <c r="G15" s="1036"/>
      <c r="H15" s="1042" t="s">
        <v>150</v>
      </c>
      <c r="I15" s="1043"/>
      <c r="J15" s="1043"/>
      <c r="K15" s="1043"/>
      <c r="L15" s="1044"/>
      <c r="M15" s="71"/>
    </row>
    <row r="16" spans="1:13" ht="15" customHeight="1" x14ac:dyDescent="0.2">
      <c r="A16" s="71"/>
      <c r="B16" s="83"/>
      <c r="C16" s="83"/>
      <c r="D16" s="581"/>
      <c r="E16" s="581"/>
      <c r="F16" s="581"/>
      <c r="G16" s="581"/>
      <c r="H16" s="580"/>
      <c r="I16" s="580"/>
      <c r="J16" s="580"/>
      <c r="K16" s="580"/>
      <c r="L16" s="580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80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92" t="s">
        <v>171</v>
      </c>
      <c r="C19" s="992"/>
      <c r="D19" s="992"/>
      <c r="E19" s="992"/>
      <c r="F19" s="992"/>
      <c r="G19" s="992" t="s">
        <v>161</v>
      </c>
      <c r="H19" s="992"/>
      <c r="I19" s="992"/>
      <c r="J19" s="992"/>
      <c r="K19" s="992"/>
      <c r="L19" s="992"/>
      <c r="M19" s="71"/>
    </row>
    <row r="20" spans="1:13" ht="15" customHeight="1" x14ac:dyDescent="0.2">
      <c r="A20" s="71"/>
      <c r="B20" s="71"/>
      <c r="C20" s="981" t="str">
        <f>A3</f>
        <v>Duben 2018</v>
      </c>
      <c r="D20" s="981"/>
      <c r="E20" s="71"/>
      <c r="F20" s="71"/>
      <c r="G20" s="71"/>
      <c r="H20" s="71"/>
      <c r="I20" s="981" t="str">
        <f>A3</f>
        <v>Duben 2018</v>
      </c>
      <c r="J20" s="981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92" t="s">
        <v>208</v>
      </c>
      <c r="C36" s="992"/>
      <c r="D36" s="992"/>
      <c r="E36" s="992"/>
      <c r="F36" s="992"/>
      <c r="G36" s="1038" t="s">
        <v>212</v>
      </c>
      <c r="H36" s="1038"/>
      <c r="I36" s="1038"/>
      <c r="J36" s="1038"/>
      <c r="K36" s="1038"/>
      <c r="L36" s="1038"/>
      <c r="M36" s="71"/>
    </row>
    <row r="37" spans="1:13" ht="15" customHeight="1" x14ac:dyDescent="0.25">
      <c r="A37" s="71"/>
      <c r="B37" s="71"/>
      <c r="C37" s="981" t="str">
        <f>A3</f>
        <v>Duben 2018</v>
      </c>
      <c r="D37" s="981"/>
      <c r="E37" s="71"/>
      <c r="F37" s="397"/>
      <c r="G37" s="1038"/>
      <c r="H37" s="1038"/>
      <c r="I37" s="1038"/>
      <c r="J37" s="1038"/>
      <c r="K37" s="1038"/>
      <c r="L37" s="1038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37" t="str">
        <f>A3</f>
        <v>Duben 2018</v>
      </c>
      <c r="J38" s="1037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D14:G15"/>
    <mergeCell ref="G19:L19"/>
    <mergeCell ref="C20:D20"/>
    <mergeCell ref="I20:J20"/>
    <mergeCell ref="I38:J38"/>
    <mergeCell ref="C37:D37"/>
    <mergeCell ref="G36:L37"/>
    <mergeCell ref="B19:F19"/>
    <mergeCell ref="B36:F36"/>
    <mergeCell ref="H14:L14"/>
    <mergeCell ref="H15:L15"/>
    <mergeCell ref="K1:M1"/>
    <mergeCell ref="B4:C4"/>
    <mergeCell ref="H6:L6"/>
    <mergeCell ref="C7:C8"/>
    <mergeCell ref="A2:M2"/>
    <mergeCell ref="H5:L5"/>
    <mergeCell ref="D5:G5"/>
    <mergeCell ref="A3:C3"/>
    <mergeCell ref="G7:G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H9" sqref="H9:L13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10" t="s">
        <v>236</v>
      </c>
      <c r="L1" s="1010"/>
      <c r="M1" s="1010"/>
    </row>
    <row r="2" spans="1:13" ht="24" customHeight="1" x14ac:dyDescent="0.25">
      <c r="A2" s="912" t="s">
        <v>159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</row>
    <row r="3" spans="1:13" ht="17.100000000000001" customHeight="1" x14ac:dyDescent="0.2">
      <c r="A3" s="1030" t="str">
        <f>T!J21&amp;" "&amp;T!G17</f>
        <v>Květen 2018</v>
      </c>
      <c r="B3" s="1030"/>
      <c r="C3" s="1030"/>
      <c r="D3" s="101"/>
      <c r="E3" s="69"/>
      <c r="F3" s="67"/>
      <c r="G3" s="67"/>
      <c r="H3" s="67"/>
      <c r="I3" s="67"/>
    </row>
    <row r="4" spans="1:13" ht="18.75" customHeight="1" x14ac:dyDescent="0.2">
      <c r="B4" s="1011"/>
      <c r="C4" s="1011"/>
      <c r="D4" s="630"/>
      <c r="E4" s="630"/>
      <c r="F4" s="71"/>
      <c r="G4" s="631"/>
      <c r="H4" s="632"/>
      <c r="I4" s="71"/>
      <c r="J4" s="630"/>
      <c r="K4" s="630"/>
      <c r="L4" s="630"/>
      <c r="M4" s="71"/>
    </row>
    <row r="5" spans="1:13" ht="24.95" customHeight="1" x14ac:dyDescent="0.2">
      <c r="D5" s="1029" t="s">
        <v>39</v>
      </c>
      <c r="E5" s="1027"/>
      <c r="F5" s="1027"/>
      <c r="G5" s="1028"/>
      <c r="H5" s="1029" t="s">
        <v>143</v>
      </c>
      <c r="I5" s="1027"/>
      <c r="J5" s="1027"/>
      <c r="K5" s="1027"/>
      <c r="L5" s="1028"/>
      <c r="M5" s="71"/>
    </row>
    <row r="6" spans="1:13" ht="24.95" customHeight="1" x14ac:dyDescent="0.25">
      <c r="B6" s="76"/>
      <c r="C6" s="76"/>
      <c r="D6" s="634"/>
      <c r="E6" s="635"/>
      <c r="F6" s="634"/>
      <c r="G6" s="636"/>
      <c r="H6" s="1027"/>
      <c r="I6" s="1027"/>
      <c r="J6" s="1027"/>
      <c r="K6" s="1027"/>
      <c r="L6" s="1028"/>
      <c r="M6" s="87"/>
    </row>
    <row r="7" spans="1:13" ht="14.1" customHeight="1" x14ac:dyDescent="0.25">
      <c r="B7" s="94"/>
      <c r="C7" s="1018" t="s">
        <v>144</v>
      </c>
      <c r="D7" s="152"/>
      <c r="E7" s="633"/>
      <c r="F7" s="497" t="s">
        <v>146</v>
      </c>
      <c r="G7" s="1018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9"/>
      <c r="D8" s="809" t="s">
        <v>342</v>
      </c>
      <c r="E8" s="808" t="s">
        <v>1</v>
      </c>
      <c r="F8" s="498" t="s">
        <v>66</v>
      </c>
      <c r="G8" s="1019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'10'!D22</f>
        <v>423505</v>
      </c>
      <c r="D9" s="105">
        <f>'10'!E22</f>
        <v>26383.560888335291</v>
      </c>
      <c r="E9" s="104">
        <f>'10'!F22</f>
        <v>281069.34926401352</v>
      </c>
      <c r="F9" s="395">
        <f>E9/$E$13</f>
        <v>7.5939505609185526E-2</v>
      </c>
      <c r="G9" s="395">
        <f>'10'!H22</f>
        <v>-0.34664722998144487</v>
      </c>
      <c r="H9" s="159">
        <v>17.880645161290325</v>
      </c>
      <c r="I9" s="381">
        <v>24.3</v>
      </c>
      <c r="J9" s="381">
        <v>12.4</v>
      </c>
      <c r="K9" s="381">
        <v>14</v>
      </c>
      <c r="L9" s="161">
        <v>3.8806451612903246</v>
      </c>
      <c r="M9" s="71"/>
    </row>
    <row r="10" spans="1:13" ht="14.1" customHeight="1" x14ac:dyDescent="0.2">
      <c r="A10" s="100"/>
      <c r="B10" s="84" t="s">
        <v>295</v>
      </c>
      <c r="C10" s="77">
        <f>'11'!D22</f>
        <v>2294066</v>
      </c>
      <c r="D10" s="78">
        <f>'11'!E22</f>
        <v>302528.7405694144</v>
      </c>
      <c r="E10" s="77">
        <f>'11'!F22</f>
        <v>3222593.6241400004</v>
      </c>
      <c r="F10" s="141">
        <f>E10/$E$13</f>
        <v>0.87068251033887401</v>
      </c>
      <c r="G10" s="141">
        <f>'11'!H22</f>
        <v>-0.16620399981560197</v>
      </c>
      <c r="H10" s="165">
        <v>16.477956989247314</v>
      </c>
      <c r="I10" s="166">
        <v>21.95</v>
      </c>
      <c r="J10" s="166">
        <v>12.083333333333334</v>
      </c>
      <c r="K10" s="166">
        <v>13.016666666666657</v>
      </c>
      <c r="L10" s="167">
        <v>3.4612903225806573</v>
      </c>
      <c r="M10" s="71"/>
    </row>
    <row r="11" spans="1:13" ht="14.1" customHeight="1" x14ac:dyDescent="0.2">
      <c r="A11" s="100"/>
      <c r="B11" s="84" t="s">
        <v>41</v>
      </c>
      <c r="C11" s="77">
        <f>'12'!D22</f>
        <v>114483</v>
      </c>
      <c r="D11" s="78">
        <f>'12'!E22</f>
        <v>13377.871999999999</v>
      </c>
      <c r="E11" s="77">
        <f>'12'!F22</f>
        <v>142693.68815999999</v>
      </c>
      <c r="F11" s="141">
        <f>E11/$E$13</f>
        <v>3.855307653003158E-2</v>
      </c>
      <c r="G11" s="141">
        <f>'12'!H22</f>
        <v>-0.23097199390267284</v>
      </c>
      <c r="H11" s="165">
        <v>15.861290322580651</v>
      </c>
      <c r="I11" s="166">
        <v>21.4</v>
      </c>
      <c r="J11" s="166">
        <v>11.4</v>
      </c>
      <c r="K11" s="166">
        <v>12.399999999999995</v>
      </c>
      <c r="L11" s="167">
        <v>3.4612903225806555</v>
      </c>
      <c r="M11" s="71"/>
    </row>
    <row r="12" spans="1:13" ht="14.1" customHeight="1" x14ac:dyDescent="0.2">
      <c r="A12" s="100"/>
      <c r="B12" s="84" t="s">
        <v>94</v>
      </c>
      <c r="C12" s="77">
        <f>'13'!D22</f>
        <v>7616.9576037339202</v>
      </c>
      <c r="D12" s="78">
        <f>'13'!E22</f>
        <v>5157</v>
      </c>
      <c r="E12" s="77">
        <f>'13'!F22</f>
        <v>54870.348136399974</v>
      </c>
      <c r="F12" s="141">
        <f>E12/$E$13</f>
        <v>1.4824907521908879E-2</v>
      </c>
      <c r="G12" s="141">
        <f>'13'!H22</f>
        <v>4.2414938876024471E-3</v>
      </c>
      <c r="H12" s="165">
        <v>16.461290322580645</v>
      </c>
      <c r="I12" s="166">
        <v>21.8</v>
      </c>
      <c r="J12" s="166">
        <v>12</v>
      </c>
      <c r="K12" s="166">
        <v>12.95483870967742</v>
      </c>
      <c r="L12" s="167">
        <v>3.5064516129032253</v>
      </c>
      <c r="M12" s="71"/>
    </row>
    <row r="13" spans="1:13" ht="14.1" customHeight="1" x14ac:dyDescent="0.2">
      <c r="A13" s="158"/>
      <c r="B13" s="637" t="s">
        <v>5</v>
      </c>
      <c r="C13" s="638">
        <f>SUM(C9:C12)</f>
        <v>2839670.957603734</v>
      </c>
      <c r="D13" s="639">
        <f t="shared" ref="D13:E13" si="0">SUM(D9:D12)</f>
        <v>347447.17345774965</v>
      </c>
      <c r="E13" s="640">
        <f t="shared" si="0"/>
        <v>3701227.0097004138</v>
      </c>
      <c r="F13" s="641">
        <f>SUM(F9:F12)</f>
        <v>1</v>
      </c>
      <c r="G13" s="641">
        <f>'9'!H22</f>
        <v>-0.18390949062684556</v>
      </c>
      <c r="H13" s="642">
        <v>16.461290322580645</v>
      </c>
      <c r="I13" s="643">
        <v>21.8</v>
      </c>
      <c r="J13" s="643">
        <v>12</v>
      </c>
      <c r="K13" s="643">
        <v>12.95483870967742</v>
      </c>
      <c r="L13" s="644">
        <v>3.5064516129032253</v>
      </c>
      <c r="M13" s="91"/>
    </row>
    <row r="14" spans="1:13" ht="15" customHeight="1" x14ac:dyDescent="0.2">
      <c r="A14" s="100"/>
      <c r="B14" s="84"/>
      <c r="C14" s="157"/>
      <c r="D14" s="1031" t="s">
        <v>160</v>
      </c>
      <c r="E14" s="1032"/>
      <c r="F14" s="1032"/>
      <c r="G14" s="1033"/>
      <c r="H14" s="1039" t="s">
        <v>149</v>
      </c>
      <c r="I14" s="1040"/>
      <c r="J14" s="1040"/>
      <c r="K14" s="1040"/>
      <c r="L14" s="1041"/>
      <c r="M14" s="71"/>
    </row>
    <row r="15" spans="1:13" ht="15" customHeight="1" x14ac:dyDescent="0.2">
      <c r="A15" s="71"/>
      <c r="B15" s="156"/>
      <c r="C15" s="83"/>
      <c r="D15" s="1034"/>
      <c r="E15" s="1035"/>
      <c r="F15" s="1035"/>
      <c r="G15" s="1036"/>
      <c r="H15" s="1042" t="s">
        <v>150</v>
      </c>
      <c r="I15" s="1043"/>
      <c r="J15" s="1043"/>
      <c r="K15" s="1043"/>
      <c r="L15" s="1044"/>
      <c r="M15" s="71"/>
    </row>
    <row r="16" spans="1:13" ht="15" customHeight="1" x14ac:dyDescent="0.2">
      <c r="A16" s="71"/>
      <c r="B16" s="83"/>
      <c r="C16" s="83"/>
      <c r="D16" s="581"/>
      <c r="E16" s="581"/>
      <c r="F16" s="581"/>
      <c r="G16" s="581"/>
      <c r="H16" s="580"/>
      <c r="I16" s="580"/>
      <c r="J16" s="580"/>
      <c r="K16" s="580"/>
      <c r="L16" s="580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80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92" t="s">
        <v>171</v>
      </c>
      <c r="C19" s="992"/>
      <c r="D19" s="992"/>
      <c r="E19" s="992"/>
      <c r="F19" s="992"/>
      <c r="G19" s="992" t="s">
        <v>161</v>
      </c>
      <c r="H19" s="992"/>
      <c r="I19" s="992"/>
      <c r="J19" s="992"/>
      <c r="K19" s="992"/>
      <c r="L19" s="992"/>
      <c r="M19" s="71"/>
    </row>
    <row r="20" spans="1:13" ht="15" customHeight="1" x14ac:dyDescent="0.2">
      <c r="A20" s="71"/>
      <c r="B20" s="71"/>
      <c r="C20" s="981" t="str">
        <f>A3</f>
        <v>Květen 2018</v>
      </c>
      <c r="D20" s="981"/>
      <c r="E20" s="71"/>
      <c r="F20" s="71"/>
      <c r="G20" s="71"/>
      <c r="H20" s="981" t="str">
        <f>A3</f>
        <v>Květen 2018</v>
      </c>
      <c r="I20" s="981"/>
      <c r="J20" s="981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92" t="s">
        <v>208</v>
      </c>
      <c r="C36" s="992"/>
      <c r="D36" s="992"/>
      <c r="E36" s="992"/>
      <c r="F36" s="992"/>
      <c r="G36" s="1038" t="s">
        <v>212</v>
      </c>
      <c r="H36" s="1038"/>
      <c r="I36" s="1038"/>
      <c r="J36" s="1038"/>
      <c r="K36" s="1038"/>
      <c r="L36" s="1038"/>
      <c r="M36" s="71"/>
    </row>
    <row r="37" spans="1:13" ht="15" customHeight="1" x14ac:dyDescent="0.25">
      <c r="A37" s="71"/>
      <c r="B37" s="71"/>
      <c r="C37" s="981" t="str">
        <f>A3</f>
        <v>Květen 2018</v>
      </c>
      <c r="D37" s="981"/>
      <c r="E37" s="71"/>
      <c r="F37" s="397"/>
      <c r="G37" s="1038"/>
      <c r="H37" s="1038"/>
      <c r="I37" s="1038"/>
      <c r="J37" s="1038"/>
      <c r="K37" s="1038"/>
      <c r="L37" s="1038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37" t="str">
        <f>A3</f>
        <v>Květen 2018</v>
      </c>
      <c r="J38" s="1037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G19:L19"/>
    <mergeCell ref="C20:D20"/>
    <mergeCell ref="H20:J20"/>
    <mergeCell ref="C37:D37"/>
    <mergeCell ref="I38:J38"/>
    <mergeCell ref="B36:F36"/>
    <mergeCell ref="G36:L37"/>
    <mergeCell ref="B19:F19"/>
    <mergeCell ref="H6:L6"/>
    <mergeCell ref="K1:M1"/>
    <mergeCell ref="A2:M2"/>
    <mergeCell ref="B4:C4"/>
    <mergeCell ref="D5:G5"/>
    <mergeCell ref="H5:L5"/>
    <mergeCell ref="A3:C3"/>
    <mergeCell ref="C7:C8"/>
    <mergeCell ref="G7:G8"/>
    <mergeCell ref="D14:G15"/>
    <mergeCell ref="H14:L14"/>
    <mergeCell ref="H15:L1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10" t="s">
        <v>340</v>
      </c>
      <c r="L1" s="1010"/>
      <c r="M1" s="1010"/>
    </row>
    <row r="2" spans="1:13" ht="24" customHeight="1" x14ac:dyDescent="0.25">
      <c r="A2" s="912" t="s">
        <v>159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</row>
    <row r="3" spans="1:13" ht="17.100000000000001" customHeight="1" x14ac:dyDescent="0.2">
      <c r="A3" s="1030" t="str">
        <f>T!J22&amp;" "&amp;T!G17</f>
        <v>Červen 2018</v>
      </c>
      <c r="B3" s="1030"/>
      <c r="C3" s="1030"/>
      <c r="D3" s="101"/>
      <c r="E3" s="69"/>
      <c r="F3" s="67"/>
      <c r="G3" s="67"/>
      <c r="H3" s="67"/>
      <c r="I3" s="67"/>
    </row>
    <row r="4" spans="1:13" ht="18.75" customHeight="1" x14ac:dyDescent="0.2">
      <c r="B4" s="1011"/>
      <c r="C4" s="1011"/>
      <c r="D4" s="630"/>
      <c r="E4" s="630"/>
      <c r="F4" s="71"/>
      <c r="G4" s="631"/>
      <c r="H4" s="632"/>
      <c r="I4" s="71"/>
      <c r="J4" s="630"/>
      <c r="K4" s="630"/>
      <c r="L4" s="630"/>
      <c r="M4" s="71"/>
    </row>
    <row r="5" spans="1:13" ht="24.95" customHeight="1" x14ac:dyDescent="0.2">
      <c r="D5" s="1029" t="s">
        <v>39</v>
      </c>
      <c r="E5" s="1027"/>
      <c r="F5" s="1027"/>
      <c r="G5" s="1028"/>
      <c r="H5" s="1029" t="s">
        <v>143</v>
      </c>
      <c r="I5" s="1027"/>
      <c r="J5" s="1027"/>
      <c r="K5" s="1027"/>
      <c r="L5" s="1028"/>
      <c r="M5" s="71"/>
    </row>
    <row r="6" spans="1:13" ht="24.95" customHeight="1" x14ac:dyDescent="0.25">
      <c r="B6" s="76"/>
      <c r="C6" s="76"/>
      <c r="D6" s="634"/>
      <c r="E6" s="635"/>
      <c r="F6" s="634"/>
      <c r="G6" s="636"/>
      <c r="H6" s="1027"/>
      <c r="I6" s="1027"/>
      <c r="J6" s="1027"/>
      <c r="K6" s="1027"/>
      <c r="L6" s="1028"/>
      <c r="M6" s="87"/>
    </row>
    <row r="7" spans="1:13" ht="14.1" customHeight="1" x14ac:dyDescent="0.25">
      <c r="B7" s="94"/>
      <c r="C7" s="1018" t="s">
        <v>144</v>
      </c>
      <c r="D7" s="152"/>
      <c r="E7" s="633"/>
      <c r="F7" s="576" t="s">
        <v>146</v>
      </c>
      <c r="G7" s="1018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9"/>
      <c r="D8" s="809" t="s">
        <v>342</v>
      </c>
      <c r="E8" s="808" t="s">
        <v>1</v>
      </c>
      <c r="F8" s="577" t="s">
        <v>66</v>
      </c>
      <c r="G8" s="1019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'10'!D29</f>
        <v>423506</v>
      </c>
      <c r="D9" s="105">
        <f>'10'!E29</f>
        <v>21665.246258804025</v>
      </c>
      <c r="E9" s="104">
        <f>'10'!F29</f>
        <v>231257.00678</v>
      </c>
      <c r="F9" s="395">
        <f>E9/$E$13</f>
        <v>6.6769384234927148E-2</v>
      </c>
      <c r="G9" s="395">
        <f>'10'!H29</f>
        <v>9.6312263371158384E-3</v>
      </c>
      <c r="H9" s="159">
        <v>19.089999999999996</v>
      </c>
      <c r="I9" s="381">
        <v>23.2</v>
      </c>
      <c r="J9" s="381">
        <v>11.5</v>
      </c>
      <c r="K9" s="381">
        <v>16.800000000000008</v>
      </c>
      <c r="L9" s="161">
        <v>2.2899999999999885</v>
      </c>
      <c r="M9" s="71"/>
    </row>
    <row r="10" spans="1:13" ht="14.1" customHeight="1" x14ac:dyDescent="0.2">
      <c r="A10" s="100"/>
      <c r="B10" s="84" t="s">
        <v>295</v>
      </c>
      <c r="C10" s="77">
        <f>'11'!D29</f>
        <v>2293121</v>
      </c>
      <c r="D10" s="78">
        <f>'11'!E29</f>
        <v>276397.37285313074</v>
      </c>
      <c r="E10" s="77">
        <f>'11'!F29</f>
        <v>2951912.7701299996</v>
      </c>
      <c r="F10" s="141">
        <f>E10/$E$13</f>
        <v>0.85228724837860292</v>
      </c>
      <c r="G10" s="141">
        <f>'11'!H29</f>
        <v>2.5917069530150317E-2</v>
      </c>
      <c r="H10" s="165">
        <v>17.735000000000003</v>
      </c>
      <c r="I10" s="166">
        <v>21.166666666666668</v>
      </c>
      <c r="J10" s="166">
        <v>10.833333333333334</v>
      </c>
      <c r="K10" s="166">
        <v>15.800000000000008</v>
      </c>
      <c r="L10" s="167">
        <v>1.9349999999999952</v>
      </c>
      <c r="M10" s="71"/>
    </row>
    <row r="11" spans="1:13" ht="14.1" customHeight="1" x14ac:dyDescent="0.2">
      <c r="A11" s="100"/>
      <c r="B11" s="84" t="s">
        <v>41</v>
      </c>
      <c r="C11" s="77">
        <f>'12'!D29</f>
        <v>114082</v>
      </c>
      <c r="D11" s="78">
        <f>'12'!E29</f>
        <v>11628.705</v>
      </c>
      <c r="E11" s="77">
        <f>'12'!F29</f>
        <v>124081.28095999999</v>
      </c>
      <c r="F11" s="141">
        <f>E11/$E$13</f>
        <v>3.5825209536944909E-2</v>
      </c>
      <c r="G11" s="141">
        <f>'12'!H29</f>
        <v>1.608067757672639E-2</v>
      </c>
      <c r="H11" s="165">
        <v>17.189999999999998</v>
      </c>
      <c r="I11" s="166">
        <v>21.3</v>
      </c>
      <c r="J11" s="166">
        <v>10.5</v>
      </c>
      <c r="K11" s="166">
        <v>15.300000000000008</v>
      </c>
      <c r="L11" s="167">
        <v>1.8899999999999899</v>
      </c>
      <c r="M11" s="71"/>
    </row>
    <row r="12" spans="1:13" ht="14.1" customHeight="1" x14ac:dyDescent="0.2">
      <c r="A12" s="100"/>
      <c r="B12" s="84" t="s">
        <v>94</v>
      </c>
      <c r="C12" s="77">
        <f>'13'!D29</f>
        <v>7620</v>
      </c>
      <c r="D12" s="78">
        <f>'13'!E29</f>
        <v>14657.898999999999</v>
      </c>
      <c r="E12" s="77">
        <f>'13'!F29</f>
        <v>156267.5806474</v>
      </c>
      <c r="F12" s="141">
        <f>E12/$E$13</f>
        <v>4.5118157849525012E-2</v>
      </c>
      <c r="G12" s="141">
        <f>'13'!H29</f>
        <v>-0.62275338803661373</v>
      </c>
      <c r="H12" s="165">
        <v>17.746666666666666</v>
      </c>
      <c r="I12" s="166">
        <v>21.1</v>
      </c>
      <c r="J12" s="166">
        <v>10.9</v>
      </c>
      <c r="K12" s="166">
        <v>15.81</v>
      </c>
      <c r="L12" s="167">
        <v>1.9366666666666656</v>
      </c>
      <c r="M12" s="71"/>
    </row>
    <row r="13" spans="1:13" ht="14.1" customHeight="1" x14ac:dyDescent="0.2">
      <c r="A13" s="158"/>
      <c r="B13" s="637" t="s">
        <v>5</v>
      </c>
      <c r="C13" s="638">
        <f>SUM(C9:C12)</f>
        <v>2838329</v>
      </c>
      <c r="D13" s="639">
        <f t="shared" ref="D13:E13" si="0">SUM(D9:D12)</f>
        <v>324349.22311193479</v>
      </c>
      <c r="E13" s="640">
        <f t="shared" si="0"/>
        <v>3463518.6385173998</v>
      </c>
      <c r="F13" s="641">
        <f>SUM(F9:F12)</f>
        <v>1</v>
      </c>
      <c r="G13" s="641">
        <f>'9'!H29</f>
        <v>-4.9311907090199274E-2</v>
      </c>
      <c r="H13" s="642">
        <v>17.746666666666666</v>
      </c>
      <c r="I13" s="643">
        <v>21.1</v>
      </c>
      <c r="J13" s="643">
        <v>10.9</v>
      </c>
      <c r="K13" s="643">
        <v>15.81</v>
      </c>
      <c r="L13" s="644">
        <v>1.9366666666666656</v>
      </c>
      <c r="M13" s="91"/>
    </row>
    <row r="14" spans="1:13" ht="15" customHeight="1" x14ac:dyDescent="0.2">
      <c r="A14" s="100"/>
      <c r="B14" s="84"/>
      <c r="C14" s="157"/>
      <c r="D14" s="1031" t="s">
        <v>160</v>
      </c>
      <c r="E14" s="1032"/>
      <c r="F14" s="1032"/>
      <c r="G14" s="1033"/>
      <c r="H14" s="1039" t="s">
        <v>149</v>
      </c>
      <c r="I14" s="1040"/>
      <c r="J14" s="1040"/>
      <c r="K14" s="1040"/>
      <c r="L14" s="1041"/>
      <c r="M14" s="71"/>
    </row>
    <row r="15" spans="1:13" ht="15" customHeight="1" x14ac:dyDescent="0.2">
      <c r="A15" s="71"/>
      <c r="B15" s="156"/>
      <c r="C15" s="83"/>
      <c r="D15" s="1034"/>
      <c r="E15" s="1035"/>
      <c r="F15" s="1035"/>
      <c r="G15" s="1036"/>
      <c r="H15" s="1042" t="s">
        <v>150</v>
      </c>
      <c r="I15" s="1043"/>
      <c r="J15" s="1043"/>
      <c r="K15" s="1043"/>
      <c r="L15" s="1044"/>
      <c r="M15" s="71"/>
    </row>
    <row r="16" spans="1:13" ht="15" customHeight="1" x14ac:dyDescent="0.2">
      <c r="A16" s="71"/>
      <c r="B16" s="83"/>
      <c r="C16" s="83"/>
      <c r="D16" s="581"/>
      <c r="E16" s="581"/>
      <c r="F16" s="581"/>
      <c r="G16" s="581"/>
      <c r="H16" s="580"/>
      <c r="I16" s="580"/>
      <c r="J16" s="580"/>
      <c r="K16" s="580"/>
      <c r="L16" s="580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80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92" t="s">
        <v>171</v>
      </c>
      <c r="C19" s="992"/>
      <c r="D19" s="992"/>
      <c r="E19" s="992"/>
      <c r="F19" s="992"/>
      <c r="G19" s="992" t="s">
        <v>161</v>
      </c>
      <c r="H19" s="992"/>
      <c r="I19" s="992"/>
      <c r="J19" s="992"/>
      <c r="K19" s="992"/>
      <c r="L19" s="992"/>
      <c r="M19" s="71"/>
    </row>
    <row r="20" spans="1:13" ht="15" customHeight="1" x14ac:dyDescent="0.2">
      <c r="A20" s="71"/>
      <c r="B20" s="71"/>
      <c r="C20" s="981" t="str">
        <f>A3</f>
        <v>Červen 2018</v>
      </c>
      <c r="D20" s="981"/>
      <c r="E20" s="71"/>
      <c r="F20" s="71"/>
      <c r="G20" s="71"/>
      <c r="H20" s="71"/>
      <c r="I20" s="981" t="str">
        <f>A3</f>
        <v>Červen 2018</v>
      </c>
      <c r="J20" s="981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92" t="s">
        <v>208</v>
      </c>
      <c r="C36" s="992"/>
      <c r="D36" s="992"/>
      <c r="E36" s="992"/>
      <c r="F36" s="992"/>
      <c r="G36" s="1038" t="s">
        <v>212</v>
      </c>
      <c r="H36" s="1038"/>
      <c r="I36" s="1038"/>
      <c r="J36" s="1038"/>
      <c r="K36" s="1038"/>
      <c r="L36" s="1038"/>
      <c r="M36" s="71"/>
    </row>
    <row r="37" spans="1:13" ht="15" customHeight="1" x14ac:dyDescent="0.25">
      <c r="A37" s="71"/>
      <c r="B37" s="71"/>
      <c r="C37" s="981" t="str">
        <f>A3</f>
        <v>Červen 2018</v>
      </c>
      <c r="D37" s="981"/>
      <c r="E37" s="71"/>
      <c r="F37" s="397"/>
      <c r="G37" s="1038"/>
      <c r="H37" s="1038"/>
      <c r="I37" s="1038"/>
      <c r="J37" s="1038"/>
      <c r="K37" s="1038"/>
      <c r="L37" s="1038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37" t="str">
        <f>A3</f>
        <v>Červen 2018</v>
      </c>
      <c r="J38" s="1037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H6:L6"/>
    <mergeCell ref="A3:C3"/>
    <mergeCell ref="K1:M1"/>
    <mergeCell ref="A2:M2"/>
    <mergeCell ref="B4:C4"/>
    <mergeCell ref="D5:G5"/>
    <mergeCell ref="H5:L5"/>
    <mergeCell ref="I38:J38"/>
    <mergeCell ref="B36:F36"/>
    <mergeCell ref="G36:L37"/>
    <mergeCell ref="C7:C8"/>
    <mergeCell ref="G7:G8"/>
    <mergeCell ref="D14:G15"/>
    <mergeCell ref="H14:L14"/>
    <mergeCell ref="H15:L15"/>
    <mergeCell ref="B19:F19"/>
    <mergeCell ref="G19:L19"/>
    <mergeCell ref="C20:D20"/>
    <mergeCell ref="I20:J20"/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topLeftCell="A7" zoomScaleNormal="100" zoomScaleSheetLayoutView="100" workbookViewId="0">
      <selection activeCell="P16" sqref="P16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10" t="s">
        <v>341</v>
      </c>
      <c r="L1" s="1010"/>
      <c r="M1" s="1010"/>
    </row>
    <row r="2" spans="1:13" ht="24" customHeight="1" x14ac:dyDescent="0.25">
      <c r="A2" s="912" t="s">
        <v>159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</row>
    <row r="3" spans="1:13" ht="17.100000000000001" customHeight="1" x14ac:dyDescent="0.2">
      <c r="A3" s="1025" t="str">
        <f>T!E17&amp;" "&amp;T!G17</f>
        <v>II. čtvrtletí 2018</v>
      </c>
      <c r="B3" s="1025"/>
      <c r="C3" s="1025"/>
      <c r="D3" s="101"/>
      <c r="E3" s="69"/>
      <c r="F3" s="67"/>
      <c r="G3" s="67"/>
      <c r="H3" s="67"/>
      <c r="I3" s="67"/>
    </row>
    <row r="4" spans="1:13" ht="18.75" customHeight="1" x14ac:dyDescent="0.25">
      <c r="B4" s="1011"/>
      <c r="C4" s="1011"/>
      <c r="D4" s="630"/>
      <c r="E4" s="630"/>
      <c r="F4" s="1046"/>
      <c r="G4" s="1046"/>
      <c r="H4" s="652"/>
      <c r="I4" s="71"/>
      <c r="J4" s="630"/>
      <c r="K4" s="630"/>
      <c r="L4" s="630"/>
      <c r="M4" s="71"/>
    </row>
    <row r="5" spans="1:13" ht="24.95" customHeight="1" x14ac:dyDescent="0.2">
      <c r="D5" s="1029" t="s">
        <v>39</v>
      </c>
      <c r="E5" s="1027"/>
      <c r="F5" s="1027"/>
      <c r="G5" s="1028"/>
      <c r="H5" s="1029" t="s">
        <v>143</v>
      </c>
      <c r="I5" s="1027"/>
      <c r="J5" s="1027"/>
      <c r="K5" s="1027"/>
      <c r="L5" s="1028"/>
      <c r="M5" s="71"/>
    </row>
    <row r="6" spans="1:13" ht="24.95" customHeight="1" x14ac:dyDescent="0.25">
      <c r="B6" s="76"/>
      <c r="C6" s="76"/>
      <c r="D6" s="634"/>
      <c r="E6" s="635"/>
      <c r="F6" s="634"/>
      <c r="G6" s="636"/>
      <c r="H6" s="1027"/>
      <c r="I6" s="1027"/>
      <c r="J6" s="1027"/>
      <c r="K6" s="1027"/>
      <c r="L6" s="1028"/>
      <c r="M6" s="87"/>
    </row>
    <row r="7" spans="1:13" ht="14.1" customHeight="1" x14ac:dyDescent="0.25">
      <c r="B7" s="94"/>
      <c r="C7" s="1018" t="s">
        <v>144</v>
      </c>
      <c r="D7" s="152"/>
      <c r="E7" s="633"/>
      <c r="F7" s="576" t="s">
        <v>146</v>
      </c>
      <c r="G7" s="1018" t="s">
        <v>209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1019"/>
      <c r="D8" s="809" t="s">
        <v>342</v>
      </c>
      <c r="E8" s="808" t="s">
        <v>1</v>
      </c>
      <c r="F8" s="577" t="s">
        <v>66</v>
      </c>
      <c r="G8" s="1019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'10'!D36</f>
        <v>423506</v>
      </c>
      <c r="D9" s="105">
        <f>'10'!E36</f>
        <v>95195.135754410265</v>
      </c>
      <c r="E9" s="104">
        <f>'10'!F36</f>
        <v>1013713.4271740579</v>
      </c>
      <c r="F9" s="395">
        <f>E9/$E$13</f>
        <v>8.3689241431944006E-2</v>
      </c>
      <c r="G9" s="395">
        <f>'10'!H36</f>
        <v>-0.30749080054442612</v>
      </c>
      <c r="H9" s="159">
        <f>AVERAGE('14'!H9,'15'!H9,'16'!H9)</f>
        <v>17.02021505376344</v>
      </c>
      <c r="I9" s="381">
        <f>MAX('14'!I9,'15'!I9,'16'!I9)</f>
        <v>24.3</v>
      </c>
      <c r="J9" s="381">
        <f>MIN('14'!J9,'15'!J9,'16'!J9)</f>
        <v>5.6</v>
      </c>
      <c r="K9" s="381">
        <f>AVERAGE('14'!K9,'15'!K9,'16'!K9)</f>
        <v>13.166666666666666</v>
      </c>
      <c r="L9" s="161">
        <f>H9-K9</f>
        <v>3.8535483870967742</v>
      </c>
      <c r="M9" s="71"/>
    </row>
    <row r="10" spans="1:13" ht="14.1" customHeight="1" x14ac:dyDescent="0.2">
      <c r="A10" s="100"/>
      <c r="B10" s="84" t="s">
        <v>295</v>
      </c>
      <c r="C10" s="77">
        <f>'11'!D36</f>
        <v>2293121</v>
      </c>
      <c r="D10" s="78">
        <f>'11'!E36</f>
        <v>974528.43257896171</v>
      </c>
      <c r="E10" s="77">
        <f>'11'!F36</f>
        <v>10395104.244369999</v>
      </c>
      <c r="F10" s="141">
        <f>E10/$E$13</f>
        <v>0.85818966731307977</v>
      </c>
      <c r="G10" s="141">
        <f>'11'!H36</f>
        <v>-0.17514254097161064</v>
      </c>
      <c r="H10" s="165">
        <f>AVERAGE('14'!H10,'15'!H10,'16'!H10)</f>
        <v>15.717281959378733</v>
      </c>
      <c r="I10" s="382">
        <f>MAX('14'!I10,'15'!I10,'16'!I10)</f>
        <v>21.95</v>
      </c>
      <c r="J10" s="382">
        <f>MIN('14'!J10,'15'!J10,'16'!J10)</f>
        <v>3.8666666666666667</v>
      </c>
      <c r="K10" s="382">
        <f>AVERAGE('14'!K10,'15'!K10,'16'!K10)</f>
        <v>12.144444444444446</v>
      </c>
      <c r="L10" s="167">
        <f t="shared" ref="L10:L13" si="0">H10-K10</f>
        <v>3.572837514934287</v>
      </c>
      <c r="M10" s="71"/>
    </row>
    <row r="11" spans="1:13" ht="14.1" customHeight="1" x14ac:dyDescent="0.2">
      <c r="A11" s="100"/>
      <c r="B11" s="84" t="s">
        <v>41</v>
      </c>
      <c r="C11" s="77">
        <f>'12'!D36</f>
        <v>114082</v>
      </c>
      <c r="D11" s="78">
        <f>'12'!E36</f>
        <v>43738.129000000008</v>
      </c>
      <c r="E11" s="77">
        <f>'12'!F36</f>
        <v>466699.64338199998</v>
      </c>
      <c r="F11" s="141">
        <f>E11/$E$13</f>
        <v>3.8529369429465027E-2</v>
      </c>
      <c r="G11" s="141">
        <f>'12'!H36</f>
        <v>-0.22480233519233339</v>
      </c>
      <c r="H11" s="165">
        <f>AVERAGE('14'!H11,'15'!H11,'16'!H11)</f>
        <v>15.200430107526882</v>
      </c>
      <c r="I11" s="382">
        <f>MAX('14'!I11,'15'!I11,'16'!I11)</f>
        <v>21.4</v>
      </c>
      <c r="J11" s="382">
        <f>MIN('14'!J11,'15'!J11,'16'!J11)</f>
        <v>4.7</v>
      </c>
      <c r="K11" s="382">
        <f>AVERAGE('14'!K11,'15'!K11,'16'!K11)</f>
        <v>11.566666666666668</v>
      </c>
      <c r="L11" s="167">
        <f t="shared" si="0"/>
        <v>3.6337634408602142</v>
      </c>
      <c r="M11" s="71"/>
    </row>
    <row r="12" spans="1:13" ht="14.1" customHeight="1" x14ac:dyDescent="0.2">
      <c r="A12" s="100"/>
      <c r="B12" s="84" t="s">
        <v>94</v>
      </c>
      <c r="C12" s="77">
        <f>'13'!D36</f>
        <v>7620</v>
      </c>
      <c r="D12" s="78">
        <f>'13'!E36</f>
        <v>22263.634000000002</v>
      </c>
      <c r="E12" s="77">
        <f>'13'!F36</f>
        <v>237311.16612079996</v>
      </c>
      <c r="F12" s="141">
        <f>E12/$E$13</f>
        <v>1.9591721825511249E-2</v>
      </c>
      <c r="G12" s="141">
        <f>'13'!H36</f>
        <v>-0.58411555321881325</v>
      </c>
      <c r="H12" s="165">
        <f>AVERAGE('14'!H12,'15'!H12,'16'!H12)</f>
        <v>15.72931899641577</v>
      </c>
      <c r="I12" s="382">
        <f>MAX('14'!I12,'15'!I12,'16'!I12)</f>
        <v>21.8</v>
      </c>
      <c r="J12" s="382">
        <f>MIN('14'!J12,'15'!J12,'16'!J12)</f>
        <v>4.0999999999999996</v>
      </c>
      <c r="K12" s="382">
        <f>AVERAGE('14'!K12,'15'!K12,'16'!K12)</f>
        <v>12.104946236559142</v>
      </c>
      <c r="L12" s="167">
        <f t="shared" si="0"/>
        <v>3.6243727598566284</v>
      </c>
      <c r="M12" s="71"/>
    </row>
    <row r="13" spans="1:13" ht="14.1" customHeight="1" x14ac:dyDescent="0.2">
      <c r="A13" s="158"/>
      <c r="B13" s="637" t="s">
        <v>5</v>
      </c>
      <c r="C13" s="638">
        <f>SUM(C9:C12)</f>
        <v>2838329</v>
      </c>
      <c r="D13" s="639">
        <f t="shared" ref="D13:E13" si="1">SUM(D9:D12)</f>
        <v>1135725.331333372</v>
      </c>
      <c r="E13" s="640">
        <f t="shared" si="1"/>
        <v>12112828.481046855</v>
      </c>
      <c r="F13" s="641">
        <f>SUM(F9:F12)</f>
        <v>1</v>
      </c>
      <c r="G13" s="641">
        <f>'9'!H36</f>
        <v>-0.20515834115263551</v>
      </c>
      <c r="H13" s="656">
        <f>AVERAGE('14'!H13,'15'!H13,'16'!H13)</f>
        <v>15.72931899641577</v>
      </c>
      <c r="I13" s="657">
        <f>MAX('14'!I13,'15'!I13,'16'!I13)</f>
        <v>21.8</v>
      </c>
      <c r="J13" s="657">
        <f>MIN('14'!J13,'15'!J13,'16'!J13)</f>
        <v>4.0999999999999996</v>
      </c>
      <c r="K13" s="657">
        <f>AVERAGE('14'!K13,'15'!K13,'16'!K13)</f>
        <v>12.104946236559142</v>
      </c>
      <c r="L13" s="658">
        <f t="shared" si="0"/>
        <v>3.6243727598566284</v>
      </c>
      <c r="M13" s="91"/>
    </row>
    <row r="14" spans="1:13" ht="15" customHeight="1" x14ac:dyDescent="0.2">
      <c r="A14" s="100"/>
      <c r="B14" s="84"/>
      <c r="C14" s="157"/>
      <c r="D14" s="1031" t="s">
        <v>160</v>
      </c>
      <c r="E14" s="1032"/>
      <c r="F14" s="1032"/>
      <c r="G14" s="1033"/>
      <c r="H14" s="1039" t="s">
        <v>149</v>
      </c>
      <c r="I14" s="1040"/>
      <c r="J14" s="1040"/>
      <c r="K14" s="1040"/>
      <c r="L14" s="1041"/>
      <c r="M14" s="71"/>
    </row>
    <row r="15" spans="1:13" ht="15" customHeight="1" x14ac:dyDescent="0.2">
      <c r="A15" s="71"/>
      <c r="B15" s="156"/>
      <c r="C15" s="83"/>
      <c r="D15" s="1034"/>
      <c r="E15" s="1035"/>
      <c r="F15" s="1035"/>
      <c r="G15" s="1036"/>
      <c r="H15" s="1042" t="s">
        <v>150</v>
      </c>
      <c r="I15" s="1043"/>
      <c r="J15" s="1043"/>
      <c r="K15" s="1043"/>
      <c r="L15" s="1044"/>
      <c r="M15" s="71"/>
    </row>
    <row r="16" spans="1:13" ht="15" customHeight="1" x14ac:dyDescent="0.2">
      <c r="A16" s="71"/>
      <c r="B16" s="83"/>
      <c r="C16" s="83"/>
      <c r="D16" s="581"/>
      <c r="E16" s="581"/>
      <c r="F16" s="581"/>
      <c r="G16" s="581"/>
      <c r="H16" s="580"/>
      <c r="I16" s="580"/>
      <c r="J16" s="580"/>
      <c r="K16" s="580"/>
      <c r="L16" s="580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580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92" t="s">
        <v>171</v>
      </c>
      <c r="C19" s="992"/>
      <c r="D19" s="992"/>
      <c r="E19" s="992"/>
      <c r="F19" s="992"/>
      <c r="G19" s="992" t="s">
        <v>161</v>
      </c>
      <c r="H19" s="992"/>
      <c r="I19" s="992"/>
      <c r="J19" s="992"/>
      <c r="K19" s="992"/>
      <c r="L19" s="992"/>
      <c r="M19" s="71"/>
    </row>
    <row r="20" spans="1:13" ht="15" customHeight="1" x14ac:dyDescent="0.2">
      <c r="A20" s="71"/>
      <c r="B20" s="71"/>
      <c r="C20" s="1047" t="str">
        <f>A3</f>
        <v>II. čtvrtletí 2018</v>
      </c>
      <c r="D20" s="1047"/>
      <c r="E20" s="71"/>
      <c r="F20" s="71"/>
      <c r="G20" s="71"/>
      <c r="H20" s="71"/>
      <c r="I20" s="1047" t="str">
        <f>A3</f>
        <v>II. čtvrtletí 2018</v>
      </c>
      <c r="J20" s="1047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92" t="s">
        <v>208</v>
      </c>
      <c r="C36" s="992"/>
      <c r="D36" s="992"/>
      <c r="E36" s="992"/>
      <c r="F36" s="992"/>
      <c r="G36" s="1038" t="s">
        <v>212</v>
      </c>
      <c r="H36" s="1038"/>
      <c r="I36" s="1038"/>
      <c r="J36" s="1038"/>
      <c r="K36" s="1038"/>
      <c r="L36" s="1038"/>
      <c r="M36" s="71"/>
    </row>
    <row r="37" spans="1:13" ht="15" customHeight="1" x14ac:dyDescent="0.25">
      <c r="A37" s="71"/>
      <c r="B37" s="71"/>
      <c r="C37" s="1047" t="str">
        <f>A3</f>
        <v>II. čtvrtletí 2018</v>
      </c>
      <c r="D37" s="1047"/>
      <c r="E37" s="71"/>
      <c r="F37" s="397"/>
      <c r="G37" s="1038"/>
      <c r="H37" s="1038"/>
      <c r="I37" s="1038"/>
      <c r="J37" s="1038"/>
      <c r="K37" s="1038"/>
      <c r="L37" s="1038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45" t="str">
        <f>A3</f>
        <v>II. čtvrtletí 2018</v>
      </c>
      <c r="J38" s="1045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1">
    <mergeCell ref="K1:M1"/>
    <mergeCell ref="A2:M2"/>
    <mergeCell ref="B4:C4"/>
    <mergeCell ref="D5:G5"/>
    <mergeCell ref="H5:L5"/>
    <mergeCell ref="A3:C3"/>
    <mergeCell ref="I38:J38"/>
    <mergeCell ref="B36:F36"/>
    <mergeCell ref="G36:L37"/>
    <mergeCell ref="F4:G4"/>
    <mergeCell ref="C7:C8"/>
    <mergeCell ref="G7:G8"/>
    <mergeCell ref="D14:G15"/>
    <mergeCell ref="H14:L14"/>
    <mergeCell ref="H15:L15"/>
    <mergeCell ref="B19:F19"/>
    <mergeCell ref="G19:L19"/>
    <mergeCell ref="H6:L6"/>
    <mergeCell ref="C20:D20"/>
    <mergeCell ref="I20:J20"/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zoomScaleNormal="100" zoomScaleSheetLayoutView="100" workbookViewId="0"/>
  </sheetViews>
  <sheetFormatPr defaultRowHeight="12.75" x14ac:dyDescent="0.25"/>
  <cols>
    <col min="1" max="1" width="10.7109375" style="187" customWidth="1"/>
    <col min="2" max="11" width="8.85546875" style="187" customWidth="1"/>
    <col min="12" max="12" width="1.7109375" style="187" customWidth="1"/>
    <col min="13" max="13" width="9.28515625" style="187" bestFit="1" customWidth="1"/>
    <col min="14" max="14" width="11.42578125" style="187" bestFit="1" customWidth="1"/>
    <col min="15" max="253" width="9.140625" style="187"/>
    <col min="254" max="266" width="10.7109375" style="187" customWidth="1"/>
    <col min="267" max="509" width="9.140625" style="187"/>
    <col min="510" max="522" width="10.7109375" style="187" customWidth="1"/>
    <col min="523" max="765" width="9.140625" style="187"/>
    <col min="766" max="778" width="10.7109375" style="187" customWidth="1"/>
    <col min="779" max="1021" width="9.140625" style="187"/>
    <col min="1022" max="1034" width="10.7109375" style="187" customWidth="1"/>
    <col min="1035" max="1277" width="9.140625" style="187"/>
    <col min="1278" max="1290" width="10.7109375" style="187" customWidth="1"/>
    <col min="1291" max="1533" width="9.140625" style="187"/>
    <col min="1534" max="1546" width="10.7109375" style="187" customWidth="1"/>
    <col min="1547" max="1789" width="9.140625" style="187"/>
    <col min="1790" max="1802" width="10.7109375" style="187" customWidth="1"/>
    <col min="1803" max="2045" width="9.140625" style="187"/>
    <col min="2046" max="2058" width="10.7109375" style="187" customWidth="1"/>
    <col min="2059" max="2301" width="9.140625" style="187"/>
    <col min="2302" max="2314" width="10.7109375" style="187" customWidth="1"/>
    <col min="2315" max="2557" width="9.140625" style="187"/>
    <col min="2558" max="2570" width="10.7109375" style="187" customWidth="1"/>
    <col min="2571" max="2813" width="9.140625" style="187"/>
    <col min="2814" max="2826" width="10.7109375" style="187" customWidth="1"/>
    <col min="2827" max="3069" width="9.140625" style="187"/>
    <col min="3070" max="3082" width="10.7109375" style="187" customWidth="1"/>
    <col min="3083" max="3325" width="9.140625" style="187"/>
    <col min="3326" max="3338" width="10.7109375" style="187" customWidth="1"/>
    <col min="3339" max="3581" width="9.140625" style="187"/>
    <col min="3582" max="3594" width="10.7109375" style="187" customWidth="1"/>
    <col min="3595" max="3837" width="9.140625" style="187"/>
    <col min="3838" max="3850" width="10.7109375" style="187" customWidth="1"/>
    <col min="3851" max="4093" width="9.140625" style="187"/>
    <col min="4094" max="4106" width="10.7109375" style="187" customWidth="1"/>
    <col min="4107" max="4349" width="9.140625" style="187"/>
    <col min="4350" max="4362" width="10.7109375" style="187" customWidth="1"/>
    <col min="4363" max="4605" width="9.140625" style="187"/>
    <col min="4606" max="4618" width="10.7109375" style="187" customWidth="1"/>
    <col min="4619" max="4861" width="9.140625" style="187"/>
    <col min="4862" max="4874" width="10.7109375" style="187" customWidth="1"/>
    <col min="4875" max="5117" width="9.140625" style="187"/>
    <col min="5118" max="5130" width="10.7109375" style="187" customWidth="1"/>
    <col min="5131" max="5373" width="9.140625" style="187"/>
    <col min="5374" max="5386" width="10.7109375" style="187" customWidth="1"/>
    <col min="5387" max="5629" width="9.140625" style="187"/>
    <col min="5630" max="5642" width="10.7109375" style="187" customWidth="1"/>
    <col min="5643" max="5885" width="9.140625" style="187"/>
    <col min="5886" max="5898" width="10.7109375" style="187" customWidth="1"/>
    <col min="5899" max="6141" width="9.140625" style="187"/>
    <col min="6142" max="6154" width="10.7109375" style="187" customWidth="1"/>
    <col min="6155" max="6397" width="9.140625" style="187"/>
    <col min="6398" max="6410" width="10.7109375" style="187" customWidth="1"/>
    <col min="6411" max="6653" width="9.140625" style="187"/>
    <col min="6654" max="6666" width="10.7109375" style="187" customWidth="1"/>
    <col min="6667" max="6909" width="9.140625" style="187"/>
    <col min="6910" max="6922" width="10.7109375" style="187" customWidth="1"/>
    <col min="6923" max="7165" width="9.140625" style="187"/>
    <col min="7166" max="7178" width="10.7109375" style="187" customWidth="1"/>
    <col min="7179" max="7421" width="9.140625" style="187"/>
    <col min="7422" max="7434" width="10.7109375" style="187" customWidth="1"/>
    <col min="7435" max="7677" width="9.140625" style="187"/>
    <col min="7678" max="7690" width="10.7109375" style="187" customWidth="1"/>
    <col min="7691" max="7933" width="9.140625" style="187"/>
    <col min="7934" max="7946" width="10.7109375" style="187" customWidth="1"/>
    <col min="7947" max="8189" width="9.140625" style="187"/>
    <col min="8190" max="8202" width="10.7109375" style="187" customWidth="1"/>
    <col min="8203" max="8445" width="9.140625" style="187"/>
    <col min="8446" max="8458" width="10.7109375" style="187" customWidth="1"/>
    <col min="8459" max="8701" width="9.140625" style="187"/>
    <col min="8702" max="8714" width="10.7109375" style="187" customWidth="1"/>
    <col min="8715" max="8957" width="9.140625" style="187"/>
    <col min="8958" max="8970" width="10.7109375" style="187" customWidth="1"/>
    <col min="8971" max="9213" width="9.140625" style="187"/>
    <col min="9214" max="9226" width="10.7109375" style="187" customWidth="1"/>
    <col min="9227" max="9469" width="9.140625" style="187"/>
    <col min="9470" max="9482" width="10.7109375" style="187" customWidth="1"/>
    <col min="9483" max="9725" width="9.140625" style="187"/>
    <col min="9726" max="9738" width="10.7109375" style="187" customWidth="1"/>
    <col min="9739" max="9981" width="9.140625" style="187"/>
    <col min="9982" max="9994" width="10.7109375" style="187" customWidth="1"/>
    <col min="9995" max="10237" width="9.140625" style="187"/>
    <col min="10238" max="10250" width="10.7109375" style="187" customWidth="1"/>
    <col min="10251" max="10493" width="9.140625" style="187"/>
    <col min="10494" max="10506" width="10.7109375" style="187" customWidth="1"/>
    <col min="10507" max="10749" width="9.140625" style="187"/>
    <col min="10750" max="10762" width="10.7109375" style="187" customWidth="1"/>
    <col min="10763" max="11005" width="9.140625" style="187"/>
    <col min="11006" max="11018" width="10.7109375" style="187" customWidth="1"/>
    <col min="11019" max="11261" width="9.140625" style="187"/>
    <col min="11262" max="11274" width="10.7109375" style="187" customWidth="1"/>
    <col min="11275" max="11517" width="9.140625" style="187"/>
    <col min="11518" max="11530" width="10.7109375" style="187" customWidth="1"/>
    <col min="11531" max="11773" width="9.140625" style="187"/>
    <col min="11774" max="11786" width="10.7109375" style="187" customWidth="1"/>
    <col min="11787" max="12029" width="9.140625" style="187"/>
    <col min="12030" max="12042" width="10.7109375" style="187" customWidth="1"/>
    <col min="12043" max="12285" width="9.140625" style="187"/>
    <col min="12286" max="12298" width="10.7109375" style="187" customWidth="1"/>
    <col min="12299" max="12541" width="9.140625" style="187"/>
    <col min="12542" max="12554" width="10.7109375" style="187" customWidth="1"/>
    <col min="12555" max="12797" width="9.140625" style="187"/>
    <col min="12798" max="12810" width="10.7109375" style="187" customWidth="1"/>
    <col min="12811" max="13053" width="9.140625" style="187"/>
    <col min="13054" max="13066" width="10.7109375" style="187" customWidth="1"/>
    <col min="13067" max="13309" width="9.140625" style="187"/>
    <col min="13310" max="13322" width="10.7109375" style="187" customWidth="1"/>
    <col min="13323" max="13565" width="9.140625" style="187"/>
    <col min="13566" max="13578" width="10.7109375" style="187" customWidth="1"/>
    <col min="13579" max="13821" width="9.140625" style="187"/>
    <col min="13822" max="13834" width="10.7109375" style="187" customWidth="1"/>
    <col min="13835" max="14077" width="9.140625" style="187"/>
    <col min="14078" max="14090" width="10.7109375" style="187" customWidth="1"/>
    <col min="14091" max="14333" width="9.140625" style="187"/>
    <col min="14334" max="14346" width="10.7109375" style="187" customWidth="1"/>
    <col min="14347" max="14589" width="9.140625" style="187"/>
    <col min="14590" max="14602" width="10.7109375" style="187" customWidth="1"/>
    <col min="14603" max="14845" width="9.140625" style="187"/>
    <col min="14846" max="14858" width="10.7109375" style="187" customWidth="1"/>
    <col min="14859" max="15101" width="9.140625" style="187"/>
    <col min="15102" max="15114" width="10.7109375" style="187" customWidth="1"/>
    <col min="15115" max="15357" width="9.140625" style="187"/>
    <col min="15358" max="15370" width="10.7109375" style="187" customWidth="1"/>
    <col min="15371" max="15613" width="9.140625" style="187"/>
    <col min="15614" max="15626" width="10.7109375" style="187" customWidth="1"/>
    <col min="15627" max="15869" width="9.140625" style="187"/>
    <col min="15870" max="15882" width="10.7109375" style="187" customWidth="1"/>
    <col min="15883" max="16125" width="9.140625" style="187"/>
    <col min="16126" max="16138" width="10.7109375" style="187" customWidth="1"/>
    <col min="16139" max="16384" width="9.140625" style="187"/>
  </cols>
  <sheetData>
    <row r="1" spans="1:16" x14ac:dyDescent="0.25">
      <c r="K1" s="1010" t="s">
        <v>237</v>
      </c>
      <c r="L1" s="1010"/>
    </row>
    <row r="2" spans="1:16" ht="20.100000000000001" customHeight="1" x14ac:dyDescent="0.25">
      <c r="A2" s="941" t="s">
        <v>162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</row>
    <row r="3" spans="1:16" ht="20.100000000000001" customHeight="1" x14ac:dyDescent="0.25">
      <c r="A3" s="1048">
        <f>T!G17</f>
        <v>2018</v>
      </c>
      <c r="B3" s="1049"/>
      <c r="C3" s="1049"/>
      <c r="D3" s="1049"/>
      <c r="E3" s="1049"/>
      <c r="F3" s="1049"/>
      <c r="G3" s="1049"/>
      <c r="H3" s="1049"/>
      <c r="I3" s="1049"/>
      <c r="J3" s="211"/>
      <c r="K3" s="212"/>
    </row>
    <row r="4" spans="1:16" ht="17.25" customHeight="1" x14ac:dyDescent="0.25">
      <c r="A4" s="233"/>
      <c r="B4" s="939"/>
      <c r="C4" s="940"/>
      <c r="D4" s="940"/>
      <c r="E4" s="940"/>
      <c r="F4" s="940"/>
      <c r="G4" s="940"/>
      <c r="H4" s="940"/>
      <c r="I4" s="940"/>
      <c r="J4" s="940"/>
      <c r="K4" s="940"/>
    </row>
    <row r="5" spans="1:16" ht="50.25" customHeight="1" x14ac:dyDescent="0.25">
      <c r="A5" s="233"/>
      <c r="B5" s="1050" t="s">
        <v>344</v>
      </c>
      <c r="C5" s="1051"/>
      <c r="D5" s="1051"/>
      <c r="E5" s="1051"/>
      <c r="F5" s="1052"/>
      <c r="G5" s="1053" t="s">
        <v>287</v>
      </c>
      <c r="H5" s="1054"/>
      <c r="I5" s="1054"/>
      <c r="J5" s="1054"/>
      <c r="K5" s="1055"/>
      <c r="L5" s="208"/>
    </row>
    <row r="6" spans="1:16" ht="67.5" customHeight="1" x14ac:dyDescent="0.25">
      <c r="A6" s="189" t="s">
        <v>140</v>
      </c>
      <c r="B6" s="257" t="s">
        <v>275</v>
      </c>
      <c r="C6" s="258" t="s">
        <v>301</v>
      </c>
      <c r="D6" s="258" t="s">
        <v>276</v>
      </c>
      <c r="E6" s="258" t="s">
        <v>277</v>
      </c>
      <c r="F6" s="287" t="s">
        <v>267</v>
      </c>
      <c r="G6" s="258" t="s">
        <v>275</v>
      </c>
      <c r="H6" s="258" t="s">
        <v>301</v>
      </c>
      <c r="I6" s="258" t="s">
        <v>276</v>
      </c>
      <c r="J6" s="258" t="s">
        <v>277</v>
      </c>
      <c r="K6" s="288" t="s">
        <v>267</v>
      </c>
      <c r="L6" s="223"/>
    </row>
    <row r="7" spans="1:16" ht="15" customHeight="1" x14ac:dyDescent="0.25">
      <c r="A7" s="190" t="s">
        <v>25</v>
      </c>
      <c r="B7" s="241">
        <v>129057.15639930651</v>
      </c>
      <c r="C7" s="245">
        <v>890131.51068564004</v>
      </c>
      <c r="D7" s="243">
        <v>42682.351000000002</v>
      </c>
      <c r="E7" s="243">
        <v>21632.917000000001</v>
      </c>
      <c r="F7" s="254">
        <v>1083503.9350849465</v>
      </c>
      <c r="G7" s="243">
        <v>1373387.5446299999</v>
      </c>
      <c r="H7" s="243">
        <v>9493893.2479800005</v>
      </c>
      <c r="I7" s="243">
        <v>454877.56400000001</v>
      </c>
      <c r="J7" s="243">
        <v>230320.86562500001</v>
      </c>
      <c r="K7" s="254">
        <v>11552479.222235</v>
      </c>
      <c r="L7" s="238"/>
      <c r="M7" s="195"/>
      <c r="N7" s="196"/>
      <c r="O7" s="196"/>
      <c r="P7" s="196"/>
    </row>
    <row r="8" spans="1:16" ht="15" customHeight="1" x14ac:dyDescent="0.25">
      <c r="A8" s="190" t="s">
        <v>26</v>
      </c>
      <c r="B8" s="241">
        <v>144544.99434998215</v>
      </c>
      <c r="C8" s="243">
        <v>930859.17067312042</v>
      </c>
      <c r="D8" s="243">
        <v>46568.648000000001</v>
      </c>
      <c r="E8" s="243">
        <v>35361.197999999997</v>
      </c>
      <c r="F8" s="254">
        <v>1157334.0110231028</v>
      </c>
      <c r="G8" s="243">
        <v>1538450.1990999999</v>
      </c>
      <c r="H8" s="243">
        <v>9933948.7914299984</v>
      </c>
      <c r="I8" s="243">
        <v>496461.47499999998</v>
      </c>
      <c r="J8" s="243">
        <v>376412.84101600002</v>
      </c>
      <c r="K8" s="254">
        <v>12345273.306545999</v>
      </c>
      <c r="L8" s="239"/>
      <c r="M8" s="197"/>
      <c r="N8" s="196"/>
      <c r="O8" s="196"/>
      <c r="P8" s="196"/>
    </row>
    <row r="9" spans="1:16" ht="15" customHeight="1" x14ac:dyDescent="0.25">
      <c r="A9" s="190" t="s">
        <v>27</v>
      </c>
      <c r="B9" s="246">
        <v>136531.77798622692</v>
      </c>
      <c r="C9" s="248">
        <v>895794.1843414671</v>
      </c>
      <c r="D9" s="248">
        <v>44218.315999999999</v>
      </c>
      <c r="E9" s="248">
        <v>20547.542999999998</v>
      </c>
      <c r="F9" s="255">
        <v>1097091.8213276942</v>
      </c>
      <c r="G9" s="248">
        <v>1452902.8912829338</v>
      </c>
      <c r="H9" s="248">
        <v>9555308.1171299983</v>
      </c>
      <c r="I9" s="248">
        <v>471809.58510789997</v>
      </c>
      <c r="J9" s="248">
        <v>218793.43127099995</v>
      </c>
      <c r="K9" s="255">
        <v>11698814.024791831</v>
      </c>
      <c r="L9" s="240"/>
      <c r="M9" s="203"/>
      <c r="N9" s="196"/>
      <c r="O9" s="196"/>
      <c r="P9" s="196"/>
    </row>
    <row r="10" spans="1:16" ht="15" customHeight="1" x14ac:dyDescent="0.25">
      <c r="A10" s="231" t="s">
        <v>28</v>
      </c>
      <c r="B10" s="241">
        <v>47146.328607270945</v>
      </c>
      <c r="C10" s="243">
        <v>395602.31915641658</v>
      </c>
      <c r="D10" s="243">
        <v>18731.552</v>
      </c>
      <c r="E10" s="243">
        <v>2448.7350000000029</v>
      </c>
      <c r="F10" s="254">
        <v>463928.93476368755</v>
      </c>
      <c r="G10" s="243">
        <v>501387.07113004441</v>
      </c>
      <c r="H10" s="243">
        <v>4220597.8500999995</v>
      </c>
      <c r="I10" s="243">
        <v>199924.67426199999</v>
      </c>
      <c r="J10" s="243">
        <v>26173.237337000002</v>
      </c>
      <c r="K10" s="254">
        <v>4948082.8328290442</v>
      </c>
      <c r="L10" s="239"/>
      <c r="M10" s="197"/>
      <c r="N10" s="196"/>
      <c r="O10" s="196"/>
      <c r="P10" s="196"/>
    </row>
    <row r="11" spans="1:16" ht="15" customHeight="1" x14ac:dyDescent="0.25">
      <c r="A11" s="231" t="s">
        <v>29</v>
      </c>
      <c r="B11" s="241">
        <v>26383.560888335291</v>
      </c>
      <c r="C11" s="243">
        <v>302528.7405694144</v>
      </c>
      <c r="D11" s="243">
        <v>13377.871999999999</v>
      </c>
      <c r="E11" s="243">
        <v>5157</v>
      </c>
      <c r="F11" s="254">
        <v>347447.17345774965</v>
      </c>
      <c r="G11" s="243">
        <v>281069.34926401352</v>
      </c>
      <c r="H11" s="243">
        <v>3222593.6241400004</v>
      </c>
      <c r="I11" s="243">
        <v>142693.68815999999</v>
      </c>
      <c r="J11" s="243">
        <v>54870.348136399974</v>
      </c>
      <c r="K11" s="254">
        <v>3701227.0097004138</v>
      </c>
      <c r="L11" s="239"/>
      <c r="M11" s="197"/>
      <c r="N11" s="196"/>
      <c r="O11" s="196"/>
      <c r="P11" s="196"/>
    </row>
    <row r="12" spans="1:16" ht="15" customHeight="1" x14ac:dyDescent="0.25">
      <c r="A12" s="231" t="s">
        <v>30</v>
      </c>
      <c r="B12" s="246">
        <v>21665.246258804025</v>
      </c>
      <c r="C12" s="248">
        <v>276397.37285313074</v>
      </c>
      <c r="D12" s="248">
        <v>11628.705</v>
      </c>
      <c r="E12" s="248">
        <v>14657.899000000003</v>
      </c>
      <c r="F12" s="255">
        <v>324349.22311193479</v>
      </c>
      <c r="G12" s="248">
        <v>231257.00678</v>
      </c>
      <c r="H12" s="248">
        <v>2951912.7701299996</v>
      </c>
      <c r="I12" s="248">
        <v>124081.28095999999</v>
      </c>
      <c r="J12" s="248">
        <v>156267.58064739997</v>
      </c>
      <c r="K12" s="255">
        <v>3463518.6385173998</v>
      </c>
      <c r="L12" s="239"/>
      <c r="M12" s="197"/>
      <c r="N12" s="196"/>
      <c r="O12" s="196"/>
      <c r="P12" s="196"/>
    </row>
    <row r="13" spans="1:16" ht="15" customHeight="1" x14ac:dyDescent="0.25">
      <c r="A13" s="231" t="s">
        <v>31</v>
      </c>
      <c r="B13" s="241"/>
      <c r="C13" s="243"/>
      <c r="D13" s="243"/>
      <c r="E13" s="243"/>
      <c r="F13" s="254"/>
      <c r="G13" s="243"/>
      <c r="H13" s="243"/>
      <c r="I13" s="243"/>
      <c r="J13" s="243"/>
      <c r="K13" s="254"/>
      <c r="L13" s="239"/>
      <c r="M13" s="197"/>
      <c r="N13" s="196"/>
      <c r="O13" s="196"/>
      <c r="P13" s="196"/>
    </row>
    <row r="14" spans="1:16" ht="15" customHeight="1" x14ac:dyDescent="0.25">
      <c r="A14" s="231" t="s">
        <v>32</v>
      </c>
      <c r="B14" s="241"/>
      <c r="C14" s="243"/>
      <c r="D14" s="243"/>
      <c r="E14" s="243"/>
      <c r="F14" s="254"/>
      <c r="G14" s="243"/>
      <c r="H14" s="243"/>
      <c r="I14" s="243"/>
      <c r="J14" s="243"/>
      <c r="K14" s="254"/>
      <c r="L14" s="239"/>
      <c r="M14" s="197"/>
      <c r="N14" s="196"/>
      <c r="O14" s="196"/>
      <c r="P14" s="196"/>
    </row>
    <row r="15" spans="1:16" ht="15" customHeight="1" x14ac:dyDescent="0.25">
      <c r="A15" s="231" t="s">
        <v>33</v>
      </c>
      <c r="B15" s="246"/>
      <c r="C15" s="248"/>
      <c r="D15" s="248"/>
      <c r="E15" s="248"/>
      <c r="F15" s="255"/>
      <c r="G15" s="248"/>
      <c r="H15" s="248"/>
      <c r="I15" s="248"/>
      <c r="J15" s="248"/>
      <c r="K15" s="255"/>
      <c r="L15" s="239"/>
      <c r="M15" s="197"/>
      <c r="N15" s="196"/>
      <c r="O15" s="196"/>
      <c r="P15" s="196"/>
    </row>
    <row r="16" spans="1:16" ht="15" customHeight="1" x14ac:dyDescent="0.25">
      <c r="A16" s="190" t="s">
        <v>34</v>
      </c>
      <c r="B16" s="241"/>
      <c r="C16" s="243"/>
      <c r="D16" s="243"/>
      <c r="E16" s="243"/>
      <c r="F16" s="254"/>
      <c r="G16" s="243"/>
      <c r="H16" s="243"/>
      <c r="I16" s="243"/>
      <c r="J16" s="243"/>
      <c r="K16" s="254"/>
      <c r="L16" s="239"/>
      <c r="M16" s="197"/>
      <c r="N16" s="196"/>
      <c r="O16" s="196"/>
      <c r="P16" s="196"/>
    </row>
    <row r="17" spans="1:16" ht="15" customHeight="1" x14ac:dyDescent="0.25">
      <c r="A17" s="190" t="s">
        <v>35</v>
      </c>
      <c r="B17" s="241"/>
      <c r="C17" s="243"/>
      <c r="D17" s="243"/>
      <c r="E17" s="243"/>
      <c r="F17" s="254"/>
      <c r="G17" s="243"/>
      <c r="H17" s="243"/>
      <c r="I17" s="243"/>
      <c r="J17" s="243"/>
      <c r="K17" s="254"/>
      <c r="L17" s="239"/>
      <c r="M17" s="197"/>
      <c r="N17" s="196"/>
      <c r="O17" s="196"/>
      <c r="P17" s="196"/>
    </row>
    <row r="18" spans="1:16" ht="15" customHeight="1" x14ac:dyDescent="0.25">
      <c r="A18" s="198" t="s">
        <v>36</v>
      </c>
      <c r="B18" s="246"/>
      <c r="C18" s="248"/>
      <c r="D18" s="248"/>
      <c r="E18" s="248"/>
      <c r="F18" s="255"/>
      <c r="G18" s="248"/>
      <c r="H18" s="248"/>
      <c r="I18" s="248"/>
      <c r="J18" s="248"/>
      <c r="K18" s="255"/>
      <c r="L18" s="230"/>
      <c r="M18" s="197"/>
      <c r="N18" s="196"/>
      <c r="O18" s="196"/>
      <c r="P18" s="196"/>
    </row>
    <row r="19" spans="1:16" ht="15" customHeight="1" x14ac:dyDescent="0.25">
      <c r="A19" s="190" t="s">
        <v>129</v>
      </c>
      <c r="B19" s="607">
        <f>SUM(B7:B9)</f>
        <v>410133.92873551557</v>
      </c>
      <c r="C19" s="608">
        <f>SUM(C7:C9)</f>
        <v>2716784.8657002277</v>
      </c>
      <c r="D19" s="608">
        <f t="shared" ref="D19:J19" si="0">SUM(D7:D9)</f>
        <v>133469.315</v>
      </c>
      <c r="E19" s="608">
        <f t="shared" si="0"/>
        <v>77541.657999999996</v>
      </c>
      <c r="F19" s="662">
        <f t="shared" si="0"/>
        <v>3337929.7674357435</v>
      </c>
      <c r="G19" s="779">
        <f t="shared" si="0"/>
        <v>4364740.635012934</v>
      </c>
      <c r="H19" s="779">
        <f t="shared" si="0"/>
        <v>28983150.156539999</v>
      </c>
      <c r="I19" s="779">
        <f t="shared" si="0"/>
        <v>1423148.6241079001</v>
      </c>
      <c r="J19" s="779">
        <f t="shared" si="0"/>
        <v>825527.13791199995</v>
      </c>
      <c r="K19" s="780">
        <f>SUM(K7:K9)</f>
        <v>35596566.553572826</v>
      </c>
      <c r="L19" s="208"/>
    </row>
    <row r="20" spans="1:16" ht="15" customHeight="1" x14ac:dyDescent="0.25">
      <c r="A20" s="190" t="s">
        <v>154</v>
      </c>
      <c r="B20" s="607">
        <f>SUM(B10:B12)</f>
        <v>95195.135754410265</v>
      </c>
      <c r="C20" s="608">
        <f>SUM(C10:C12)</f>
        <v>974528.43257896183</v>
      </c>
      <c r="D20" s="608">
        <f t="shared" ref="D20:J20" si="1">SUM(D10:D12)</f>
        <v>43738.129000000001</v>
      </c>
      <c r="E20" s="608">
        <f t="shared" si="1"/>
        <v>22263.634000000005</v>
      </c>
      <c r="F20" s="662">
        <f t="shared" si="1"/>
        <v>1135725.331333372</v>
      </c>
      <c r="G20" s="779">
        <f t="shared" si="1"/>
        <v>1013713.4271740578</v>
      </c>
      <c r="H20" s="779">
        <f t="shared" si="1"/>
        <v>10395104.244369999</v>
      </c>
      <c r="I20" s="779">
        <f t="shared" si="1"/>
        <v>466699.64338199998</v>
      </c>
      <c r="J20" s="779">
        <f t="shared" si="1"/>
        <v>237311.16612079996</v>
      </c>
      <c r="K20" s="780">
        <f>SUM(K10:K12)</f>
        <v>12112828.481046857</v>
      </c>
      <c r="L20" s="208"/>
    </row>
    <row r="21" spans="1:16" ht="15" customHeight="1" x14ac:dyDescent="0.25">
      <c r="A21" s="190" t="s">
        <v>190</v>
      </c>
      <c r="B21" s="565">
        <f>SUM(B13:B15)</f>
        <v>0</v>
      </c>
      <c r="C21" s="566">
        <f>SUM(C13:C15)</f>
        <v>0</v>
      </c>
      <c r="D21" s="566">
        <f t="shared" ref="D21:J21" si="2">SUM(D13:D15)</f>
        <v>0</v>
      </c>
      <c r="E21" s="566">
        <f t="shared" si="2"/>
        <v>0</v>
      </c>
      <c r="F21" s="663">
        <f t="shared" si="2"/>
        <v>0</v>
      </c>
      <c r="G21" s="782">
        <f t="shared" si="2"/>
        <v>0</v>
      </c>
      <c r="H21" s="782">
        <f t="shared" si="2"/>
        <v>0</v>
      </c>
      <c r="I21" s="782">
        <f t="shared" si="2"/>
        <v>0</v>
      </c>
      <c r="J21" s="782">
        <f t="shared" si="2"/>
        <v>0</v>
      </c>
      <c r="K21" s="783">
        <f>SUM(K13:K15)</f>
        <v>0</v>
      </c>
      <c r="L21" s="208"/>
    </row>
    <row r="22" spans="1:16" ht="15" customHeight="1" x14ac:dyDescent="0.25">
      <c r="A22" s="232" t="s">
        <v>155</v>
      </c>
      <c r="B22" s="568">
        <f>SUM(B16:B18)</f>
        <v>0</v>
      </c>
      <c r="C22" s="569">
        <f>SUM(C16:C18)</f>
        <v>0</v>
      </c>
      <c r="D22" s="569">
        <f t="shared" ref="D22:J22" si="3">SUM(D16:D18)</f>
        <v>0</v>
      </c>
      <c r="E22" s="569">
        <f t="shared" si="3"/>
        <v>0</v>
      </c>
      <c r="F22" s="664">
        <f t="shared" si="3"/>
        <v>0</v>
      </c>
      <c r="G22" s="785">
        <f t="shared" si="3"/>
        <v>0</v>
      </c>
      <c r="H22" s="785">
        <f t="shared" si="3"/>
        <v>0</v>
      </c>
      <c r="I22" s="785">
        <f t="shared" si="3"/>
        <v>0</v>
      </c>
      <c r="J22" s="785">
        <f t="shared" si="3"/>
        <v>0</v>
      </c>
      <c r="K22" s="786">
        <f>SUM(K16:K18)</f>
        <v>0</v>
      </c>
      <c r="L22" s="223"/>
    </row>
    <row r="23" spans="1:16" ht="15" customHeight="1" x14ac:dyDescent="0.25">
      <c r="A23" s="190" t="s">
        <v>156</v>
      </c>
      <c r="B23" s="241">
        <f>SUM(B7:B12)</f>
        <v>505329.06448992586</v>
      </c>
      <c r="C23" s="245">
        <f>SUM(C7:C12)</f>
        <v>3691313.2982791895</v>
      </c>
      <c r="D23" s="245">
        <f t="shared" ref="D23:J23" si="4">SUM(D7:D12)</f>
        <v>177207.44399999999</v>
      </c>
      <c r="E23" s="245">
        <f t="shared" si="4"/>
        <v>99805.292000000001</v>
      </c>
      <c r="F23" s="898">
        <f t="shared" si="4"/>
        <v>4473655.0987691153</v>
      </c>
      <c r="G23" s="245">
        <f t="shared" si="4"/>
        <v>5378454.0621869927</v>
      </c>
      <c r="H23" s="245">
        <f t="shared" si="4"/>
        <v>39378254.400909998</v>
      </c>
      <c r="I23" s="245">
        <f t="shared" si="4"/>
        <v>1889848.2674898999</v>
      </c>
      <c r="J23" s="245">
        <f t="shared" si="4"/>
        <v>1062838.3040327998</v>
      </c>
      <c r="K23" s="899">
        <f>SUM(K7:K12)</f>
        <v>47709395.034619682</v>
      </c>
      <c r="L23" s="208"/>
    </row>
    <row r="24" spans="1:16" ht="15" customHeight="1" x14ac:dyDescent="0.25">
      <c r="A24" s="190" t="s">
        <v>157</v>
      </c>
      <c r="B24" s="461">
        <f>SUM(B13:B18)</f>
        <v>0</v>
      </c>
      <c r="C24" s="462">
        <f>SUM(C13:C18)</f>
        <v>0</v>
      </c>
      <c r="D24" s="462">
        <f t="shared" ref="D24:J24" si="5">SUM(D13:D18)</f>
        <v>0</v>
      </c>
      <c r="E24" s="462">
        <f t="shared" si="5"/>
        <v>0</v>
      </c>
      <c r="F24" s="464">
        <f t="shared" si="5"/>
        <v>0</v>
      </c>
      <c r="G24" s="462">
        <f t="shared" si="5"/>
        <v>0</v>
      </c>
      <c r="H24" s="462">
        <f t="shared" si="5"/>
        <v>0</v>
      </c>
      <c r="I24" s="462">
        <f t="shared" si="5"/>
        <v>0</v>
      </c>
      <c r="J24" s="462">
        <f t="shared" si="5"/>
        <v>0</v>
      </c>
      <c r="K24" s="463">
        <f>SUM(K13:K18)</f>
        <v>0</v>
      </c>
      <c r="L24" s="208"/>
    </row>
    <row r="25" spans="1:16" ht="15" customHeight="1" x14ac:dyDescent="0.25">
      <c r="A25" s="229" t="s">
        <v>142</v>
      </c>
      <c r="B25" s="571">
        <f>SUM(B7:B18)</f>
        <v>505329.06448992586</v>
      </c>
      <c r="C25" s="572">
        <f>SUM(C7:C18)</f>
        <v>3691313.2982791895</v>
      </c>
      <c r="D25" s="572">
        <f t="shared" ref="D25:J25" si="6">SUM(D7:D18)</f>
        <v>177207.44399999999</v>
      </c>
      <c r="E25" s="572">
        <f t="shared" si="6"/>
        <v>99805.292000000001</v>
      </c>
      <c r="F25" s="665">
        <f t="shared" si="6"/>
        <v>4473655.0987691153</v>
      </c>
      <c r="G25" s="788">
        <f t="shared" si="6"/>
        <v>5378454.0621869927</v>
      </c>
      <c r="H25" s="788">
        <f t="shared" si="6"/>
        <v>39378254.400909998</v>
      </c>
      <c r="I25" s="788">
        <f t="shared" si="6"/>
        <v>1889848.2674898999</v>
      </c>
      <c r="J25" s="788">
        <f t="shared" si="6"/>
        <v>1062838.3040327998</v>
      </c>
      <c r="K25" s="789">
        <f>SUM(K7:K18)</f>
        <v>47709395.034619682</v>
      </c>
      <c r="L25" s="224"/>
    </row>
    <row r="26" spans="1:16" ht="9.75" customHeight="1" x14ac:dyDescent="0.25">
      <c r="B26" s="208"/>
      <c r="L26" s="208"/>
    </row>
    <row r="28" spans="1:16" ht="12" customHeight="1" x14ac:dyDescent="0.25">
      <c r="A28" s="209"/>
      <c r="B28" s="209"/>
      <c r="C28" s="209"/>
      <c r="H28" s="209"/>
      <c r="I28" s="209"/>
      <c r="J28" s="209"/>
      <c r="K28" s="209"/>
    </row>
    <row r="29" spans="1:16" ht="12" customHeight="1" x14ac:dyDescent="0.25">
      <c r="E29" s="210"/>
      <c r="F29" s="210"/>
      <c r="G29" s="210"/>
      <c r="H29" s="210"/>
    </row>
    <row r="30" spans="1:16" ht="12" customHeight="1" x14ac:dyDescent="0.25">
      <c r="E30" s="210"/>
      <c r="F30" s="210"/>
      <c r="G30" s="210"/>
    </row>
    <row r="31" spans="1:16" ht="12" customHeight="1" x14ac:dyDescent="0.25">
      <c r="E31" s="210"/>
      <c r="F31" s="210"/>
      <c r="G31" s="210"/>
    </row>
    <row r="32" spans="1:16" ht="12" customHeight="1" x14ac:dyDescent="0.25">
      <c r="E32" s="210"/>
      <c r="F32" s="210"/>
      <c r="G32" s="210"/>
    </row>
    <row r="33" spans="4:8" ht="12" customHeight="1" x14ac:dyDescent="0.25">
      <c r="E33" s="210" t="str">
        <f>B6</f>
        <v xml:space="preserve"> PP Distribuce</v>
      </c>
      <c r="F33" s="210" t="str">
        <f t="shared" ref="F33:H33" si="7">C6</f>
        <v xml:space="preserve"> GasNet</v>
      </c>
      <c r="G33" s="210" t="str">
        <f t="shared" si="7"/>
        <v xml:space="preserve"> E.ON Distribuce</v>
      </c>
      <c r="H33" s="210" t="str">
        <f t="shared" si="7"/>
        <v xml:space="preserve"> Ostatní společnosti</v>
      </c>
    </row>
    <row r="34" spans="4:8" ht="12" customHeight="1" x14ac:dyDescent="0.25">
      <c r="D34" s="187" t="str">
        <f>A19</f>
        <v>I. čtvrtletí</v>
      </c>
      <c r="E34" s="187">
        <f t="shared" ref="E34:H37" si="8">B19</f>
        <v>410133.92873551557</v>
      </c>
      <c r="F34" s="187">
        <f t="shared" si="8"/>
        <v>2716784.8657002277</v>
      </c>
      <c r="G34" s="187">
        <f t="shared" si="8"/>
        <v>133469.315</v>
      </c>
      <c r="H34" s="187">
        <f t="shared" si="8"/>
        <v>77541.657999999996</v>
      </c>
    </row>
    <row r="35" spans="4:8" ht="12" customHeight="1" x14ac:dyDescent="0.25">
      <c r="D35" s="187" t="str">
        <f t="shared" ref="D35:D37" si="9">A20</f>
        <v>II. čtvrtletí</v>
      </c>
      <c r="E35" s="187">
        <f t="shared" si="8"/>
        <v>95195.135754410265</v>
      </c>
      <c r="F35" s="187">
        <f t="shared" si="8"/>
        <v>974528.43257896183</v>
      </c>
      <c r="G35" s="187">
        <f t="shared" si="8"/>
        <v>43738.129000000001</v>
      </c>
      <c r="H35" s="187">
        <f t="shared" si="8"/>
        <v>22263.634000000005</v>
      </c>
    </row>
    <row r="36" spans="4:8" ht="12" customHeight="1" x14ac:dyDescent="0.25">
      <c r="D36" s="187" t="str">
        <f t="shared" si="9"/>
        <v>III. čtvrtletí</v>
      </c>
      <c r="E36" s="187">
        <f t="shared" si="8"/>
        <v>0</v>
      </c>
      <c r="F36" s="187">
        <f t="shared" si="8"/>
        <v>0</v>
      </c>
      <c r="G36" s="187">
        <f t="shared" si="8"/>
        <v>0</v>
      </c>
      <c r="H36" s="187">
        <f t="shared" si="8"/>
        <v>0</v>
      </c>
    </row>
    <row r="37" spans="4:8" ht="12" customHeight="1" x14ac:dyDescent="0.25">
      <c r="D37" s="187" t="str">
        <f t="shared" si="9"/>
        <v>IV. čtvrtletí</v>
      </c>
      <c r="E37" s="187">
        <f t="shared" si="8"/>
        <v>0</v>
      </c>
      <c r="F37" s="187">
        <f t="shared" si="8"/>
        <v>0</v>
      </c>
      <c r="G37" s="187">
        <f t="shared" si="8"/>
        <v>0</v>
      </c>
      <c r="H37" s="187">
        <f t="shared" si="8"/>
        <v>0</v>
      </c>
    </row>
    <row r="38" spans="4:8" ht="12" customHeight="1" x14ac:dyDescent="0.25">
      <c r="E38" s="210"/>
      <c r="F38" s="210"/>
      <c r="G38" s="210"/>
    </row>
    <row r="39" spans="4:8" ht="12" customHeight="1" x14ac:dyDescent="0.25">
      <c r="E39" s="210"/>
      <c r="F39" s="210"/>
      <c r="G39" s="210"/>
    </row>
    <row r="40" spans="4:8" ht="12" customHeight="1" x14ac:dyDescent="0.25">
      <c r="E40" s="210"/>
      <c r="F40" s="210"/>
      <c r="G40" s="210"/>
    </row>
    <row r="41" spans="4:8" ht="12" customHeight="1" x14ac:dyDescent="0.25"/>
    <row r="42" spans="4:8" ht="12" customHeight="1" x14ac:dyDescent="0.25"/>
    <row r="43" spans="4:8" ht="12" customHeight="1" x14ac:dyDescent="0.25"/>
    <row r="44" spans="4:8" ht="12" customHeight="1" x14ac:dyDescent="0.25"/>
    <row r="45" spans="4:8" ht="12" customHeight="1" x14ac:dyDescent="0.25"/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1"/>
  <sheetViews>
    <sheetView view="pageBreakPreview" zoomScaleNormal="100" zoomScaleSheetLayoutView="100" workbookViewId="0"/>
  </sheetViews>
  <sheetFormatPr defaultRowHeight="12.75" x14ac:dyDescent="0.25"/>
  <cols>
    <col min="1" max="1" width="85.5703125" style="292" customWidth="1"/>
    <col min="2" max="2" width="2.7109375" style="510" customWidth="1"/>
    <col min="3" max="3" width="6.28515625" style="292" customWidth="1"/>
    <col min="4" max="4" width="11.7109375" style="292" customWidth="1"/>
    <col min="5" max="6" width="9.140625" style="292"/>
    <col min="7" max="7" width="11.7109375" style="292" customWidth="1"/>
    <col min="8" max="16384" width="9.140625" style="292"/>
  </cols>
  <sheetData>
    <row r="1" spans="1:6" x14ac:dyDescent="0.25">
      <c r="B1" s="515"/>
      <c r="C1" s="376"/>
    </row>
    <row r="2" spans="1:6" x14ac:dyDescent="0.25">
      <c r="A2" s="293"/>
      <c r="B2" s="515"/>
      <c r="C2" s="376"/>
    </row>
    <row r="3" spans="1:6" ht="11.25" customHeight="1" x14ac:dyDescent="0.25">
      <c r="A3" s="513"/>
      <c r="B3" s="515"/>
      <c r="C3" s="376"/>
    </row>
    <row r="4" spans="1:6" ht="16.5" customHeight="1" x14ac:dyDescent="0.25">
      <c r="A4" s="856" t="s">
        <v>198</v>
      </c>
      <c r="B4" s="858"/>
      <c r="C4" s="857"/>
    </row>
    <row r="5" spans="1:6" ht="30" customHeight="1" x14ac:dyDescent="0.25">
      <c r="A5" s="508" t="str">
        <f>'2'!A2</f>
        <v>Zkratky a pojmy</v>
      </c>
      <c r="B5" s="859" t="s">
        <v>37</v>
      </c>
      <c r="C5" s="294" t="s">
        <v>98</v>
      </c>
    </row>
    <row r="6" spans="1:6" ht="30" customHeight="1" x14ac:dyDescent="0.25">
      <c r="A6" s="508" t="str">
        <f>'3'!A2:D2</f>
        <v>Komentář k Čtvrtletní zprávě o provozu plynárenské soustavy ČR</v>
      </c>
      <c r="B6" s="859" t="s">
        <v>37</v>
      </c>
      <c r="C6" s="294" t="s">
        <v>99</v>
      </c>
      <c r="F6" s="404"/>
    </row>
    <row r="7" spans="1:6" ht="30" customHeight="1" x14ac:dyDescent="0.25">
      <c r="A7" s="508" t="str">
        <f>'4'!A2:L2</f>
        <v>Čtvrtletní bilance plynárenské soustavy ČR</v>
      </c>
      <c r="B7" s="859" t="s">
        <v>37</v>
      </c>
      <c r="C7" s="294" t="s">
        <v>100</v>
      </c>
      <c r="F7" s="405"/>
    </row>
    <row r="8" spans="1:6" ht="30" customHeight="1" x14ac:dyDescent="0.25">
      <c r="A8" s="508" t="str">
        <f>'5'!A2:T2</f>
        <v>Bilance plynárenské soustavy ČR v průběhu roku</v>
      </c>
      <c r="B8" s="859" t="s">
        <v>37</v>
      </c>
      <c r="C8" s="294" t="s">
        <v>101</v>
      </c>
    </row>
    <row r="9" spans="1:6" ht="30" customHeight="1" x14ac:dyDescent="0.25">
      <c r="A9" s="508" t="str">
        <f>'6'!A2:S2</f>
        <v>Spotřeba zemního plynu v ČR v průběhu roku</v>
      </c>
      <c r="B9" s="859" t="s">
        <v>37</v>
      </c>
      <c r="C9" s="294" t="s">
        <v>102</v>
      </c>
    </row>
    <row r="10" spans="1:6" ht="30" customHeight="1" x14ac:dyDescent="0.25">
      <c r="A10" s="508" t="str">
        <f>'7'!A2:V2</f>
        <v>Spotřeba zemního plynu v ČR podle kategorií zákazníků v průběhu roku</v>
      </c>
      <c r="B10" s="859" t="s">
        <v>37</v>
      </c>
      <c r="C10" s="294" t="s">
        <v>103</v>
      </c>
    </row>
    <row r="11" spans="1:6" ht="30" customHeight="1" x14ac:dyDescent="0.25">
      <c r="A11" s="406" t="str">
        <f>'8'!$A$2:$K$2</f>
        <v>Denní průběh spotřeb zemního plynu v ČR</v>
      </c>
      <c r="B11" s="859" t="s">
        <v>37</v>
      </c>
      <c r="C11" s="294" t="s">
        <v>203</v>
      </c>
    </row>
    <row r="12" spans="1:6" ht="30" customHeight="1" x14ac:dyDescent="0.25">
      <c r="A12" s="508" t="str">
        <f>'9'!A2:L2</f>
        <v>Spotřeba zemního plynu podle kategorií zákazníků v ČR</v>
      </c>
      <c r="B12" s="859" t="s">
        <v>37</v>
      </c>
      <c r="C12" s="294" t="s">
        <v>104</v>
      </c>
    </row>
    <row r="13" spans="1:6" ht="30" customHeight="1" x14ac:dyDescent="0.25">
      <c r="A13" s="508" t="str">
        <f>'10'!A2:L2</f>
        <v>Spotřeba zemního plynu podle kategorií zákazníků u společnosti Pražská plynárenská Distribuce, a.s.</v>
      </c>
      <c r="B13" s="859" t="s">
        <v>37</v>
      </c>
      <c r="C13" s="294" t="s">
        <v>105</v>
      </c>
    </row>
    <row r="14" spans="1:6" ht="30" customHeight="1" x14ac:dyDescent="0.25">
      <c r="A14" s="508" t="str">
        <f>'11'!A2:L2</f>
        <v>Spotřeba zemního plynu podle kategorií zákazníků u společnosti GasNet, s.r.o.</v>
      </c>
      <c r="B14" s="859" t="s">
        <v>37</v>
      </c>
      <c r="C14" s="294" t="s">
        <v>106</v>
      </c>
    </row>
    <row r="15" spans="1:6" ht="30" customHeight="1" x14ac:dyDescent="0.25">
      <c r="A15" s="508" t="str">
        <f>'12'!A2:L2</f>
        <v>Spotřeba zemního plynu podle kategorií zákazníků u společnosti E.ON Distribuce, a.s.</v>
      </c>
      <c r="B15" s="859" t="s">
        <v>37</v>
      </c>
      <c r="C15" s="294" t="s">
        <v>213</v>
      </c>
    </row>
    <row r="16" spans="1:6" ht="30" customHeight="1" x14ac:dyDescent="0.25">
      <c r="A16" s="508" t="str">
        <f>'13'!A2:L2</f>
        <v>Spotřeba zemního plynu podle kategorií zákazníků u ostatních společností</v>
      </c>
      <c r="B16" s="859" t="s">
        <v>37</v>
      </c>
      <c r="C16" s="294" t="s">
        <v>214</v>
      </c>
    </row>
    <row r="17" spans="1:3" ht="30" customHeight="1" x14ac:dyDescent="0.25">
      <c r="A17" s="508" t="str">
        <f>'14'!A2</f>
        <v>Spotřeba zemního plynu a teplota ovzduší podle plynárenských soustav v ČR</v>
      </c>
      <c r="B17" s="859" t="s">
        <v>37</v>
      </c>
      <c r="C17" s="294" t="s">
        <v>215</v>
      </c>
    </row>
    <row r="18" spans="1:3" ht="30" customHeight="1" x14ac:dyDescent="0.25">
      <c r="A18" s="508" t="str">
        <f>'18'!A2:L2</f>
        <v>Spotřeba zemního plynu podle plynárenských soustav v ČR v průběhu roku</v>
      </c>
      <c r="B18" s="859" t="s">
        <v>37</v>
      </c>
      <c r="C18" s="294" t="s">
        <v>216</v>
      </c>
    </row>
    <row r="19" spans="1:3" ht="30" customHeight="1" x14ac:dyDescent="0.25">
      <c r="A19" s="508" t="str">
        <f>'19'!A2:L2</f>
        <v>Spotřeba zemního plynu podle krajů a kategorií zákazníků v ČR</v>
      </c>
      <c r="B19" s="859" t="s">
        <v>37</v>
      </c>
      <c r="C19" s="294" t="s">
        <v>217</v>
      </c>
    </row>
    <row r="20" spans="1:3" ht="30" customHeight="1" x14ac:dyDescent="0.25">
      <c r="A20" s="508" t="str">
        <f>'26'!A2</f>
        <v>Spotřeba zemního plynu a teplota ovzduší podle krajů v ČR</v>
      </c>
      <c r="B20" s="859" t="s">
        <v>37</v>
      </c>
      <c r="C20" s="294" t="s">
        <v>218</v>
      </c>
    </row>
    <row r="21" spans="1:3" ht="30" customHeight="1" x14ac:dyDescent="0.25">
      <c r="A21" s="508" t="str">
        <f>'31'!A2:S2</f>
        <v>Spotřeba zemního plynu podle krajů v ČR v průběhu roku</v>
      </c>
      <c r="B21" s="859" t="s">
        <v>37</v>
      </c>
      <c r="C21" s="294" t="s">
        <v>196</v>
      </c>
    </row>
    <row r="22" spans="1:3" ht="30" customHeight="1" x14ac:dyDescent="0.25">
      <c r="A22" s="406" t="str">
        <f>'32'!A2</f>
        <v xml:space="preserve">Schéma přepravní soustavy a zásobníků plynu v ČR </v>
      </c>
      <c r="B22" s="859" t="s">
        <v>37</v>
      </c>
      <c r="C22" s="294" t="s">
        <v>197</v>
      </c>
    </row>
    <row r="23" spans="1:3" ht="9" customHeight="1" x14ac:dyDescent="0.25">
      <c r="A23" s="508"/>
      <c r="B23" s="859"/>
      <c r="C23" s="294"/>
    </row>
    <row r="24" spans="1:3" ht="9" customHeight="1" x14ac:dyDescent="0.25">
      <c r="A24" s="508"/>
      <c r="B24" s="859"/>
      <c r="C24" s="294"/>
    </row>
    <row r="25" spans="1:3" ht="9" customHeight="1" x14ac:dyDescent="0.25">
      <c r="A25" s="509"/>
      <c r="B25" s="860"/>
      <c r="C25" s="294"/>
    </row>
    <row r="26" spans="1:3" ht="9" customHeight="1" x14ac:dyDescent="0.25">
      <c r="A26" s="509"/>
      <c r="B26" s="860"/>
      <c r="C26" s="294"/>
    </row>
    <row r="27" spans="1:3" ht="9" customHeight="1" x14ac:dyDescent="0.25">
      <c r="A27" s="509"/>
      <c r="B27" s="860"/>
      <c r="C27" s="294"/>
    </row>
    <row r="28" spans="1:3" ht="9" customHeight="1" x14ac:dyDescent="0.25">
      <c r="A28" s="509"/>
      <c r="B28" s="860"/>
      <c r="C28" s="294"/>
    </row>
    <row r="29" spans="1:3" ht="9" customHeight="1" x14ac:dyDescent="0.25">
      <c r="A29" s="509"/>
      <c r="B29" s="860"/>
      <c r="C29" s="294"/>
    </row>
    <row r="30" spans="1:3" ht="9" customHeight="1" x14ac:dyDescent="0.25">
      <c r="A30" s="406"/>
      <c r="B30" s="861"/>
      <c r="C30" s="294"/>
    </row>
    <row r="31" spans="1:3" ht="9" customHeight="1" x14ac:dyDescent="0.25">
      <c r="A31" s="406"/>
      <c r="B31" s="861"/>
      <c r="C31" s="294"/>
    </row>
    <row r="32" spans="1:3" ht="9" customHeight="1" x14ac:dyDescent="0.25">
      <c r="A32" s="406"/>
      <c r="B32" s="861"/>
      <c r="C32" s="294"/>
    </row>
    <row r="33" spans="1:3" ht="9" customHeight="1" x14ac:dyDescent="0.25">
      <c r="A33" s="406"/>
      <c r="B33" s="861"/>
      <c r="C33" s="294"/>
    </row>
    <row r="34" spans="1:3" ht="9" customHeight="1" x14ac:dyDescent="0.25">
      <c r="A34" s="294"/>
      <c r="B34" s="861"/>
      <c r="C34" s="294"/>
    </row>
    <row r="35" spans="1:3" ht="9" customHeight="1" x14ac:dyDescent="0.25">
      <c r="A35" s="402" t="str">
        <f>T!J20</f>
        <v>Duben</v>
      </c>
      <c r="B35" s="905">
        <f>T!G17</f>
        <v>2018</v>
      </c>
      <c r="C35" s="906"/>
    </row>
    <row r="36" spans="1:3" ht="9" customHeight="1" x14ac:dyDescent="0.25">
      <c r="A36" s="402" t="str">
        <f>T!J21</f>
        <v>Květen</v>
      </c>
      <c r="B36" s="905">
        <f>T!G17</f>
        <v>2018</v>
      </c>
      <c r="C36" s="906"/>
    </row>
    <row r="37" spans="1:3" ht="9" customHeight="1" x14ac:dyDescent="0.25">
      <c r="A37" s="402" t="str">
        <f>T!J22</f>
        <v>Červen</v>
      </c>
      <c r="B37" s="905">
        <f>T!G17</f>
        <v>2018</v>
      </c>
      <c r="C37" s="906"/>
    </row>
    <row r="38" spans="1:3" ht="9" customHeight="1" x14ac:dyDescent="0.25">
      <c r="A38" s="403" t="str">
        <f>T!E17</f>
        <v>II. čtvrtletí</v>
      </c>
      <c r="B38" s="905">
        <f>T!G17</f>
        <v>2018</v>
      </c>
      <c r="C38" s="906"/>
    </row>
    <row r="39" spans="1:3" ht="20.100000000000001" customHeight="1" x14ac:dyDescent="0.25">
      <c r="A39" s="294"/>
      <c r="B39" s="861"/>
      <c r="C39" s="294"/>
    </row>
    <row r="40" spans="1:3" ht="20.100000000000001" customHeight="1" x14ac:dyDescent="0.25">
      <c r="B40" s="862"/>
    </row>
    <row r="41" spans="1:3" ht="20.100000000000001" customHeight="1" x14ac:dyDescent="0.25"/>
  </sheetData>
  <mergeCells count="4">
    <mergeCell ref="B35:C35"/>
    <mergeCell ref="B36:C36"/>
    <mergeCell ref="B37:C37"/>
    <mergeCell ref="B38:C38"/>
  </mergeCells>
  <phoneticPr fontId="7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10" t="s">
        <v>238</v>
      </c>
      <c r="L1" s="1010"/>
    </row>
    <row r="2" spans="1:17" s="687" customFormat="1" ht="30" customHeight="1" x14ac:dyDescent="0.25">
      <c r="A2" s="912" t="s">
        <v>204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</row>
    <row r="3" spans="1:17" ht="17.100000000000001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17" ht="12.95" customHeight="1" x14ac:dyDescent="0.2">
      <c r="A4" s="1011" t="s">
        <v>110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17" ht="24.95" customHeight="1" x14ac:dyDescent="0.25">
      <c r="A6" s="74"/>
      <c r="B6" s="75"/>
      <c r="C6" s="76"/>
      <c r="D6" s="76"/>
      <c r="E6" s="989" t="s">
        <v>39</v>
      </c>
      <c r="F6" s="990"/>
      <c r="G6" s="432"/>
      <c r="H6" s="990" t="s">
        <v>108</v>
      </c>
      <c r="I6" s="1056" t="s">
        <v>39</v>
      </c>
      <c r="J6" s="1057"/>
      <c r="K6" s="411"/>
      <c r="L6" s="87"/>
    </row>
    <row r="7" spans="1:17" ht="24.95" customHeight="1" x14ac:dyDescent="0.25">
      <c r="A7" s="74"/>
      <c r="B7" s="94"/>
      <c r="C7" s="94"/>
      <c r="D7" s="1018" t="s">
        <v>0</v>
      </c>
      <c r="E7" s="989"/>
      <c r="F7" s="990"/>
      <c r="G7" s="429" t="s">
        <v>107</v>
      </c>
      <c r="H7" s="990"/>
      <c r="I7" s="1056"/>
      <c r="J7" s="1057"/>
      <c r="K7" s="114" t="s">
        <v>107</v>
      </c>
      <c r="L7" s="87"/>
    </row>
    <row r="8" spans="1:17" ht="15" customHeight="1" x14ac:dyDescent="0.25">
      <c r="A8" s="1017" t="s">
        <v>140</v>
      </c>
      <c r="B8" s="1017"/>
      <c r="C8" s="126" t="s">
        <v>45</v>
      </c>
      <c r="D8" s="1019"/>
      <c r="E8" s="807" t="s">
        <v>342</v>
      </c>
      <c r="F8" s="801" t="s">
        <v>1</v>
      </c>
      <c r="G8" s="430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6" t="str">
        <f>T!J20</f>
        <v>Duben</v>
      </c>
      <c r="B9" s="997"/>
      <c r="C9" s="92" t="s">
        <v>6</v>
      </c>
      <c r="D9" s="77">
        <v>121</v>
      </c>
      <c r="E9" s="90">
        <v>7880.5</v>
      </c>
      <c r="F9" s="78">
        <v>84109.735000000001</v>
      </c>
      <c r="G9" s="433">
        <f>E9/$E$14</f>
        <v>0.51503156263471339</v>
      </c>
      <c r="H9" s="141">
        <f>(E9-I9)/I9</f>
        <v>-9.7524706270373768E-2</v>
      </c>
      <c r="I9" s="414">
        <v>8732.0949999999993</v>
      </c>
      <c r="J9" s="112">
        <v>93218.115999999995</v>
      </c>
      <c r="K9" s="116">
        <f>I9/$I$14</f>
        <v>0.37432803768377487</v>
      </c>
      <c r="L9" s="87"/>
    </row>
    <row r="10" spans="1:17" ht="11.1" customHeight="1" x14ac:dyDescent="0.2">
      <c r="A10" s="998"/>
      <c r="B10" s="999"/>
      <c r="C10" s="93" t="s">
        <v>7</v>
      </c>
      <c r="D10" s="77">
        <v>321</v>
      </c>
      <c r="E10" s="90">
        <v>757.38799999999992</v>
      </c>
      <c r="F10" s="78">
        <v>8083.29187</v>
      </c>
      <c r="G10" s="434">
        <f>E10/$E$14</f>
        <v>4.9499235475005426E-2</v>
      </c>
      <c r="H10" s="141">
        <f>(E10-I10)/I10</f>
        <v>-0.39962029781651426</v>
      </c>
      <c r="I10" s="414">
        <v>1261.5149999999999</v>
      </c>
      <c r="J10" s="112">
        <v>13467.10614</v>
      </c>
      <c r="K10" s="117">
        <f>I10/$I$14</f>
        <v>5.4078710144432378E-2</v>
      </c>
      <c r="L10" s="88"/>
      <c r="M10" s="79"/>
      <c r="O10" s="79"/>
      <c r="P10" s="79"/>
      <c r="Q10" s="79"/>
    </row>
    <row r="11" spans="1:17" ht="11.1" customHeight="1" x14ac:dyDescent="0.2">
      <c r="A11" s="998"/>
      <c r="B11" s="999"/>
      <c r="C11" s="93" t="s">
        <v>8</v>
      </c>
      <c r="D11" s="77">
        <v>9484</v>
      </c>
      <c r="E11" s="90">
        <v>2055.1660000000002</v>
      </c>
      <c r="F11" s="78">
        <v>21935.219000000001</v>
      </c>
      <c r="G11" s="434">
        <f>E11/$E$14</f>
        <v>0.1343157612402428</v>
      </c>
      <c r="H11" s="141">
        <f t="shared" ref="H11:H13" si="0">(E11-I11)/I11</f>
        <v>-0.51256530522187005</v>
      </c>
      <c r="I11" s="414">
        <v>4216.2899400000006</v>
      </c>
      <c r="J11" s="112">
        <v>45011.309646000002</v>
      </c>
      <c r="K11" s="117">
        <f>I11/$I$14</f>
        <v>0.18074420165447594</v>
      </c>
      <c r="L11" s="88"/>
      <c r="M11" s="79"/>
      <c r="O11" s="79"/>
      <c r="P11" s="79"/>
      <c r="Q11" s="79"/>
    </row>
    <row r="12" spans="1:17" ht="11.1" customHeight="1" x14ac:dyDescent="0.2">
      <c r="A12" s="998"/>
      <c r="B12" s="999"/>
      <c r="C12" s="93" t="s">
        <v>9</v>
      </c>
      <c r="D12" s="77">
        <v>95249</v>
      </c>
      <c r="E12" s="90">
        <v>4319.9259999999995</v>
      </c>
      <c r="F12" s="78">
        <v>46107.945</v>
      </c>
      <c r="G12" s="434">
        <f>E12/$E$14</f>
        <v>0.28232957784992407</v>
      </c>
      <c r="H12" s="141">
        <f t="shared" si="0"/>
        <v>-0.51228498729468219</v>
      </c>
      <c r="I12" s="414">
        <v>8857.4800599999999</v>
      </c>
      <c r="J12" s="112">
        <v>94559.533353999999</v>
      </c>
      <c r="K12" s="117">
        <f>I12/$I$14</f>
        <v>0.37970305289658035</v>
      </c>
      <c r="L12" s="88"/>
      <c r="M12" s="79"/>
      <c r="O12" s="79"/>
      <c r="P12" s="79"/>
      <c r="Q12" s="79"/>
    </row>
    <row r="13" spans="1:17" ht="11.1" customHeight="1" x14ac:dyDescent="0.2">
      <c r="A13" s="998"/>
      <c r="B13" s="999"/>
      <c r="C13" s="93" t="s">
        <v>306</v>
      </c>
      <c r="D13" s="77">
        <v>12</v>
      </c>
      <c r="E13" s="90">
        <v>288.024</v>
      </c>
      <c r="F13" s="78">
        <v>3073.7786999999998</v>
      </c>
      <c r="G13" s="434">
        <f>E13/$E$14</f>
        <v>1.8823862800114294E-2</v>
      </c>
      <c r="H13" s="141">
        <f t="shared" si="0"/>
        <v>0.10775479121715952</v>
      </c>
      <c r="I13" s="417">
        <v>260.00700000000001</v>
      </c>
      <c r="J13" s="118">
        <v>2775.4259999999999</v>
      </c>
      <c r="K13" s="117">
        <f>I13/$I$14</f>
        <v>1.1145997620736519E-2</v>
      </c>
      <c r="L13" s="88"/>
      <c r="M13" s="79"/>
      <c r="O13" s="79"/>
      <c r="P13" s="79"/>
      <c r="Q13" s="79"/>
    </row>
    <row r="14" spans="1:17" ht="11.1" customHeight="1" x14ac:dyDescent="0.2">
      <c r="A14" s="1000"/>
      <c r="B14" s="1001"/>
      <c r="C14" s="610" t="s">
        <v>2</v>
      </c>
      <c r="D14" s="611">
        <v>105187</v>
      </c>
      <c r="E14" s="612">
        <v>15301.003999999999</v>
      </c>
      <c r="F14" s="613">
        <v>163309.96956999999</v>
      </c>
      <c r="G14" s="614">
        <f>SUM(G9:G13)</f>
        <v>1</v>
      </c>
      <c r="H14" s="615">
        <f>(E14-I14)/I14</f>
        <v>-0.34407552804778352</v>
      </c>
      <c r="I14" s="616">
        <v>23327.386999999999</v>
      </c>
      <c r="J14" s="617">
        <v>249031.49114000003</v>
      </c>
      <c r="K14" s="625">
        <f>SUM(K9:K12)</f>
        <v>0.98885400237926357</v>
      </c>
      <c r="L14" s="99"/>
      <c r="M14" s="79"/>
      <c r="N14" s="79"/>
    </row>
    <row r="15" spans="1:17" ht="11.1" customHeight="1" x14ac:dyDescent="0.2">
      <c r="A15" s="1002" t="str">
        <f>T!J21</f>
        <v>Květen</v>
      </c>
      <c r="B15" s="1003"/>
      <c r="C15" s="93" t="s">
        <v>6</v>
      </c>
      <c r="D15" s="77">
        <v>117</v>
      </c>
      <c r="E15" s="90">
        <v>7869.6220000000003</v>
      </c>
      <c r="F15" s="78">
        <v>83940.521999999997</v>
      </c>
      <c r="G15" s="434">
        <f>E15/$E$20</f>
        <v>0.74855795795755808</v>
      </c>
      <c r="H15" s="141">
        <f>(E15-I15)/I15</f>
        <v>-7.4906437044359203E-2</v>
      </c>
      <c r="I15" s="414">
        <v>8506.8389999999999</v>
      </c>
      <c r="J15" s="112">
        <v>90840.263000000006</v>
      </c>
      <c r="K15" s="117">
        <f>I15/$I$20</f>
        <v>0.60417676073593496</v>
      </c>
      <c r="L15" s="88"/>
      <c r="M15" s="79"/>
      <c r="N15" s="79"/>
    </row>
    <row r="16" spans="1:17" ht="11.1" customHeight="1" x14ac:dyDescent="0.2">
      <c r="A16" s="1002"/>
      <c r="B16" s="1003"/>
      <c r="C16" s="93" t="s">
        <v>7</v>
      </c>
      <c r="D16" s="77">
        <v>316</v>
      </c>
      <c r="E16" s="90">
        <v>485.80599999999998</v>
      </c>
      <c r="F16" s="78">
        <v>5181.1228900000006</v>
      </c>
      <c r="G16" s="434">
        <f>E16/$E$20</f>
        <v>4.6209836676212583E-2</v>
      </c>
      <c r="H16" s="141">
        <f>(E16-I16)/I16</f>
        <v>-0.28526619018334509</v>
      </c>
      <c r="I16" s="414">
        <v>679.702</v>
      </c>
      <c r="J16" s="112">
        <v>7258.2404000000006</v>
      </c>
      <c r="K16" s="117">
        <f>I16/$I$20</f>
        <v>4.8274118344750198E-2</v>
      </c>
      <c r="L16" s="89"/>
      <c r="M16" s="82"/>
      <c r="N16" s="79"/>
    </row>
    <row r="17" spans="1:21" ht="11.1" customHeight="1" x14ac:dyDescent="0.2">
      <c r="A17" s="1002"/>
      <c r="B17" s="1003"/>
      <c r="C17" s="93" t="s">
        <v>8</v>
      </c>
      <c r="D17" s="77">
        <v>9466</v>
      </c>
      <c r="E17" s="90">
        <v>588.05400000000009</v>
      </c>
      <c r="F17" s="78">
        <v>6272.5440000000008</v>
      </c>
      <c r="G17" s="434">
        <f>E17/$E$20</f>
        <v>5.5935660112871231E-2</v>
      </c>
      <c r="H17" s="141">
        <f t="shared" ref="H17:H20" si="1">(E17-I17)/I17</f>
        <v>-0.60483832860946374</v>
      </c>
      <c r="I17" s="414">
        <v>1488.1352180000001</v>
      </c>
      <c r="J17" s="112">
        <v>15892.248960000001</v>
      </c>
      <c r="K17" s="117">
        <f>I17/$I$20</f>
        <v>0.10569104640963635</v>
      </c>
      <c r="L17" s="88"/>
      <c r="M17" s="79"/>
      <c r="N17" s="79"/>
      <c r="O17" s="79"/>
      <c r="P17" s="79"/>
    </row>
    <row r="18" spans="1:21" ht="11.1" customHeight="1" x14ac:dyDescent="0.2">
      <c r="A18" s="1002"/>
      <c r="B18" s="1003"/>
      <c r="C18" s="93" t="s">
        <v>9</v>
      </c>
      <c r="D18" s="77">
        <v>95078</v>
      </c>
      <c r="E18" s="90">
        <v>1236.836</v>
      </c>
      <c r="F18" s="78">
        <v>13192.757</v>
      </c>
      <c r="G18" s="434">
        <f>E18/$E$20</f>
        <v>0.11764776383012987</v>
      </c>
      <c r="H18" s="141">
        <f t="shared" si="1"/>
        <v>-0.60419142703699813</v>
      </c>
      <c r="I18" s="414">
        <v>3124.8337819999997</v>
      </c>
      <c r="J18" s="112">
        <v>33370.231039999999</v>
      </c>
      <c r="K18" s="117">
        <f>I18/$I$20</f>
        <v>0.22193342935571961</v>
      </c>
      <c r="L18" s="88"/>
      <c r="M18" s="79"/>
      <c r="N18" s="79"/>
      <c r="O18" s="79"/>
      <c r="P18" s="79"/>
    </row>
    <row r="19" spans="1:21" ht="11.1" customHeight="1" x14ac:dyDescent="0.2">
      <c r="A19" s="1002"/>
      <c r="B19" s="1003"/>
      <c r="C19" s="93" t="s">
        <v>306</v>
      </c>
      <c r="D19" s="77">
        <v>12</v>
      </c>
      <c r="E19" s="90">
        <v>332.72500000000002</v>
      </c>
      <c r="F19" s="78">
        <v>3548.9895000000001</v>
      </c>
      <c r="G19" s="434">
        <f>E19/$E$20</f>
        <v>3.1648781423228273E-2</v>
      </c>
      <c r="H19" s="141">
        <f t="shared" si="1"/>
        <v>0.18601625436657873</v>
      </c>
      <c r="I19" s="417">
        <v>280.54000000000002</v>
      </c>
      <c r="J19" s="118">
        <v>2995.7739999999999</v>
      </c>
      <c r="K19" s="117">
        <f>I19/$I$20</f>
        <v>1.9924645153958972E-2</v>
      </c>
      <c r="L19" s="88"/>
      <c r="M19" s="79"/>
      <c r="N19" s="79"/>
      <c r="O19" s="79"/>
      <c r="P19" s="79"/>
    </row>
    <row r="20" spans="1:21" ht="11.1" customHeight="1" x14ac:dyDescent="0.2">
      <c r="A20" s="1002"/>
      <c r="B20" s="1003"/>
      <c r="C20" s="610" t="s">
        <v>2</v>
      </c>
      <c r="D20" s="611">
        <v>104989</v>
      </c>
      <c r="E20" s="612">
        <v>10513.043</v>
      </c>
      <c r="F20" s="613">
        <v>112135.93538999998</v>
      </c>
      <c r="G20" s="614">
        <f>SUM(G15:G19)</f>
        <v>1</v>
      </c>
      <c r="H20" s="615">
        <f t="shared" si="1"/>
        <v>-0.2533376657043121</v>
      </c>
      <c r="I20" s="616">
        <v>14080.05</v>
      </c>
      <c r="J20" s="617">
        <v>150356.7574</v>
      </c>
      <c r="K20" s="625">
        <f>SUM(K15:K18)</f>
        <v>0.98007535484604102</v>
      </c>
      <c r="L20" s="99"/>
      <c r="M20" s="79"/>
      <c r="N20" s="79"/>
      <c r="O20" s="79"/>
      <c r="P20" s="79"/>
    </row>
    <row r="21" spans="1:21" ht="11.1" customHeight="1" x14ac:dyDescent="0.2">
      <c r="A21" s="1002" t="str">
        <f>T!J22</f>
        <v>Červen</v>
      </c>
      <c r="B21" s="1003"/>
      <c r="C21" s="92" t="s">
        <v>6</v>
      </c>
      <c r="D21" s="104">
        <v>107</v>
      </c>
      <c r="E21" s="106">
        <v>6772.4319999999998</v>
      </c>
      <c r="F21" s="105">
        <v>72263.876999999993</v>
      </c>
      <c r="G21" s="433">
        <f>E21/$E$26</f>
        <v>0.67140220226099012</v>
      </c>
      <c r="H21" s="395">
        <f>(E21-I21)/I21</f>
        <v>-3.9302531599781275E-2</v>
      </c>
      <c r="I21" s="413">
        <v>7049.4949999999999</v>
      </c>
      <c r="J21" s="113">
        <v>75290.932000000001</v>
      </c>
      <c r="K21" s="116">
        <f>I21/$I$26</f>
        <v>0.78956903466982786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02"/>
      <c r="B22" s="1003"/>
      <c r="C22" s="93" t="s">
        <v>7</v>
      </c>
      <c r="D22" s="77">
        <v>293</v>
      </c>
      <c r="E22" s="90">
        <v>1042.5129999999999</v>
      </c>
      <c r="F22" s="78">
        <v>11123.910909999999</v>
      </c>
      <c r="G22" s="434">
        <f>E22/$E$26</f>
        <v>0.10335216715143268</v>
      </c>
      <c r="H22" s="141">
        <f t="shared" ref="H22:H26" si="2">(E22-I22)/I22</f>
        <v>1.5597651674937201</v>
      </c>
      <c r="I22" s="414">
        <v>407.26900000000001</v>
      </c>
      <c r="J22" s="112">
        <v>4350.00126</v>
      </c>
      <c r="K22" s="117">
        <f>I22/$I$26</f>
        <v>4.5615606675505994E-2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02"/>
      <c r="B23" s="1003"/>
      <c r="C23" s="93" t="s">
        <v>8</v>
      </c>
      <c r="D23" s="77">
        <v>9418</v>
      </c>
      <c r="E23" s="90">
        <v>748.93799999999999</v>
      </c>
      <c r="F23" s="78">
        <v>7991.3069999999998</v>
      </c>
      <c r="G23" s="434">
        <f>E23/$E$26</f>
        <v>7.4247865841538377E-2</v>
      </c>
      <c r="H23" s="141">
        <f t="shared" si="2"/>
        <v>0.97946010880869694</v>
      </c>
      <c r="I23" s="414">
        <v>378.35468200000003</v>
      </c>
      <c r="J23" s="112">
        <v>4041.1094800000001</v>
      </c>
      <c r="K23" s="117">
        <f>I23/$I$26</f>
        <v>4.2377098080011368E-2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02"/>
      <c r="B24" s="1003"/>
      <c r="C24" s="93" t="s">
        <v>9</v>
      </c>
      <c r="D24" s="77">
        <v>94761</v>
      </c>
      <c r="E24" s="90">
        <v>1185.0710000000001</v>
      </c>
      <c r="F24" s="78">
        <v>12645.055</v>
      </c>
      <c r="G24" s="434">
        <f>E24/$E$26</f>
        <v>0.11748501560970032</v>
      </c>
      <c r="H24" s="141">
        <f t="shared" si="2"/>
        <v>0.48910757686201611</v>
      </c>
      <c r="I24" s="414">
        <v>795.8263179999999</v>
      </c>
      <c r="J24" s="112">
        <v>8499.5305200000003</v>
      </c>
      <c r="K24" s="117">
        <f>I24/$I$26</f>
        <v>8.9135437030326767E-2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7"/>
      <c r="B25" s="1062"/>
      <c r="C25" s="93" t="s">
        <v>306</v>
      </c>
      <c r="D25" s="77">
        <v>12</v>
      </c>
      <c r="E25" s="90">
        <v>338.04300000000001</v>
      </c>
      <c r="F25" s="78">
        <v>3606.8980000000001</v>
      </c>
      <c r="G25" s="434">
        <f>E25/$E$26</f>
        <v>3.3512749136338595E-2</v>
      </c>
      <c r="H25" s="141">
        <f t="shared" si="2"/>
        <v>0.13690189919182616</v>
      </c>
      <c r="I25" s="417">
        <v>297.33699999999999</v>
      </c>
      <c r="J25" s="118">
        <v>3175.44</v>
      </c>
      <c r="K25" s="117">
        <f>I25/$I$26</f>
        <v>3.3302823544328015E-2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4"/>
      <c r="B26" s="1005"/>
      <c r="C26" s="678" t="s">
        <v>2</v>
      </c>
      <c r="D26" s="679">
        <v>104591</v>
      </c>
      <c r="E26" s="680">
        <v>10086.996999999999</v>
      </c>
      <c r="F26" s="681">
        <v>107631.04790999998</v>
      </c>
      <c r="G26" s="682">
        <f>SUM(G21:G25)</f>
        <v>1</v>
      </c>
      <c r="H26" s="683">
        <f t="shared" si="2"/>
        <v>0.12978028695778204</v>
      </c>
      <c r="I26" s="684">
        <v>8928.2819999999992</v>
      </c>
      <c r="J26" s="685">
        <v>95357.013260000007</v>
      </c>
      <c r="K26" s="686">
        <f>SUM(K21:K24)</f>
        <v>0.96669717645567199</v>
      </c>
      <c r="L26" s="107"/>
    </row>
    <row r="27" spans="1:21" ht="11.1" customHeight="1" thickTop="1" x14ac:dyDescent="0.2">
      <c r="A27" s="1060" t="str">
        <f>T!E17</f>
        <v>II. čtvrtletí</v>
      </c>
      <c r="B27" s="1061"/>
      <c r="C27" s="93" t="s">
        <v>6</v>
      </c>
      <c r="D27" s="77">
        <f>D21</f>
        <v>107</v>
      </c>
      <c r="E27" s="90">
        <f>E9+E15+E21</f>
        <v>22522.554</v>
      </c>
      <c r="F27" s="78">
        <f>F9+F15+F21</f>
        <v>240314.13399999996</v>
      </c>
      <c r="G27" s="434">
        <f>E27/$E$32</f>
        <v>0.62735094834568039</v>
      </c>
      <c r="H27" s="141">
        <f>(E27-I27)/I27</f>
        <v>-7.2704372934124309E-2</v>
      </c>
      <c r="I27" s="414">
        <f>I9+I15+I21</f>
        <v>24288.429</v>
      </c>
      <c r="J27" s="112">
        <f>J9+J15+J21</f>
        <v>259349.31100000002</v>
      </c>
      <c r="K27" s="117">
        <f>I27/$I$32</f>
        <v>0.52418370803742131</v>
      </c>
      <c r="L27" s="87"/>
    </row>
    <row r="28" spans="1:21" ht="11.1" customHeight="1" x14ac:dyDescent="0.2">
      <c r="A28" s="1002"/>
      <c r="B28" s="1003"/>
      <c r="C28" s="93" t="s">
        <v>7</v>
      </c>
      <c r="D28" s="77">
        <f>D22</f>
        <v>293</v>
      </c>
      <c r="E28" s="90">
        <f t="shared" ref="E28:F28" si="3">E10+E16+E22</f>
        <v>2285.7069999999999</v>
      </c>
      <c r="F28" s="78">
        <f t="shared" si="3"/>
        <v>24388.325669999998</v>
      </c>
      <c r="G28" s="434">
        <f>E28/$E$32</f>
        <v>6.3666867180798406E-2</v>
      </c>
      <c r="H28" s="141">
        <f t="shared" ref="H28:H31" si="4">(E28-I28)/I28</f>
        <v>-2.6731690118655168E-2</v>
      </c>
      <c r="I28" s="414">
        <f t="shared" ref="I28:J28" si="5">I10+I16+I22</f>
        <v>2348.4859999999999</v>
      </c>
      <c r="J28" s="112">
        <f t="shared" si="5"/>
        <v>25075.3478</v>
      </c>
      <c r="K28" s="117">
        <f>I28/$I$32</f>
        <v>5.0684138515256438E-2</v>
      </c>
      <c r="L28" s="87"/>
    </row>
    <row r="29" spans="1:21" ht="11.1" customHeight="1" x14ac:dyDescent="0.2">
      <c r="A29" s="1002"/>
      <c r="B29" s="1003"/>
      <c r="C29" s="93" t="s">
        <v>8</v>
      </c>
      <c r="D29" s="77">
        <f>D23</f>
        <v>9418</v>
      </c>
      <c r="E29" s="90">
        <f t="shared" ref="E29:F29" si="6">E11+E17+E23</f>
        <v>3392.1580000000004</v>
      </c>
      <c r="F29" s="78">
        <f t="shared" si="6"/>
        <v>36199.07</v>
      </c>
      <c r="G29" s="434">
        <f>E29/$E$32</f>
        <v>9.4486333043685311E-2</v>
      </c>
      <c r="H29" s="141">
        <f t="shared" si="4"/>
        <v>-0.44233424696824147</v>
      </c>
      <c r="I29" s="414">
        <f t="shared" ref="I29:J29" si="7">I11+I17+I23</f>
        <v>6082.7798400000011</v>
      </c>
      <c r="J29" s="112">
        <f t="shared" si="7"/>
        <v>64944.668086000005</v>
      </c>
      <c r="K29" s="117">
        <f>I29/$I$32</f>
        <v>0.13127625881881752</v>
      </c>
      <c r="L29" s="87"/>
    </row>
    <row r="30" spans="1:21" ht="11.1" customHeight="1" x14ac:dyDescent="0.2">
      <c r="A30" s="1002"/>
      <c r="B30" s="1003"/>
      <c r="C30" s="93" t="s">
        <v>9</v>
      </c>
      <c r="D30" s="77">
        <f>D24</f>
        <v>94761</v>
      </c>
      <c r="E30" s="90">
        <f t="shared" ref="E30:F31" si="8">E12+E18+E24</f>
        <v>6741.8329999999996</v>
      </c>
      <c r="F30" s="78">
        <f t="shared" si="8"/>
        <v>71945.756999999998</v>
      </c>
      <c r="G30" s="434">
        <f>E30/$E$32</f>
        <v>0.18778933002616857</v>
      </c>
      <c r="H30" s="141">
        <f t="shared" si="4"/>
        <v>-0.47239325006746519</v>
      </c>
      <c r="I30" s="414">
        <f t="shared" ref="I30:J30" si="9">I12+I18+I24</f>
        <v>12778.140159999999</v>
      </c>
      <c r="J30" s="112">
        <f t="shared" si="9"/>
        <v>136429.294914</v>
      </c>
      <c r="K30" s="117">
        <f>I30/$I$32</f>
        <v>0.27577299836439351</v>
      </c>
      <c r="L30" s="87"/>
    </row>
    <row r="31" spans="1:21" ht="11.1" customHeight="1" x14ac:dyDescent="0.2">
      <c r="A31" s="1002"/>
      <c r="B31" s="1003"/>
      <c r="C31" s="93" t="s">
        <v>306</v>
      </c>
      <c r="D31" s="77">
        <f>D25</f>
        <v>12</v>
      </c>
      <c r="E31" s="90">
        <f>E13+E19+E25</f>
        <v>958.79200000000003</v>
      </c>
      <c r="F31" s="78">
        <f t="shared" si="8"/>
        <v>10229.6662</v>
      </c>
      <c r="G31" s="434">
        <f>E31/$E$32</f>
        <v>2.6706521403667256E-2</v>
      </c>
      <c r="H31" s="141">
        <f t="shared" si="4"/>
        <v>0.14430159783454513</v>
      </c>
      <c r="I31" s="414">
        <f>I13+I19+I25</f>
        <v>837.88400000000001</v>
      </c>
      <c r="J31" s="112">
        <f t="shared" ref="J31" si="10">J13+J19+J25</f>
        <v>8946.64</v>
      </c>
      <c r="K31" s="117">
        <f>I31/$I$32</f>
        <v>1.808289626411106E-2</v>
      </c>
      <c r="L31" s="87"/>
    </row>
    <row r="32" spans="1:21" ht="11.1" customHeight="1" x14ac:dyDescent="0.2">
      <c r="A32" s="1002"/>
      <c r="B32" s="1003"/>
      <c r="C32" s="645" t="s">
        <v>2</v>
      </c>
      <c r="D32" s="640">
        <f>SUM(D27:D31)</f>
        <v>104591</v>
      </c>
      <c r="E32" s="646">
        <f>SUM(E27:E31)</f>
        <v>35901.044000000002</v>
      </c>
      <c r="F32" s="647">
        <f>SUM(F27:F31)</f>
        <v>383076.95286999992</v>
      </c>
      <c r="G32" s="648">
        <f>SUM(G27:G31)</f>
        <v>1</v>
      </c>
      <c r="H32" s="649">
        <f>(E32-I32)/I32</f>
        <v>-0.22519721772311338</v>
      </c>
      <c r="I32" s="659">
        <f>SUM(I27:I31)</f>
        <v>46335.719000000005</v>
      </c>
      <c r="J32" s="660">
        <f>SUM(J27:J31)</f>
        <v>494745.26180000009</v>
      </c>
      <c r="K32" s="661">
        <f>SUM(K27:K30)</f>
        <v>0.98191710373588881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437"/>
      <c r="H33" s="98"/>
      <c r="I33" s="417"/>
      <c r="J33" s="118"/>
      <c r="K33" s="119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70"/>
      <c r="I34" s="118"/>
      <c r="J34" s="118"/>
      <c r="K34" s="120"/>
      <c r="L34" s="71"/>
    </row>
    <row r="35" spans="1:12" ht="12.95" customHeight="1" x14ac:dyDescent="0.2">
      <c r="A35" s="1063" t="s">
        <v>111</v>
      </c>
      <c r="B35" s="1063"/>
      <c r="C35" s="1063"/>
      <c r="D35" s="1064"/>
      <c r="E35" s="102"/>
      <c r="F35" s="86"/>
      <c r="G35" s="98"/>
      <c r="H35" s="70"/>
      <c r="I35" s="118"/>
      <c r="J35" s="118"/>
      <c r="K35" s="121"/>
      <c r="L35" s="71"/>
    </row>
    <row r="36" spans="1:12" ht="24.95" customHeight="1" x14ac:dyDescent="0.25">
      <c r="A36" s="68"/>
      <c r="B36" s="72"/>
      <c r="C36" s="73"/>
      <c r="D36" s="73"/>
      <c r="E36" s="1013">
        <f>T!G17</f>
        <v>2018</v>
      </c>
      <c r="F36" s="984"/>
      <c r="G36" s="984"/>
      <c r="H36" s="418"/>
      <c r="I36" s="1014">
        <f>E36-1</f>
        <v>2017</v>
      </c>
      <c r="J36" s="1015"/>
      <c r="K36" s="1016"/>
      <c r="L36" s="87"/>
    </row>
    <row r="37" spans="1:12" ht="24.95" customHeight="1" x14ac:dyDescent="0.25">
      <c r="A37" s="74"/>
      <c r="B37" s="75"/>
      <c r="C37" s="76"/>
      <c r="D37" s="76"/>
      <c r="E37" s="989" t="s">
        <v>39</v>
      </c>
      <c r="F37" s="990"/>
      <c r="G37" s="432"/>
      <c r="H37" s="990" t="s">
        <v>108</v>
      </c>
      <c r="I37" s="1056" t="s">
        <v>39</v>
      </c>
      <c r="J37" s="1057"/>
      <c r="K37" s="411"/>
      <c r="L37" s="87"/>
    </row>
    <row r="38" spans="1:12" ht="24.95" customHeight="1" x14ac:dyDescent="0.25">
      <c r="A38" s="74"/>
      <c r="B38" s="94"/>
      <c r="C38" s="94"/>
      <c r="D38" s="1018" t="s">
        <v>0</v>
      </c>
      <c r="E38" s="989"/>
      <c r="F38" s="990"/>
      <c r="G38" s="578" t="s">
        <v>107</v>
      </c>
      <c r="H38" s="990"/>
      <c r="I38" s="1056"/>
      <c r="J38" s="1057"/>
      <c r="K38" s="114" t="s">
        <v>107</v>
      </c>
      <c r="L38" s="87"/>
    </row>
    <row r="39" spans="1:12" ht="15" customHeight="1" x14ac:dyDescent="0.25">
      <c r="A39" s="1017" t="s">
        <v>140</v>
      </c>
      <c r="B39" s="1017"/>
      <c r="C39" s="126" t="s">
        <v>45</v>
      </c>
      <c r="D39" s="1019"/>
      <c r="E39" s="807" t="s">
        <v>342</v>
      </c>
      <c r="F39" s="801" t="s">
        <v>1</v>
      </c>
      <c r="G39" s="579" t="s">
        <v>66</v>
      </c>
      <c r="H39" s="1017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6" t="str">
        <f>T!J20</f>
        <v>Duben</v>
      </c>
      <c r="B40" s="997"/>
      <c r="C40" s="92" t="s">
        <v>6</v>
      </c>
      <c r="D40" s="77">
        <v>195</v>
      </c>
      <c r="E40" s="90">
        <v>24767.738000000001</v>
      </c>
      <c r="F40" s="78">
        <v>264241.88036999997</v>
      </c>
      <c r="G40" s="433">
        <f>E40/$E$45</f>
        <v>0.44457217014829997</v>
      </c>
      <c r="H40" s="141">
        <f>(E40-I40)/I40</f>
        <v>-0.21948125344917774</v>
      </c>
      <c r="I40" s="414">
        <v>31732.406312405321</v>
      </c>
      <c r="J40" s="112">
        <v>339237.63185999985</v>
      </c>
      <c r="K40" s="116">
        <f>I40/$I$45</f>
        <v>0.36509832757556926</v>
      </c>
      <c r="L40" s="87"/>
    </row>
    <row r="41" spans="1:12" ht="11.1" customHeight="1" x14ac:dyDescent="0.2">
      <c r="A41" s="998"/>
      <c r="B41" s="999"/>
      <c r="C41" s="93" t="s">
        <v>7</v>
      </c>
      <c r="D41" s="77">
        <v>872</v>
      </c>
      <c r="E41" s="90">
        <v>6272.0529999999999</v>
      </c>
      <c r="F41" s="78">
        <v>66915.630030000044</v>
      </c>
      <c r="G41" s="434">
        <f t="shared" ref="G41:G42" si="11">E41/$E$45</f>
        <v>0.11258114138219466</v>
      </c>
      <c r="H41" s="141">
        <f>(E41-I41)/I41</f>
        <v>-0.25734868755407181</v>
      </c>
      <c r="I41" s="414">
        <v>8445.4883400703111</v>
      </c>
      <c r="J41" s="112">
        <v>90287.061190000109</v>
      </c>
      <c r="K41" s="117">
        <f t="shared" ref="K41:K44" si="12">I41/$I$45</f>
        <v>9.7169865977457165E-2</v>
      </c>
      <c r="L41" s="88"/>
    </row>
    <row r="42" spans="1:12" ht="11.1" customHeight="1" x14ac:dyDescent="0.2">
      <c r="A42" s="998"/>
      <c r="B42" s="999"/>
      <c r="C42" s="93" t="s">
        <v>8</v>
      </c>
      <c r="D42" s="77">
        <v>24461</v>
      </c>
      <c r="E42" s="90">
        <v>6367.4900000000007</v>
      </c>
      <c r="F42" s="78">
        <v>67933.517269999997</v>
      </c>
      <c r="G42" s="434">
        <f t="shared" si="11"/>
        <v>0.11429420190481662</v>
      </c>
      <c r="H42" s="141">
        <f t="shared" ref="H42:H44" si="13">(E42-I42)/I42</f>
        <v>-0.49266224854973784</v>
      </c>
      <c r="I42" s="414">
        <v>12550.790832730392</v>
      </c>
      <c r="J42" s="112">
        <v>134175.50375</v>
      </c>
      <c r="K42" s="117">
        <f t="shared" si="12"/>
        <v>0.14440356957705031</v>
      </c>
      <c r="L42" s="88"/>
    </row>
    <row r="43" spans="1:12" ht="11.1" customHeight="1" x14ac:dyDescent="0.2">
      <c r="A43" s="998"/>
      <c r="B43" s="999"/>
      <c r="C43" s="93" t="s">
        <v>9</v>
      </c>
      <c r="D43" s="77">
        <v>361719</v>
      </c>
      <c r="E43" s="90">
        <v>17458</v>
      </c>
      <c r="F43" s="78">
        <v>186256.2</v>
      </c>
      <c r="G43" s="434">
        <f>E43/$E$45</f>
        <v>0.31336494864605807</v>
      </c>
      <c r="H43" s="141">
        <f t="shared" si="13"/>
        <v>-0.47920768450569773</v>
      </c>
      <c r="I43" s="414">
        <v>33522</v>
      </c>
      <c r="J43" s="112">
        <v>358370.5</v>
      </c>
      <c r="K43" s="117">
        <f t="shared" si="12"/>
        <v>0.38568856129273882</v>
      </c>
      <c r="L43" s="88"/>
    </row>
    <row r="44" spans="1:12" ht="11.1" customHeight="1" x14ac:dyDescent="0.2">
      <c r="A44" s="998"/>
      <c r="B44" s="999"/>
      <c r="C44" s="93" t="s">
        <v>306</v>
      </c>
      <c r="D44" s="77">
        <v>25</v>
      </c>
      <c r="E44" s="90">
        <v>846.11900000000003</v>
      </c>
      <c r="F44" s="78">
        <v>9027.0652300000002</v>
      </c>
      <c r="G44" s="434">
        <f>E44/$E$45</f>
        <v>1.5187537918630657E-2</v>
      </c>
      <c r="H44" s="141">
        <f t="shared" si="13"/>
        <v>0.27427560240963861</v>
      </c>
      <c r="I44" s="417">
        <v>664</v>
      </c>
      <c r="J44" s="118">
        <v>7098.7071099999994</v>
      </c>
      <c r="K44" s="117">
        <f t="shared" si="12"/>
        <v>7.6396755771844932E-3</v>
      </c>
      <c r="L44" s="88"/>
    </row>
    <row r="45" spans="1:12" ht="11.1" customHeight="1" x14ac:dyDescent="0.2">
      <c r="A45" s="1000"/>
      <c r="B45" s="1001"/>
      <c r="C45" s="610" t="s">
        <v>2</v>
      </c>
      <c r="D45" s="611">
        <v>387272</v>
      </c>
      <c r="E45" s="612">
        <v>55711.4</v>
      </c>
      <c r="F45" s="613">
        <v>594374.2929</v>
      </c>
      <c r="G45" s="614">
        <f>SUM(G40:G44)</f>
        <v>1</v>
      </c>
      <c r="H45" s="615">
        <f>(E45-I45)/I45</f>
        <v>-0.35901050911030696</v>
      </c>
      <c r="I45" s="616">
        <v>86914.685485206021</v>
      </c>
      <c r="J45" s="617">
        <v>929169.40390999988</v>
      </c>
      <c r="K45" s="625">
        <f>SUM(K40:K43)</f>
        <v>0.99236032442281541</v>
      </c>
      <c r="L45" s="99"/>
    </row>
    <row r="46" spans="1:12" ht="11.1" customHeight="1" x14ac:dyDescent="0.2">
      <c r="A46" s="996" t="str">
        <f>T!J21</f>
        <v>Květen</v>
      </c>
      <c r="B46" s="997"/>
      <c r="C46" s="93" t="s">
        <v>6</v>
      </c>
      <c r="D46" s="77">
        <v>195</v>
      </c>
      <c r="E46" s="90">
        <v>17618.013999999999</v>
      </c>
      <c r="F46" s="78">
        <v>187670.16700000016</v>
      </c>
      <c r="G46" s="434">
        <f>E46/$E$51</f>
        <v>0.53389862661672549</v>
      </c>
      <c r="H46" s="141">
        <f>(E46-I46)/I46</f>
        <v>-0.20815007004976324</v>
      </c>
      <c r="I46" s="414">
        <v>22249.183000000001</v>
      </c>
      <c r="J46" s="112">
        <v>237789.44655999998</v>
      </c>
      <c r="K46" s="117">
        <f>I46/$I$51</f>
        <v>0.47015778863465396</v>
      </c>
      <c r="L46" s="88"/>
    </row>
    <row r="47" spans="1:12" ht="11.1" customHeight="1" x14ac:dyDescent="0.2">
      <c r="A47" s="998"/>
      <c r="B47" s="999"/>
      <c r="C47" s="93" t="s">
        <v>7</v>
      </c>
      <c r="D47" s="77">
        <v>869.95760373392034</v>
      </c>
      <c r="E47" s="90">
        <v>3806.1920000000005</v>
      </c>
      <c r="F47" s="78">
        <v>40544.120600000031</v>
      </c>
      <c r="G47" s="434">
        <f t="shared" ref="G47:G49" si="14">E47/$E$51</f>
        <v>0.11534334581863585</v>
      </c>
      <c r="H47" s="141">
        <f>(E47-I47)/I47</f>
        <v>-0.27587324121317641</v>
      </c>
      <c r="I47" s="414">
        <v>5256.2510000000002</v>
      </c>
      <c r="J47" s="112">
        <v>56176.450030000044</v>
      </c>
      <c r="K47" s="117">
        <f t="shared" ref="K47:K50" si="15">I47/$I$51</f>
        <v>0.1110722738299509</v>
      </c>
      <c r="L47" s="89"/>
    </row>
    <row r="48" spans="1:12" ht="11.1" customHeight="1" x14ac:dyDescent="0.2">
      <c r="A48" s="998"/>
      <c r="B48" s="999"/>
      <c r="C48" s="93" t="s">
        <v>8</v>
      </c>
      <c r="D48" s="77">
        <v>24439</v>
      </c>
      <c r="E48" s="90">
        <v>2617.1680000000001</v>
      </c>
      <c r="F48" s="78">
        <v>27879.02306</v>
      </c>
      <c r="G48" s="434">
        <f t="shared" si="14"/>
        <v>7.9311005248675723E-2</v>
      </c>
      <c r="H48" s="141">
        <f t="shared" ref="H48:H50" si="16">(E48-I48)/I48</f>
        <v>-0.49762698212975975</v>
      </c>
      <c r="I48" s="414">
        <v>5209.6109999999999</v>
      </c>
      <c r="J48" s="112">
        <v>55677.73199</v>
      </c>
      <c r="K48" s="117">
        <f t="shared" si="15"/>
        <v>0.11008670239292688</v>
      </c>
      <c r="L48" s="88"/>
    </row>
    <row r="49" spans="1:12" ht="11.1" customHeight="1" x14ac:dyDescent="0.2">
      <c r="A49" s="998"/>
      <c r="B49" s="999"/>
      <c r="C49" s="93" t="s">
        <v>9</v>
      </c>
      <c r="D49" s="77">
        <v>361552</v>
      </c>
      <c r="E49" s="90">
        <v>8007.8</v>
      </c>
      <c r="F49" s="78">
        <v>85300.9</v>
      </c>
      <c r="G49" s="434">
        <f t="shared" si="14"/>
        <v>0.24266943040352987</v>
      </c>
      <c r="H49" s="141">
        <f t="shared" si="16"/>
        <v>-0.42304838070535683</v>
      </c>
      <c r="I49" s="414">
        <v>13879.5</v>
      </c>
      <c r="J49" s="112">
        <v>148338</v>
      </c>
      <c r="K49" s="117">
        <f t="shared" si="15"/>
        <v>0.29329414151318184</v>
      </c>
      <c r="L49" s="88"/>
    </row>
    <row r="50" spans="1:12" ht="11.1" customHeight="1" x14ac:dyDescent="0.2">
      <c r="A50" s="998"/>
      <c r="B50" s="999"/>
      <c r="C50" s="93" t="s">
        <v>306</v>
      </c>
      <c r="D50" s="77">
        <v>25</v>
      </c>
      <c r="E50" s="90">
        <v>949.62599999999998</v>
      </c>
      <c r="F50" s="78">
        <v>10115.589360000002</v>
      </c>
      <c r="G50" s="434">
        <f>E50/$E$51</f>
        <v>2.8777591912433183E-2</v>
      </c>
      <c r="H50" s="141">
        <f t="shared" si="16"/>
        <v>0.30397456934727529</v>
      </c>
      <c r="I50" s="417">
        <v>728.255</v>
      </c>
      <c r="J50" s="118">
        <v>7783.271029999999</v>
      </c>
      <c r="K50" s="117">
        <f t="shared" si="15"/>
        <v>1.5389093629286518E-2</v>
      </c>
      <c r="L50" s="88"/>
    </row>
    <row r="51" spans="1:12" ht="11.1" customHeight="1" x14ac:dyDescent="0.2">
      <c r="A51" s="1000"/>
      <c r="B51" s="1001"/>
      <c r="C51" s="610" t="s">
        <v>2</v>
      </c>
      <c r="D51" s="611">
        <v>387080.95760373393</v>
      </c>
      <c r="E51" s="612">
        <v>32998.799999999996</v>
      </c>
      <c r="F51" s="613">
        <v>351509.8000200002</v>
      </c>
      <c r="G51" s="614">
        <f>SUM(G46:G50)</f>
        <v>1</v>
      </c>
      <c r="H51" s="615">
        <f t="shared" ref="H51" si="17">(E51-I51)/I51</f>
        <v>-0.30268707684245227</v>
      </c>
      <c r="I51" s="616">
        <v>47322.799999999996</v>
      </c>
      <c r="J51" s="617">
        <v>505764.89961000002</v>
      </c>
      <c r="K51" s="625">
        <f>SUM(K46:K49)</f>
        <v>0.98461090637071358</v>
      </c>
      <c r="L51" s="99"/>
    </row>
    <row r="52" spans="1:12" ht="11.1" customHeight="1" x14ac:dyDescent="0.2">
      <c r="A52" s="996" t="str">
        <f>T!J22</f>
        <v>Červen</v>
      </c>
      <c r="B52" s="997"/>
      <c r="C52" s="92" t="s">
        <v>6</v>
      </c>
      <c r="D52" s="104">
        <v>195</v>
      </c>
      <c r="E52" s="106">
        <v>17742.998</v>
      </c>
      <c r="F52" s="105">
        <v>189494.28252000001</v>
      </c>
      <c r="G52" s="433">
        <f>E52/$E$57</f>
        <v>0.59507712224521481</v>
      </c>
      <c r="H52" s="395">
        <f>(E52-I52)/I52</f>
        <v>-5.719620522536573E-3</v>
      </c>
      <c r="I52" s="413">
        <v>17845.064999999999</v>
      </c>
      <c r="J52" s="113">
        <v>190759.34590999992</v>
      </c>
      <c r="K52" s="116">
        <f>I52/$I$57</f>
        <v>0.60293085156704007</v>
      </c>
      <c r="L52" s="106"/>
    </row>
    <row r="53" spans="1:12" ht="11.1" customHeight="1" x14ac:dyDescent="0.2">
      <c r="A53" s="998"/>
      <c r="B53" s="999"/>
      <c r="C53" s="93" t="s">
        <v>7</v>
      </c>
      <c r="D53" s="77">
        <v>872</v>
      </c>
      <c r="E53" s="90">
        <v>3796.3250000000003</v>
      </c>
      <c r="F53" s="78">
        <v>40544.386150000042</v>
      </c>
      <c r="G53" s="434">
        <f t="shared" ref="G53:G56" si="18">E53/$E$57</f>
        <v>0.12732381281379648</v>
      </c>
      <c r="H53" s="141">
        <f t="shared" ref="H53:H56" si="19">(E53-I53)/I53</f>
        <v>6.5319005701325955E-2</v>
      </c>
      <c r="I53" s="414">
        <v>3563.5570000000002</v>
      </c>
      <c r="J53" s="112">
        <v>38093.137480000049</v>
      </c>
      <c r="K53" s="117">
        <f t="shared" ref="K53:K56" si="20">I53/$I$57</f>
        <v>0.12040182855134945</v>
      </c>
      <c r="L53" s="90"/>
    </row>
    <row r="54" spans="1:12" ht="11.1" customHeight="1" x14ac:dyDescent="0.2">
      <c r="A54" s="998"/>
      <c r="B54" s="999"/>
      <c r="C54" s="93" t="s">
        <v>8</v>
      </c>
      <c r="D54" s="77">
        <v>24442</v>
      </c>
      <c r="E54" s="90">
        <v>1936.768</v>
      </c>
      <c r="F54" s="78">
        <v>20684.302810000001</v>
      </c>
      <c r="G54" s="434">
        <f t="shared" si="18"/>
        <v>6.4956684766386164E-2</v>
      </c>
      <c r="H54" s="141">
        <f t="shared" si="19"/>
        <v>9.3079812286063532E-2</v>
      </c>
      <c r="I54" s="414">
        <v>1771.8449999999998</v>
      </c>
      <c r="J54" s="112">
        <v>18941.04451</v>
      </c>
      <c r="K54" s="117">
        <f t="shared" si="20"/>
        <v>5.9865291311340253E-2</v>
      </c>
      <c r="L54" s="90"/>
    </row>
    <row r="55" spans="1:12" ht="11.1" customHeight="1" x14ac:dyDescent="0.2">
      <c r="A55" s="998"/>
      <c r="B55" s="999"/>
      <c r="C55" s="93" t="s">
        <v>9</v>
      </c>
      <c r="D55" s="77">
        <v>361390</v>
      </c>
      <c r="E55" s="90">
        <v>5385.7</v>
      </c>
      <c r="F55" s="78">
        <v>57519.199999999997</v>
      </c>
      <c r="G55" s="434">
        <f t="shared" si="18"/>
        <v>0.18062938728145342</v>
      </c>
      <c r="H55" s="141">
        <f t="shared" si="19"/>
        <v>-5.3928715723646076E-2</v>
      </c>
      <c r="I55" s="414">
        <v>5692.7</v>
      </c>
      <c r="J55" s="112">
        <v>60853.7</v>
      </c>
      <c r="K55" s="117">
        <f t="shared" si="20"/>
        <v>0.19233914018893677</v>
      </c>
      <c r="L55" s="90"/>
    </row>
    <row r="56" spans="1:12" ht="11.1" customHeight="1" x14ac:dyDescent="0.2">
      <c r="A56" s="998"/>
      <c r="B56" s="999"/>
      <c r="C56" s="93" t="s">
        <v>306</v>
      </c>
      <c r="D56" s="77">
        <v>26</v>
      </c>
      <c r="E56" s="90">
        <v>954.50900000000001</v>
      </c>
      <c r="F56" s="78">
        <v>10194.104670000002</v>
      </c>
      <c r="G56" s="434">
        <f t="shared" si="18"/>
        <v>3.2012992893149045E-2</v>
      </c>
      <c r="H56" s="141">
        <f t="shared" si="19"/>
        <v>0.31832250739952461</v>
      </c>
      <c r="I56" s="417">
        <v>724.03300000000002</v>
      </c>
      <c r="J56" s="118">
        <v>7739.7320399999999</v>
      </c>
      <c r="K56" s="117">
        <f t="shared" si="20"/>
        <v>2.446288838133337E-2</v>
      </c>
      <c r="L56" s="90"/>
    </row>
    <row r="57" spans="1:12" ht="11.1" customHeight="1" thickBot="1" x14ac:dyDescent="0.25">
      <c r="A57" s="1058"/>
      <c r="B57" s="1059"/>
      <c r="C57" s="678" t="s">
        <v>2</v>
      </c>
      <c r="D57" s="679">
        <v>386925</v>
      </c>
      <c r="E57" s="680">
        <v>29816.300000000003</v>
      </c>
      <c r="F57" s="681">
        <v>318436.27615000005</v>
      </c>
      <c r="G57" s="682">
        <f>SUM(G52:G56)</f>
        <v>0.99999999999999989</v>
      </c>
      <c r="H57" s="683">
        <f t="shared" ref="H57" si="21">(E57-I57)/I57</f>
        <v>7.402727285013521E-3</v>
      </c>
      <c r="I57" s="684">
        <v>29597.200000000001</v>
      </c>
      <c r="J57" s="685">
        <v>316386.95993999991</v>
      </c>
      <c r="K57" s="686">
        <f>SUM(K52:K55)</f>
        <v>0.97553711161866641</v>
      </c>
      <c r="L57" s="107"/>
    </row>
    <row r="58" spans="1:12" ht="11.1" customHeight="1" thickTop="1" x14ac:dyDescent="0.2">
      <c r="A58" s="1060" t="str">
        <f>T!E17</f>
        <v>II. čtvrtletí</v>
      </c>
      <c r="B58" s="1061"/>
      <c r="C58" s="93" t="s">
        <v>6</v>
      </c>
      <c r="D58" s="77">
        <f>D52</f>
        <v>195</v>
      </c>
      <c r="E58" s="90">
        <f>E40+E46+E52</f>
        <v>60128.75</v>
      </c>
      <c r="F58" s="78">
        <f>F40+F46+F52</f>
        <v>641406.32989000017</v>
      </c>
      <c r="G58" s="434">
        <f>E58/$E$63</f>
        <v>0.50730216449485976</v>
      </c>
      <c r="H58" s="141">
        <f>(E58-I58)/I58</f>
        <v>-0.16286299876263288</v>
      </c>
      <c r="I58" s="414">
        <f>I40+I46+I52</f>
        <v>71826.654312405328</v>
      </c>
      <c r="J58" s="112">
        <f>J40+J46+J52</f>
        <v>767786.42432999972</v>
      </c>
      <c r="K58" s="117">
        <f>I58/$I$63</f>
        <v>0.43840932766884183</v>
      </c>
      <c r="L58" s="87"/>
    </row>
    <row r="59" spans="1:12" ht="11.1" customHeight="1" x14ac:dyDescent="0.2">
      <c r="A59" s="1002"/>
      <c r="B59" s="1003"/>
      <c r="C59" s="93" t="s">
        <v>7</v>
      </c>
      <c r="D59" s="77">
        <f>D53</f>
        <v>872</v>
      </c>
      <c r="E59" s="90">
        <f t="shared" ref="E59:F59" si="22">E41+E47+E53</f>
        <v>13874.570000000002</v>
      </c>
      <c r="F59" s="78">
        <f t="shared" si="22"/>
        <v>148004.13678000012</v>
      </c>
      <c r="G59" s="434">
        <f t="shared" ref="G59:G62" si="23">E59/$E$63</f>
        <v>0.11705880119635693</v>
      </c>
      <c r="H59" s="141">
        <f t="shared" ref="H59:H62" si="24">(E59-I59)/I59</f>
        <v>-0.19638969834539788</v>
      </c>
      <c r="I59" s="414">
        <f t="shared" ref="I59:J60" si="25">I41+I47+I53</f>
        <v>17265.296340070312</v>
      </c>
      <c r="J59" s="112">
        <f t="shared" si="25"/>
        <v>184556.64870000019</v>
      </c>
      <c r="K59" s="117">
        <f t="shared" ref="K59:K62" si="26">I59/$I$63</f>
        <v>0.10538242429518588</v>
      </c>
      <c r="L59" s="87"/>
    </row>
    <row r="60" spans="1:12" ht="11.1" customHeight="1" x14ac:dyDescent="0.2">
      <c r="A60" s="1002"/>
      <c r="B60" s="1003"/>
      <c r="C60" s="93" t="s">
        <v>8</v>
      </c>
      <c r="D60" s="77">
        <f>D54</f>
        <v>24442</v>
      </c>
      <c r="E60" s="90">
        <f>E42+E48+E54</f>
        <v>10921.426000000001</v>
      </c>
      <c r="F60" s="78">
        <f t="shared" ref="F60" si="27">F42+F48+F54</f>
        <v>116496.84313999998</v>
      </c>
      <c r="G60" s="434">
        <f t="shared" si="23"/>
        <v>9.214332659784942E-2</v>
      </c>
      <c r="H60" s="141">
        <f t="shared" si="24"/>
        <v>-0.44085152652797466</v>
      </c>
      <c r="I60" s="414">
        <f>I42+I48+I54</f>
        <v>19532.246832730394</v>
      </c>
      <c r="J60" s="112">
        <f t="shared" si="25"/>
        <v>208794.28025000001</v>
      </c>
      <c r="K60" s="117">
        <f t="shared" si="26"/>
        <v>0.11921924087615819</v>
      </c>
      <c r="L60" s="87"/>
    </row>
    <row r="61" spans="1:12" ht="11.1" customHeight="1" x14ac:dyDescent="0.2">
      <c r="A61" s="1002"/>
      <c r="B61" s="1003"/>
      <c r="C61" s="93" t="s">
        <v>9</v>
      </c>
      <c r="D61" s="77">
        <f>D55</f>
        <v>361390</v>
      </c>
      <c r="E61" s="90">
        <f t="shared" ref="E61:F61" si="28">E43+E49+E55</f>
        <v>30851.5</v>
      </c>
      <c r="F61" s="78">
        <f t="shared" si="28"/>
        <v>329076.3</v>
      </c>
      <c r="G61" s="434">
        <f t="shared" si="23"/>
        <v>0.2602920022104761</v>
      </c>
      <c r="H61" s="141">
        <f t="shared" si="24"/>
        <v>-0.4189289978943086</v>
      </c>
      <c r="I61" s="414">
        <f t="shared" ref="I61:J62" si="29">I43+I49+I55</f>
        <v>53094.2</v>
      </c>
      <c r="J61" s="112">
        <f t="shared" si="29"/>
        <v>567562.19999999995</v>
      </c>
      <c r="K61" s="117">
        <f t="shared" si="26"/>
        <v>0.32407179128618835</v>
      </c>
      <c r="L61" s="87"/>
    </row>
    <row r="62" spans="1:12" ht="11.1" customHeight="1" x14ac:dyDescent="0.2">
      <c r="A62" s="1002"/>
      <c r="B62" s="1003"/>
      <c r="C62" s="93" t="s">
        <v>306</v>
      </c>
      <c r="D62" s="77">
        <f>D56</f>
        <v>26</v>
      </c>
      <c r="E62" s="90">
        <f>E44+E50+E56</f>
        <v>2750.2539999999999</v>
      </c>
      <c r="F62" s="78">
        <f t="shared" ref="F62" si="30">F44+F50+F56</f>
        <v>29336.759260000006</v>
      </c>
      <c r="G62" s="434">
        <f t="shared" si="23"/>
        <v>2.3203705500457701E-2</v>
      </c>
      <c r="H62" s="141">
        <f t="shared" si="24"/>
        <v>0.2995650875495206</v>
      </c>
      <c r="I62" s="414">
        <f>I44+I50+I56</f>
        <v>2116.288</v>
      </c>
      <c r="J62" s="112">
        <f t="shared" si="29"/>
        <v>22621.710179999998</v>
      </c>
      <c r="K62" s="117">
        <f t="shared" si="26"/>
        <v>1.2917215873625839E-2</v>
      </c>
      <c r="L62" s="87"/>
    </row>
    <row r="63" spans="1:12" ht="11.1" customHeight="1" x14ac:dyDescent="0.2">
      <c r="A63" s="1002"/>
      <c r="B63" s="1003"/>
      <c r="C63" s="645" t="s">
        <v>2</v>
      </c>
      <c r="D63" s="640">
        <f>SUM(D58:D62)</f>
        <v>386925</v>
      </c>
      <c r="E63" s="646">
        <f>SUM(E58:E62)</f>
        <v>118526.50000000001</v>
      </c>
      <c r="F63" s="647">
        <f>SUM(F58:F62)</f>
        <v>1264320.3690700002</v>
      </c>
      <c r="G63" s="648">
        <f>SUM(G58:G62)</f>
        <v>0.99999999999999989</v>
      </c>
      <c r="H63" s="649">
        <f>(E63-I63)/I63</f>
        <v>-0.27654818850491369</v>
      </c>
      <c r="I63" s="659">
        <f>SUM(I58:I62)</f>
        <v>163834.68548520602</v>
      </c>
      <c r="J63" s="660">
        <f>SUM(J58:J62)</f>
        <v>1751321.2634599998</v>
      </c>
      <c r="K63" s="661">
        <f>SUM(K58:K61)</f>
        <v>0.98708278412637429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E36:G36"/>
    <mergeCell ref="I36:K36"/>
    <mergeCell ref="D38:D39"/>
    <mergeCell ref="E38:F38"/>
    <mergeCell ref="E7:F7"/>
    <mergeCell ref="I7:J7"/>
    <mergeCell ref="H37:H39"/>
    <mergeCell ref="I38:J38"/>
    <mergeCell ref="A35:D35"/>
    <mergeCell ref="E37:F37"/>
    <mergeCell ref="I37:J37"/>
    <mergeCell ref="A46:B51"/>
    <mergeCell ref="A52:B57"/>
    <mergeCell ref="A58:B63"/>
    <mergeCell ref="A40:B45"/>
    <mergeCell ref="D7:D8"/>
    <mergeCell ref="A39:B39"/>
    <mergeCell ref="A9:B14"/>
    <mergeCell ref="A15:B20"/>
    <mergeCell ref="A21:B26"/>
    <mergeCell ref="A27:B32"/>
    <mergeCell ref="K1:L1"/>
    <mergeCell ref="A2:L2"/>
    <mergeCell ref="A4:D4"/>
    <mergeCell ref="A8:B8"/>
    <mergeCell ref="H6:H8"/>
    <mergeCell ref="I5:K5"/>
    <mergeCell ref="E5:G5"/>
    <mergeCell ref="E6:F6"/>
    <mergeCell ref="I6:J6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10" t="s">
        <v>239</v>
      </c>
      <c r="L1" s="1010"/>
    </row>
    <row r="2" spans="1:17" s="687" customFormat="1" ht="30" customHeight="1" x14ac:dyDescent="0.25">
      <c r="A2" s="912" t="s">
        <v>204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</row>
    <row r="3" spans="1:17" ht="17.100000000000001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17" ht="12.95" customHeight="1" x14ac:dyDescent="0.2">
      <c r="A4" s="1011" t="s">
        <v>112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17" ht="24.95" customHeight="1" x14ac:dyDescent="0.25">
      <c r="A6" s="74"/>
      <c r="B6" s="75"/>
      <c r="C6" s="76"/>
      <c r="D6" s="76"/>
      <c r="E6" s="989" t="s">
        <v>39</v>
      </c>
      <c r="F6" s="990"/>
      <c r="G6" s="432"/>
      <c r="H6" s="990" t="s">
        <v>108</v>
      </c>
      <c r="I6" s="1056" t="s">
        <v>39</v>
      </c>
      <c r="J6" s="1057"/>
      <c r="K6" s="411"/>
      <c r="L6" s="87"/>
    </row>
    <row r="7" spans="1:17" ht="24.95" customHeight="1" x14ac:dyDescent="0.25">
      <c r="A7" s="74"/>
      <c r="B7" s="94"/>
      <c r="C7" s="94"/>
      <c r="D7" s="1018" t="s">
        <v>0</v>
      </c>
      <c r="E7" s="989"/>
      <c r="F7" s="990"/>
      <c r="G7" s="578" t="s">
        <v>107</v>
      </c>
      <c r="H7" s="990"/>
      <c r="I7" s="1056"/>
      <c r="J7" s="1057"/>
      <c r="K7" s="114" t="s">
        <v>107</v>
      </c>
      <c r="L7" s="87"/>
    </row>
    <row r="8" spans="1:17" ht="15" customHeight="1" x14ac:dyDescent="0.25">
      <c r="A8" s="1017" t="s">
        <v>140</v>
      </c>
      <c r="B8" s="1017"/>
      <c r="C8" s="126" t="s">
        <v>45</v>
      </c>
      <c r="D8" s="1019"/>
      <c r="E8" s="807" t="s">
        <v>342</v>
      </c>
      <c r="F8" s="801" t="s">
        <v>1</v>
      </c>
      <c r="G8" s="579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6" t="str">
        <f>T!J20</f>
        <v>Duben</v>
      </c>
      <c r="B9" s="997"/>
      <c r="C9" s="92" t="s">
        <v>6</v>
      </c>
      <c r="D9" s="77">
        <v>49</v>
      </c>
      <c r="E9" s="90">
        <v>7841.1130000000003</v>
      </c>
      <c r="F9" s="78">
        <v>83655.404810000022</v>
      </c>
      <c r="G9" s="433">
        <f>E9/$E$14</f>
        <v>0.59925356138420149</v>
      </c>
      <c r="H9" s="141">
        <f>(E9-I9)/I9</f>
        <v>-0.12853175949829279</v>
      </c>
      <c r="I9" s="414">
        <v>8997.5889373614409</v>
      </c>
      <c r="J9" s="112">
        <v>96189.488729999997</v>
      </c>
      <c r="K9" s="116">
        <f>I9/$I$14</f>
        <v>0.49674325835059302</v>
      </c>
      <c r="L9" s="87"/>
    </row>
    <row r="10" spans="1:17" ht="11.1" customHeight="1" x14ac:dyDescent="0.2">
      <c r="A10" s="998"/>
      <c r="B10" s="999"/>
      <c r="C10" s="93" t="s">
        <v>7</v>
      </c>
      <c r="D10" s="77">
        <v>195</v>
      </c>
      <c r="E10" s="90">
        <v>1489.867</v>
      </c>
      <c r="F10" s="78">
        <v>15895.527239999992</v>
      </c>
      <c r="G10" s="434">
        <f>E10/$E$14</f>
        <v>0.11386242051846417</v>
      </c>
      <c r="H10" s="141">
        <f>(E10-I10)/I10</f>
        <v>-0.26273406571654789</v>
      </c>
      <c r="I10" s="414">
        <v>2020.8</v>
      </c>
      <c r="J10" s="112">
        <v>21603.443740000002</v>
      </c>
      <c r="K10" s="117">
        <f>I10/$I$14</f>
        <v>0.11156530749105882</v>
      </c>
      <c r="L10" s="88"/>
      <c r="M10" s="79"/>
      <c r="O10" s="79"/>
      <c r="P10" s="79"/>
      <c r="Q10" s="79"/>
    </row>
    <row r="11" spans="1:17" ht="11.1" customHeight="1" x14ac:dyDescent="0.2">
      <c r="A11" s="998"/>
      <c r="B11" s="999"/>
      <c r="C11" s="93" t="s">
        <v>8</v>
      </c>
      <c r="D11" s="77">
        <v>5982</v>
      </c>
      <c r="E11" s="90">
        <v>1537.1709999999998</v>
      </c>
      <c r="F11" s="78">
        <v>16400.285500000002</v>
      </c>
      <c r="G11" s="434">
        <f>E11/$E$14</f>
        <v>0.11747760760577156</v>
      </c>
      <c r="H11" s="141">
        <f t="shared" ref="H11:H13" si="0">(E11-I11)/I11</f>
        <v>-0.46734548009584226</v>
      </c>
      <c r="I11" s="414">
        <v>2885.8686870367455</v>
      </c>
      <c r="J11" s="112">
        <v>30851.64818</v>
      </c>
      <c r="K11" s="117">
        <f>I11/$I$14</f>
        <v>0.15932443955268841</v>
      </c>
      <c r="L11" s="88"/>
      <c r="M11" s="79"/>
      <c r="O11" s="79"/>
      <c r="P11" s="79"/>
      <c r="Q11" s="79"/>
    </row>
    <row r="12" spans="1:17" ht="11.1" customHeight="1" x14ac:dyDescent="0.2">
      <c r="A12" s="998"/>
      <c r="B12" s="999"/>
      <c r="C12" s="93" t="s">
        <v>9</v>
      </c>
      <c r="D12" s="77">
        <v>78998</v>
      </c>
      <c r="E12" s="90">
        <v>2108.1</v>
      </c>
      <c r="F12" s="78">
        <v>22490.9</v>
      </c>
      <c r="G12" s="434">
        <f>E12/$E$14</f>
        <v>0.16111060161408655</v>
      </c>
      <c r="H12" s="141">
        <f t="shared" si="0"/>
        <v>-0.48556577759340147</v>
      </c>
      <c r="I12" s="414">
        <v>4097.8999999999996</v>
      </c>
      <c r="J12" s="112">
        <v>43809.3</v>
      </c>
      <c r="K12" s="117">
        <f>I12/$I$14</f>
        <v>0.2262388527155631</v>
      </c>
      <c r="L12" s="88"/>
      <c r="M12" s="79"/>
      <c r="O12" s="79"/>
      <c r="P12" s="79"/>
      <c r="Q12" s="79"/>
    </row>
    <row r="13" spans="1:17" ht="11.1" customHeight="1" x14ac:dyDescent="0.2">
      <c r="A13" s="998"/>
      <c r="B13" s="999"/>
      <c r="C13" s="93" t="s">
        <v>306</v>
      </c>
      <c r="D13" s="77">
        <v>6</v>
      </c>
      <c r="E13" s="90">
        <v>108.54900000000001</v>
      </c>
      <c r="F13" s="78">
        <v>1158.08825</v>
      </c>
      <c r="G13" s="434">
        <f>E13/$E$14</f>
        <v>8.295808877476156E-3</v>
      </c>
      <c r="H13" s="141">
        <f t="shared" si="0"/>
        <v>-2.2081081081081023E-2</v>
      </c>
      <c r="I13" s="417">
        <v>111</v>
      </c>
      <c r="J13" s="118">
        <v>1187.1085399999999</v>
      </c>
      <c r="K13" s="117">
        <f>I13/$I$14</f>
        <v>6.1281418900967586E-3</v>
      </c>
      <c r="L13" s="88"/>
      <c r="M13" s="79"/>
      <c r="O13" s="79"/>
      <c r="P13" s="79"/>
      <c r="Q13" s="79"/>
    </row>
    <row r="14" spans="1:17" ht="11.1" customHeight="1" x14ac:dyDescent="0.2">
      <c r="A14" s="1000"/>
      <c r="B14" s="1001"/>
      <c r="C14" s="610" t="s">
        <v>2</v>
      </c>
      <c r="D14" s="611">
        <v>85230</v>
      </c>
      <c r="E14" s="612">
        <v>13084.800000000001</v>
      </c>
      <c r="F14" s="613">
        <v>139600.20580000003</v>
      </c>
      <c r="G14" s="614">
        <f>SUM(G9:G13)</f>
        <v>0.99999999999999989</v>
      </c>
      <c r="H14" s="615">
        <f>(E14-I14)/I14</f>
        <v>-0.27760800897713445</v>
      </c>
      <c r="I14" s="616">
        <v>18113.157624398184</v>
      </c>
      <c r="J14" s="617">
        <v>193640.98918999999</v>
      </c>
      <c r="K14" s="625">
        <f>SUM(K9:K12)</f>
        <v>0.99387185810990331</v>
      </c>
      <c r="L14" s="99"/>
      <c r="M14" s="79"/>
    </row>
    <row r="15" spans="1:17" ht="11.1" customHeight="1" x14ac:dyDescent="0.2">
      <c r="A15" s="1002" t="str">
        <f>T!J21</f>
        <v>Květen</v>
      </c>
      <c r="B15" s="1003"/>
      <c r="C15" s="93" t="s">
        <v>6</v>
      </c>
      <c r="D15" s="77">
        <v>49</v>
      </c>
      <c r="E15" s="90">
        <v>7812.0209999999997</v>
      </c>
      <c r="F15" s="78">
        <v>83214.960659999968</v>
      </c>
      <c r="G15" s="434">
        <f>E15/$E$20</f>
        <v>0.74222772230192591</v>
      </c>
      <c r="H15" s="141">
        <f>(E15-I15)/I15</f>
        <v>1.805717368696777E-2</v>
      </c>
      <c r="I15" s="414">
        <v>7673.46</v>
      </c>
      <c r="J15" s="112">
        <v>82010.069380000001</v>
      </c>
      <c r="K15" s="117">
        <f>I15/$I$20</f>
        <v>0.63924724464549021</v>
      </c>
      <c r="L15" s="88"/>
      <c r="M15" s="79"/>
      <c r="N15" s="79"/>
    </row>
    <row r="16" spans="1:17" ht="11.1" customHeight="1" x14ac:dyDescent="0.2">
      <c r="A16" s="1002"/>
      <c r="B16" s="1003"/>
      <c r="C16" s="93" t="s">
        <v>7</v>
      </c>
      <c r="D16" s="77">
        <v>195</v>
      </c>
      <c r="E16" s="90">
        <v>989.78</v>
      </c>
      <c r="F16" s="78">
        <v>10543.581570000002</v>
      </c>
      <c r="G16" s="434">
        <f>E16/$E$20</f>
        <v>9.4039961615566603E-2</v>
      </c>
      <c r="H16" s="141">
        <f>(E16-I16)/I16</f>
        <v>-0.24536444037816404</v>
      </c>
      <c r="I16" s="414">
        <v>1311.6</v>
      </c>
      <c r="J16" s="112">
        <v>14017.973779999998</v>
      </c>
      <c r="K16" s="117">
        <f>I16/$I$20</f>
        <v>0.10926448904106165</v>
      </c>
      <c r="L16" s="89"/>
      <c r="M16" s="82"/>
      <c r="N16" s="79"/>
    </row>
    <row r="17" spans="1:21" ht="11.1" customHeight="1" x14ac:dyDescent="0.2">
      <c r="A17" s="1002"/>
      <c r="B17" s="1003"/>
      <c r="C17" s="93" t="s">
        <v>8</v>
      </c>
      <c r="D17" s="77">
        <v>5976</v>
      </c>
      <c r="E17" s="90">
        <v>631.57799999999997</v>
      </c>
      <c r="F17" s="78">
        <v>6727.6520300000002</v>
      </c>
      <c r="G17" s="434">
        <f>E17/$E$20</f>
        <v>6.0006840790111267E-2</v>
      </c>
      <c r="H17" s="141">
        <f t="shared" ref="H17:H20" si="1">(E17-I17)/I17</f>
        <v>-0.47436875863980282</v>
      </c>
      <c r="I17" s="414">
        <v>1201.5610000000001</v>
      </c>
      <c r="J17" s="112">
        <v>12842.00346</v>
      </c>
      <c r="K17" s="117">
        <f>I17/$I$20</f>
        <v>0.10009755162905391</v>
      </c>
      <c r="L17" s="88"/>
      <c r="M17" s="79"/>
      <c r="N17" s="79"/>
      <c r="O17" s="79"/>
      <c r="P17" s="79"/>
    </row>
    <row r="18" spans="1:21" ht="11.1" customHeight="1" x14ac:dyDescent="0.2">
      <c r="A18" s="1002"/>
      <c r="B18" s="1003"/>
      <c r="C18" s="93" t="s">
        <v>9</v>
      </c>
      <c r="D18" s="77">
        <v>78960</v>
      </c>
      <c r="E18" s="90">
        <v>967</v>
      </c>
      <c r="F18" s="78">
        <v>10300.299999999999</v>
      </c>
      <c r="G18" s="434">
        <f>E18/$E$20</f>
        <v>9.1875611633143645E-2</v>
      </c>
      <c r="H18" s="141">
        <f t="shared" si="1"/>
        <v>-0.43007013614663758</v>
      </c>
      <c r="I18" s="414">
        <v>1696.7</v>
      </c>
      <c r="J18" s="112">
        <v>18133.7</v>
      </c>
      <c r="K18" s="117">
        <f>I18/$I$20</f>
        <v>0.14134572930464268</v>
      </c>
      <c r="L18" s="88"/>
      <c r="M18" s="79"/>
      <c r="N18" s="79"/>
      <c r="O18" s="79"/>
      <c r="P18" s="79"/>
    </row>
    <row r="19" spans="1:21" ht="11.1" customHeight="1" x14ac:dyDescent="0.2">
      <c r="A19" s="1002"/>
      <c r="B19" s="1003"/>
      <c r="C19" s="93" t="s">
        <v>306</v>
      </c>
      <c r="D19" s="77">
        <v>6</v>
      </c>
      <c r="E19" s="90">
        <v>124.721</v>
      </c>
      <c r="F19" s="78">
        <v>1328.5431000000001</v>
      </c>
      <c r="G19" s="434">
        <f>E19/$E$20</f>
        <v>1.1849863659252646E-2</v>
      </c>
      <c r="H19" s="141">
        <f t="shared" si="1"/>
        <v>3.4350923460967582E-2</v>
      </c>
      <c r="I19" s="417">
        <v>120.57899999999999</v>
      </c>
      <c r="J19" s="118">
        <v>1288.69679</v>
      </c>
      <c r="K19" s="117">
        <f>I19/$I$20</f>
        <v>1.004498537975158E-2</v>
      </c>
      <c r="L19" s="88"/>
      <c r="M19" s="79"/>
      <c r="N19" s="79"/>
      <c r="O19" s="79"/>
      <c r="P19" s="79"/>
    </row>
    <row r="20" spans="1:21" ht="11.1" customHeight="1" x14ac:dyDescent="0.2">
      <c r="A20" s="1002"/>
      <c r="B20" s="1003"/>
      <c r="C20" s="610" t="s">
        <v>2</v>
      </c>
      <c r="D20" s="611">
        <v>85186</v>
      </c>
      <c r="E20" s="612">
        <v>10525.099999999999</v>
      </c>
      <c r="F20" s="613">
        <v>112115.03735999996</v>
      </c>
      <c r="G20" s="614">
        <f>SUM(G15:G19)</f>
        <v>1</v>
      </c>
      <c r="H20" s="615">
        <f t="shared" si="1"/>
        <v>-0.12319329551229194</v>
      </c>
      <c r="I20" s="616">
        <v>12003.9</v>
      </c>
      <c r="J20" s="617">
        <v>128292.44341000001</v>
      </c>
      <c r="K20" s="625">
        <f>SUM(K15:K18)</f>
        <v>0.98995501462024849</v>
      </c>
      <c r="L20" s="99"/>
      <c r="M20" s="79"/>
      <c r="N20" s="79"/>
      <c r="O20" s="79"/>
      <c r="P20" s="79"/>
    </row>
    <row r="21" spans="1:21" ht="11.1" customHeight="1" x14ac:dyDescent="0.2">
      <c r="A21" s="1002" t="str">
        <f>T!J22</f>
        <v>Červen</v>
      </c>
      <c r="B21" s="1003"/>
      <c r="C21" s="92" t="s">
        <v>6</v>
      </c>
      <c r="D21" s="104">
        <v>49</v>
      </c>
      <c r="E21" s="106">
        <v>7664.3730000000005</v>
      </c>
      <c r="F21" s="105">
        <v>81855.381519999995</v>
      </c>
      <c r="G21" s="433">
        <f>E21/$E$26</f>
        <v>0.78866990461098385</v>
      </c>
      <c r="H21" s="395">
        <f>(E21-I21)/I21</f>
        <v>0.1235864412116844</v>
      </c>
      <c r="I21" s="413">
        <v>6821.3470000000007</v>
      </c>
      <c r="J21" s="113">
        <v>72918.256990000038</v>
      </c>
      <c r="K21" s="116">
        <f>I21/$I$26</f>
        <v>0.77194248919267594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02"/>
      <c r="B22" s="1003"/>
      <c r="C22" s="93" t="s">
        <v>7</v>
      </c>
      <c r="D22" s="77">
        <v>195</v>
      </c>
      <c r="E22" s="90">
        <v>803.91300000000001</v>
      </c>
      <c r="F22" s="78">
        <v>8585.3323699999983</v>
      </c>
      <c r="G22" s="434">
        <f>E22/$E$26</f>
        <v>8.2723268951749834E-2</v>
      </c>
      <c r="H22" s="141">
        <f t="shared" ref="H22:H26" si="2">(E22-I22)/I22</f>
        <v>6.5268561412294545E-3</v>
      </c>
      <c r="I22" s="414">
        <v>798.7</v>
      </c>
      <c r="J22" s="112">
        <v>8538.0735999999979</v>
      </c>
      <c r="K22" s="117">
        <f>I22/$I$26</f>
        <v>9.0385442364710411E-2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02"/>
      <c r="B23" s="1003"/>
      <c r="C23" s="93" t="s">
        <v>8</v>
      </c>
      <c r="D23" s="77">
        <v>5976</v>
      </c>
      <c r="E23" s="90">
        <v>466.916</v>
      </c>
      <c r="F23" s="78">
        <v>4986.2196299999996</v>
      </c>
      <c r="G23" s="434">
        <f>E23/$E$26</f>
        <v>4.804601722558937E-2</v>
      </c>
      <c r="H23" s="141">
        <f t="shared" si="2"/>
        <v>0.1445310010442355</v>
      </c>
      <c r="I23" s="414">
        <v>407.95399999999995</v>
      </c>
      <c r="J23" s="112">
        <v>4360.6337100000001</v>
      </c>
      <c r="K23" s="117">
        <f>I23/$I$26</f>
        <v>4.6166398841183252E-2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02"/>
      <c r="B24" s="1003"/>
      <c r="C24" s="93" t="s">
        <v>9</v>
      </c>
      <c r="D24" s="77">
        <v>78925</v>
      </c>
      <c r="E24" s="90">
        <v>650.29999999999995</v>
      </c>
      <c r="F24" s="78">
        <v>6945.6</v>
      </c>
      <c r="G24" s="434">
        <f>E24/$E$26</f>
        <v>6.69163725419578E-2</v>
      </c>
      <c r="H24" s="141">
        <f t="shared" si="2"/>
        <v>-6.5526656128754163E-2</v>
      </c>
      <c r="I24" s="414">
        <v>695.9</v>
      </c>
      <c r="J24" s="112">
        <v>7439.1</v>
      </c>
      <c r="K24" s="117">
        <f>I24/$I$26</f>
        <v>7.8752008691125544E-2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7"/>
      <c r="B25" s="1062"/>
      <c r="C25" s="93" t="s">
        <v>306</v>
      </c>
      <c r="D25" s="77">
        <v>6</v>
      </c>
      <c r="E25" s="90">
        <v>132.59800000000001</v>
      </c>
      <c r="F25" s="78">
        <v>1416.1358699999998</v>
      </c>
      <c r="G25" s="434">
        <f>E25/$E$26</f>
        <v>1.3644436669719392E-2</v>
      </c>
      <c r="H25" s="141">
        <f t="shared" si="2"/>
        <v>0.17656767140790972</v>
      </c>
      <c r="I25" s="417">
        <v>112.699</v>
      </c>
      <c r="J25" s="118">
        <v>1204.71576</v>
      </c>
      <c r="K25" s="117">
        <f>I25/$I$26</f>
        <v>1.2753660910304868E-2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4"/>
      <c r="B26" s="1005"/>
      <c r="C26" s="678" t="s">
        <v>2</v>
      </c>
      <c r="D26" s="679">
        <v>85151</v>
      </c>
      <c r="E26" s="680">
        <v>9718.0999999999985</v>
      </c>
      <c r="F26" s="681">
        <v>103788.66939</v>
      </c>
      <c r="G26" s="682">
        <f>SUM(G21:G24)</f>
        <v>0.98635556333028085</v>
      </c>
      <c r="H26" s="683">
        <f t="shared" si="2"/>
        <v>9.9755562094017855E-2</v>
      </c>
      <c r="I26" s="684">
        <v>8836.6</v>
      </c>
      <c r="J26" s="685">
        <v>94460.780060000048</v>
      </c>
      <c r="K26" s="686">
        <f>SUM(K21:K24)</f>
        <v>0.98724633908969517</v>
      </c>
      <c r="L26" s="107"/>
    </row>
    <row r="27" spans="1:21" ht="11.1" customHeight="1" thickTop="1" x14ac:dyDescent="0.2">
      <c r="A27" s="1060" t="str">
        <f>T!E17</f>
        <v>II. čtvrtletí</v>
      </c>
      <c r="B27" s="1061"/>
      <c r="C27" s="93" t="s">
        <v>6</v>
      </c>
      <c r="D27" s="77">
        <f>D21</f>
        <v>49</v>
      </c>
      <c r="E27" s="90">
        <f>E9+E15+E21</f>
        <v>23317.507000000001</v>
      </c>
      <c r="F27" s="78">
        <f>F9+F15+F21</f>
        <v>248725.74698999999</v>
      </c>
      <c r="G27" s="434">
        <f>E27/$E$32</f>
        <v>0.69963715194431098</v>
      </c>
      <c r="H27" s="141">
        <f>(E27-I27)/I27</f>
        <v>-7.4444913080705943E-3</v>
      </c>
      <c r="I27" s="414">
        <f>I9+I15+I21</f>
        <v>23492.395937361442</v>
      </c>
      <c r="J27" s="112">
        <f>J9+J15+J21</f>
        <v>251117.81510000001</v>
      </c>
      <c r="K27" s="117">
        <f>I27/$I$32</f>
        <v>0.60308575291905953</v>
      </c>
      <c r="L27" s="87"/>
    </row>
    <row r="28" spans="1:21" ht="11.1" customHeight="1" x14ac:dyDescent="0.2">
      <c r="A28" s="1002"/>
      <c r="B28" s="1003"/>
      <c r="C28" s="93" t="s">
        <v>7</v>
      </c>
      <c r="D28" s="77">
        <f>D22</f>
        <v>195</v>
      </c>
      <c r="E28" s="90">
        <f t="shared" ref="E28:F31" si="3">E10+E16+E22</f>
        <v>3283.56</v>
      </c>
      <c r="F28" s="78">
        <f t="shared" si="3"/>
        <v>35024.441179999994</v>
      </c>
      <c r="G28" s="434">
        <f>E28/$E$32</f>
        <v>9.852256361017761E-2</v>
      </c>
      <c r="H28" s="141">
        <f t="shared" ref="H28:H31" si="4">(E28-I28)/I28</f>
        <v>-0.2051608530415627</v>
      </c>
      <c r="I28" s="414">
        <f t="shared" ref="I28:J28" si="5">I10+I16+I22</f>
        <v>4131.0999999999995</v>
      </c>
      <c r="J28" s="112">
        <f t="shared" si="5"/>
        <v>44159.491119999999</v>
      </c>
      <c r="K28" s="117">
        <f>I28/$I$32</f>
        <v>0.10605165861016685</v>
      </c>
      <c r="L28" s="87"/>
    </row>
    <row r="29" spans="1:21" ht="11.1" customHeight="1" x14ac:dyDescent="0.2">
      <c r="A29" s="1002"/>
      <c r="B29" s="1003"/>
      <c r="C29" s="93" t="s">
        <v>8</v>
      </c>
      <c r="D29" s="77">
        <f>D23</f>
        <v>5976</v>
      </c>
      <c r="E29" s="90">
        <f t="shared" si="3"/>
        <v>2635.665</v>
      </c>
      <c r="F29" s="78">
        <f t="shared" si="3"/>
        <v>28114.157160000002</v>
      </c>
      <c r="G29" s="434">
        <f>E29/$E$32</f>
        <v>7.9082603216514627E-2</v>
      </c>
      <c r="H29" s="141">
        <f t="shared" si="4"/>
        <v>-0.41369520746351018</v>
      </c>
      <c r="I29" s="414">
        <f t="shared" ref="I29:J29" si="6">I11+I17+I23</f>
        <v>4495.3836870367459</v>
      </c>
      <c r="J29" s="112">
        <f t="shared" si="6"/>
        <v>48054.285349999998</v>
      </c>
      <c r="K29" s="117">
        <f>I29/$I$32</f>
        <v>0.1154033783010177</v>
      </c>
      <c r="L29" s="87"/>
    </row>
    <row r="30" spans="1:21" ht="11.1" customHeight="1" x14ac:dyDescent="0.2">
      <c r="A30" s="1002"/>
      <c r="B30" s="1003"/>
      <c r="C30" s="93" t="s">
        <v>9</v>
      </c>
      <c r="D30" s="77">
        <f>D24</f>
        <v>78925</v>
      </c>
      <c r="E30" s="90">
        <f t="shared" si="3"/>
        <v>3725.3999999999996</v>
      </c>
      <c r="F30" s="78">
        <f t="shared" si="3"/>
        <v>39736.799999999996</v>
      </c>
      <c r="G30" s="434">
        <f>E30/$E$32</f>
        <v>0.11177988478156502</v>
      </c>
      <c r="H30" s="141">
        <f t="shared" si="4"/>
        <v>-0.4260226484862491</v>
      </c>
      <c r="I30" s="414">
        <f t="shared" ref="I30:J30" si="7">I12+I18+I24</f>
        <v>6490.4999999999991</v>
      </c>
      <c r="J30" s="112">
        <f t="shared" si="7"/>
        <v>69382.100000000006</v>
      </c>
      <c r="K30" s="117">
        <f>I30/$I$32</f>
        <v>0.16662106707881388</v>
      </c>
      <c r="L30" s="87"/>
    </row>
    <row r="31" spans="1:21" ht="11.1" customHeight="1" x14ac:dyDescent="0.2">
      <c r="A31" s="1002"/>
      <c r="B31" s="1003"/>
      <c r="C31" s="93" t="s">
        <v>306</v>
      </c>
      <c r="D31" s="77">
        <f>D25</f>
        <v>6</v>
      </c>
      <c r="E31" s="90">
        <f>E13+E19+E25</f>
        <v>365.86800000000005</v>
      </c>
      <c r="F31" s="78">
        <f t="shared" si="3"/>
        <v>3902.7672199999997</v>
      </c>
      <c r="G31" s="434">
        <f>E31/$E$32</f>
        <v>1.0977796447431588E-2</v>
      </c>
      <c r="H31" s="141">
        <f t="shared" si="4"/>
        <v>6.2710948710054171E-2</v>
      </c>
      <c r="I31" s="414">
        <f>I13+I19+I25</f>
        <v>344.27800000000002</v>
      </c>
      <c r="J31" s="112">
        <f t="shared" ref="J31" si="8">J13+J19+J25</f>
        <v>3680.5210900000002</v>
      </c>
      <c r="K31" s="117">
        <f>I31/$I$32</f>
        <v>8.8381430909421303E-3</v>
      </c>
      <c r="L31" s="87"/>
    </row>
    <row r="32" spans="1:21" ht="11.1" customHeight="1" x14ac:dyDescent="0.2">
      <c r="A32" s="1002"/>
      <c r="B32" s="1003"/>
      <c r="C32" s="645" t="s">
        <v>2</v>
      </c>
      <c r="D32" s="640">
        <f>SUM(D27:D31)</f>
        <v>85151</v>
      </c>
      <c r="E32" s="646">
        <f>SUM(E27:E31)</f>
        <v>33328.000000000007</v>
      </c>
      <c r="F32" s="647">
        <f>SUM(F27:F31)</f>
        <v>355503.91254999995</v>
      </c>
      <c r="G32" s="648">
        <f>SUM(G27:G31)</f>
        <v>0.99999999999999978</v>
      </c>
      <c r="H32" s="649">
        <f>(E32-I32)/I32</f>
        <v>-0.14441923987324387</v>
      </c>
      <c r="I32" s="659">
        <f>SUM(I27:I31)</f>
        <v>38953.657624398184</v>
      </c>
      <c r="J32" s="660">
        <f>SUM(J27:J31)</f>
        <v>416394.21266000002</v>
      </c>
      <c r="K32" s="661">
        <f>SUM(K27:K30)</f>
        <v>0.99116185690905789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3" t="s">
        <v>113</v>
      </c>
      <c r="B35" s="1063"/>
      <c r="C35" s="1063"/>
      <c r="D35" s="1064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3">
        <f>T!G17</f>
        <v>2018</v>
      </c>
      <c r="F36" s="984"/>
      <c r="G36" s="984"/>
      <c r="H36" s="410"/>
      <c r="I36" s="1014">
        <f>E36-1</f>
        <v>2017</v>
      </c>
      <c r="J36" s="1015"/>
      <c r="K36" s="1016"/>
      <c r="L36" s="87"/>
    </row>
    <row r="37" spans="1:12" ht="24.95" customHeight="1" x14ac:dyDescent="0.25">
      <c r="A37" s="74"/>
      <c r="B37" s="75"/>
      <c r="C37" s="76"/>
      <c r="D37" s="76"/>
      <c r="E37" s="989" t="s">
        <v>39</v>
      </c>
      <c r="F37" s="990"/>
      <c r="G37" s="432"/>
      <c r="H37" s="990" t="s">
        <v>108</v>
      </c>
      <c r="I37" s="1056" t="s">
        <v>39</v>
      </c>
      <c r="J37" s="1057"/>
      <c r="K37" s="411"/>
      <c r="L37" s="87"/>
    </row>
    <row r="38" spans="1:12" ht="24.95" customHeight="1" x14ac:dyDescent="0.25">
      <c r="A38" s="74"/>
      <c r="B38" s="94"/>
      <c r="C38" s="94"/>
      <c r="D38" s="1018" t="s">
        <v>0</v>
      </c>
      <c r="E38" s="989"/>
      <c r="F38" s="990"/>
      <c r="G38" s="578" t="s">
        <v>107</v>
      </c>
      <c r="H38" s="990"/>
      <c r="I38" s="1056"/>
      <c r="J38" s="1057"/>
      <c r="K38" s="114" t="s">
        <v>107</v>
      </c>
      <c r="L38" s="87"/>
    </row>
    <row r="39" spans="1:12" ht="15" customHeight="1" x14ac:dyDescent="0.25">
      <c r="A39" s="1017" t="s">
        <v>140</v>
      </c>
      <c r="B39" s="1017"/>
      <c r="C39" s="126" t="s">
        <v>45</v>
      </c>
      <c r="D39" s="1019"/>
      <c r="E39" s="807" t="s">
        <v>342</v>
      </c>
      <c r="F39" s="801" t="s">
        <v>1</v>
      </c>
      <c r="G39" s="579" t="s">
        <v>66</v>
      </c>
      <c r="H39" s="1017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6" t="str">
        <f>T!J20</f>
        <v>Duben</v>
      </c>
      <c r="B40" s="997"/>
      <c r="C40" s="92" t="s">
        <v>6</v>
      </c>
      <c r="D40" s="77">
        <v>84</v>
      </c>
      <c r="E40" s="90">
        <v>10181.516000000001</v>
      </c>
      <c r="F40" s="78">
        <v>108624.38338000001</v>
      </c>
      <c r="G40" s="433">
        <f>E40/$E$45</f>
        <v>0.52419084295665519</v>
      </c>
      <c r="H40" s="141">
        <f>(E40-I40)/I40</f>
        <v>-3.7336857812515674E-2</v>
      </c>
      <c r="I40" s="414">
        <v>10576.405757952132</v>
      </c>
      <c r="J40" s="112">
        <v>113067.85013000001</v>
      </c>
      <c r="K40" s="116">
        <f>I40/$I$45</f>
        <v>0.39185007298785157</v>
      </c>
      <c r="L40" s="87"/>
    </row>
    <row r="41" spans="1:12" ht="11.1" customHeight="1" x14ac:dyDescent="0.2">
      <c r="A41" s="998"/>
      <c r="B41" s="999"/>
      <c r="C41" s="93" t="s">
        <v>7</v>
      </c>
      <c r="D41" s="77">
        <v>242</v>
      </c>
      <c r="E41" s="90">
        <v>1766.934</v>
      </c>
      <c r="F41" s="78">
        <v>18850.61541000002</v>
      </c>
      <c r="G41" s="434">
        <f t="shared" ref="G41" si="9">E41/$E$45</f>
        <v>9.0969814604109481E-2</v>
      </c>
      <c r="H41" s="141">
        <f>(E41-I41)/I41</f>
        <v>-0.24906528422894944</v>
      </c>
      <c r="I41" s="414">
        <v>2352.9795105899902</v>
      </c>
      <c r="J41" s="112">
        <v>25155.06856</v>
      </c>
      <c r="K41" s="117">
        <f t="shared" ref="K41:K44" si="10">I41/$I$45</f>
        <v>8.7176609338230709E-2</v>
      </c>
      <c r="L41" s="88"/>
    </row>
    <row r="42" spans="1:12" ht="11.1" customHeight="1" x14ac:dyDescent="0.2">
      <c r="A42" s="998"/>
      <c r="B42" s="999"/>
      <c r="C42" s="93" t="s">
        <v>8</v>
      </c>
      <c r="D42" s="77">
        <v>9646</v>
      </c>
      <c r="E42" s="90">
        <v>2548.0149999999999</v>
      </c>
      <c r="F42" s="78">
        <v>27183.799879999999</v>
      </c>
      <c r="G42" s="434">
        <f>E42/$E$45</f>
        <v>0.13118342403196159</v>
      </c>
      <c r="H42" s="141">
        <f t="shared" ref="H42:H44" si="11">(E42-I42)/I42</f>
        <v>-0.48298977476803412</v>
      </c>
      <c r="I42" s="414">
        <v>4928.3648091423865</v>
      </c>
      <c r="J42" s="112">
        <v>52687.582479999997</v>
      </c>
      <c r="K42" s="117">
        <f t="shared" si="10"/>
        <v>0.18259323198915639</v>
      </c>
      <c r="L42" s="88"/>
    </row>
    <row r="43" spans="1:12" ht="11.1" customHeight="1" x14ac:dyDescent="0.2">
      <c r="A43" s="998"/>
      <c r="B43" s="999"/>
      <c r="C43" s="93" t="s">
        <v>9</v>
      </c>
      <c r="D43" s="77">
        <v>108267</v>
      </c>
      <c r="E43" s="90">
        <v>4759.1000000000004</v>
      </c>
      <c r="F43" s="78">
        <v>50773.4</v>
      </c>
      <c r="G43" s="434">
        <f>E43/$E$45</f>
        <v>0.24502015620414655</v>
      </c>
      <c r="H43" s="141">
        <f t="shared" si="11"/>
        <v>-0.47028705630933954</v>
      </c>
      <c r="I43" s="414">
        <v>8984.2999999999993</v>
      </c>
      <c r="J43" s="112">
        <v>96047</v>
      </c>
      <c r="K43" s="117">
        <f t="shared" si="10"/>
        <v>0.33286342178180717</v>
      </c>
      <c r="L43" s="88"/>
    </row>
    <row r="44" spans="1:12" ht="11.1" customHeight="1" x14ac:dyDescent="0.2">
      <c r="A44" s="998"/>
      <c r="B44" s="999"/>
      <c r="C44" s="93" t="s">
        <v>306</v>
      </c>
      <c r="D44" s="77">
        <v>17</v>
      </c>
      <c r="E44" s="90">
        <v>167.73500000000001</v>
      </c>
      <c r="F44" s="78">
        <v>1789.5321300000001</v>
      </c>
      <c r="G44" s="434">
        <f>E44/$E$45</f>
        <v>8.6357622031271713E-3</v>
      </c>
      <c r="H44" s="141">
        <f t="shared" si="11"/>
        <v>0.12649429147078581</v>
      </c>
      <c r="I44" s="417">
        <v>148.9</v>
      </c>
      <c r="J44" s="118">
        <v>1592.36259</v>
      </c>
      <c r="K44" s="117">
        <f t="shared" si="10"/>
        <v>5.5166639029541635E-3</v>
      </c>
      <c r="L44" s="88"/>
    </row>
    <row r="45" spans="1:12" ht="11.1" customHeight="1" x14ac:dyDescent="0.2">
      <c r="A45" s="1000"/>
      <c r="B45" s="1001"/>
      <c r="C45" s="610" t="s">
        <v>2</v>
      </c>
      <c r="D45" s="611">
        <v>118256</v>
      </c>
      <c r="E45" s="612">
        <v>19423.300000000003</v>
      </c>
      <c r="F45" s="613">
        <v>207221.73080000005</v>
      </c>
      <c r="G45" s="614">
        <f>SUM(G40:G44)</f>
        <v>0.99999999999999989</v>
      </c>
      <c r="H45" s="615">
        <f>(E45-I45)/I45</f>
        <v>-0.28037731372565738</v>
      </c>
      <c r="I45" s="616">
        <v>26990.950077684509</v>
      </c>
      <c r="J45" s="617">
        <v>288549.86375999998</v>
      </c>
      <c r="K45" s="625">
        <f>SUM(K40:K43)</f>
        <v>0.99448333609704576</v>
      </c>
      <c r="L45" s="99"/>
    </row>
    <row r="46" spans="1:12" ht="11.1" customHeight="1" x14ac:dyDescent="0.2">
      <c r="A46" s="1002" t="str">
        <f>T!J21</f>
        <v>Květen</v>
      </c>
      <c r="B46" s="1003"/>
      <c r="C46" s="93" t="s">
        <v>6</v>
      </c>
      <c r="D46" s="77">
        <v>85</v>
      </c>
      <c r="E46" s="90">
        <v>8759.8260000000009</v>
      </c>
      <c r="F46" s="78">
        <v>93311.420100000018</v>
      </c>
      <c r="G46" s="434">
        <f>E46/$E$51</f>
        <v>0.65832169724115641</v>
      </c>
      <c r="H46" s="141">
        <f>(E46-I46)/I46</f>
        <v>-8.6349223037223047E-2</v>
      </c>
      <c r="I46" s="414">
        <v>9587.7179999999989</v>
      </c>
      <c r="J46" s="112">
        <v>102468.84557</v>
      </c>
      <c r="K46" s="117">
        <f>I46/$I$51</f>
        <v>0.55986674452554741</v>
      </c>
      <c r="L46" s="88"/>
    </row>
    <row r="47" spans="1:12" ht="11.1" customHeight="1" x14ac:dyDescent="0.2">
      <c r="A47" s="1002"/>
      <c r="B47" s="1003"/>
      <c r="C47" s="93" t="s">
        <v>7</v>
      </c>
      <c r="D47" s="77">
        <v>242</v>
      </c>
      <c r="E47" s="90">
        <v>1147.252</v>
      </c>
      <c r="F47" s="78">
        <v>12221.260319999996</v>
      </c>
      <c r="G47" s="434">
        <f t="shared" ref="G47:G50" si="12">E47/$E$51</f>
        <v>8.6218708431344535E-2</v>
      </c>
      <c r="H47" s="141">
        <f>(E47-I47)/I47</f>
        <v>-0.28564810548417063</v>
      </c>
      <c r="I47" s="414">
        <v>1606.0039999999999</v>
      </c>
      <c r="J47" s="112">
        <v>17164.309849999991</v>
      </c>
      <c r="K47" s="117">
        <f t="shared" ref="K47:K50" si="13">I47/$I$51</f>
        <v>9.3781255474452554E-2</v>
      </c>
      <c r="L47" s="89"/>
    </row>
    <row r="48" spans="1:12" ht="11.1" customHeight="1" x14ac:dyDescent="0.2">
      <c r="A48" s="1002"/>
      <c r="B48" s="1003"/>
      <c r="C48" s="93" t="s">
        <v>8</v>
      </c>
      <c r="D48" s="77">
        <v>9637</v>
      </c>
      <c r="E48" s="90">
        <v>1049.8300000000002</v>
      </c>
      <c r="F48" s="78">
        <v>11183.45364</v>
      </c>
      <c r="G48" s="434">
        <f t="shared" si="12"/>
        <v>7.8897214101590979E-2</v>
      </c>
      <c r="H48" s="141">
        <f t="shared" ref="H48:H50" si="14">(E48-I48)/I48</f>
        <v>-0.48720541286160313</v>
      </c>
      <c r="I48" s="414">
        <v>2047.2720000000002</v>
      </c>
      <c r="J48" s="112">
        <v>21880.194650000001</v>
      </c>
      <c r="K48" s="117">
        <f t="shared" si="13"/>
        <v>0.11954872992700731</v>
      </c>
      <c r="L48" s="88"/>
    </row>
    <row r="49" spans="1:12" ht="11.1" customHeight="1" x14ac:dyDescent="0.2">
      <c r="A49" s="1002"/>
      <c r="B49" s="1003"/>
      <c r="C49" s="93" t="s">
        <v>9</v>
      </c>
      <c r="D49" s="77">
        <v>108216</v>
      </c>
      <c r="E49" s="90">
        <v>2182.9</v>
      </c>
      <c r="F49" s="78">
        <v>23253</v>
      </c>
      <c r="G49" s="434">
        <f t="shared" si="12"/>
        <v>0.16405011160127156</v>
      </c>
      <c r="H49" s="141">
        <f t="shared" si="14"/>
        <v>-0.41318315008467971</v>
      </c>
      <c r="I49" s="414">
        <v>3719.9</v>
      </c>
      <c r="J49" s="112">
        <v>39756.1</v>
      </c>
      <c r="K49" s="117">
        <f t="shared" si="13"/>
        <v>0.21722043795620438</v>
      </c>
      <c r="L49" s="88"/>
    </row>
    <row r="50" spans="1:12" ht="11.1" customHeight="1" x14ac:dyDescent="0.2">
      <c r="A50" s="1002"/>
      <c r="B50" s="1003"/>
      <c r="C50" s="93" t="s">
        <v>306</v>
      </c>
      <c r="D50" s="77">
        <v>17</v>
      </c>
      <c r="E50" s="90">
        <v>166.49199999999999</v>
      </c>
      <c r="F50" s="78">
        <v>1773.5015600000002</v>
      </c>
      <c r="G50" s="434">
        <f t="shared" si="12"/>
        <v>1.2512268624636448E-2</v>
      </c>
      <c r="H50" s="141">
        <f t="shared" si="14"/>
        <v>1.4539383081666702E-2</v>
      </c>
      <c r="I50" s="417">
        <v>164.10599999999999</v>
      </c>
      <c r="J50" s="118">
        <v>1753.8948300000002</v>
      </c>
      <c r="K50" s="117">
        <f t="shared" si="13"/>
        <v>9.5828321167883215E-3</v>
      </c>
      <c r="L50" s="88"/>
    </row>
    <row r="51" spans="1:12" ht="11.1" customHeight="1" x14ac:dyDescent="0.2">
      <c r="A51" s="1002"/>
      <c r="B51" s="1003"/>
      <c r="C51" s="610" t="s">
        <v>2</v>
      </c>
      <c r="D51" s="611">
        <v>118197</v>
      </c>
      <c r="E51" s="612">
        <v>13306.300000000001</v>
      </c>
      <c r="F51" s="613">
        <v>141742.63562000002</v>
      </c>
      <c r="G51" s="614">
        <f>SUM(G46:G50)</f>
        <v>1</v>
      </c>
      <c r="H51" s="615">
        <f t="shared" ref="H51" si="15">(E51-I51)/I51</f>
        <v>-0.22298978102189776</v>
      </c>
      <c r="I51" s="616">
        <v>17125</v>
      </c>
      <c r="J51" s="617">
        <v>183023.3449</v>
      </c>
      <c r="K51" s="625">
        <f>SUM(K46:K49)</f>
        <v>0.99041716788321166</v>
      </c>
      <c r="L51" s="99"/>
    </row>
    <row r="52" spans="1:12" ht="11.1" customHeight="1" x14ac:dyDescent="0.2">
      <c r="A52" s="1002" t="str">
        <f>T!J22</f>
        <v>Červen</v>
      </c>
      <c r="B52" s="1003"/>
      <c r="C52" s="92" t="s">
        <v>6</v>
      </c>
      <c r="D52" s="104">
        <v>85</v>
      </c>
      <c r="E52" s="106">
        <v>8517.6610000000001</v>
      </c>
      <c r="F52" s="105">
        <v>90968.727059999976</v>
      </c>
      <c r="G52" s="433">
        <f>E52/$E$57</f>
        <v>0.70066145139265901</v>
      </c>
      <c r="H52" s="395">
        <f>(E52-I52)/I52</f>
        <v>3.040081622412389E-2</v>
      </c>
      <c r="I52" s="413">
        <v>8266.357</v>
      </c>
      <c r="J52" s="113">
        <v>88365.411249999961</v>
      </c>
      <c r="K52" s="116">
        <f>I52/$I$57</f>
        <v>0.70252723811466355</v>
      </c>
      <c r="L52" s="106"/>
    </row>
    <row r="53" spans="1:12" ht="11.1" customHeight="1" x14ac:dyDescent="0.2">
      <c r="A53" s="1002"/>
      <c r="B53" s="1003"/>
      <c r="C53" s="93" t="s">
        <v>7</v>
      </c>
      <c r="D53" s="77">
        <v>241</v>
      </c>
      <c r="E53" s="90">
        <v>1225.414</v>
      </c>
      <c r="F53" s="78">
        <v>13086.917110000002</v>
      </c>
      <c r="G53" s="434">
        <f t="shared" ref="G53:G56" si="16">E53/$E$57</f>
        <v>0.10080236250267342</v>
      </c>
      <c r="H53" s="141">
        <f t="shared" ref="H53:H56" si="17">(E53-I53)/I53</f>
        <v>8.475491493525969E-2</v>
      </c>
      <c r="I53" s="414">
        <v>1129.6690000000001</v>
      </c>
      <c r="J53" s="112">
        <v>12076.116660000003</v>
      </c>
      <c r="K53" s="117">
        <f t="shared" ref="K53:K56" si="18">I53/$I$57</f>
        <v>9.6006407968317109E-2</v>
      </c>
      <c r="L53" s="90"/>
    </row>
    <row r="54" spans="1:12" ht="11.1" customHeight="1" x14ac:dyDescent="0.2">
      <c r="A54" s="1002"/>
      <c r="B54" s="1003"/>
      <c r="C54" s="93" t="s">
        <v>8</v>
      </c>
      <c r="D54" s="77">
        <v>9638</v>
      </c>
      <c r="E54" s="90">
        <v>775.76900000000001</v>
      </c>
      <c r="F54" s="78">
        <v>8284.8954600000015</v>
      </c>
      <c r="G54" s="434">
        <f t="shared" si="16"/>
        <v>6.381463567115804E-2</v>
      </c>
      <c r="H54" s="141">
        <f t="shared" si="17"/>
        <v>0.11306896769417063</v>
      </c>
      <c r="I54" s="414">
        <v>696.96400000000006</v>
      </c>
      <c r="J54" s="112">
        <v>7450.2972200000004</v>
      </c>
      <c r="K54" s="117">
        <f t="shared" si="18"/>
        <v>5.923240358302314E-2</v>
      </c>
      <c r="L54" s="90"/>
    </row>
    <row r="55" spans="1:12" ht="11.1" customHeight="1" x14ac:dyDescent="0.2">
      <c r="A55" s="1002"/>
      <c r="B55" s="1003"/>
      <c r="C55" s="93" t="s">
        <v>9</v>
      </c>
      <c r="D55" s="77">
        <v>108167</v>
      </c>
      <c r="E55" s="90">
        <v>1468.1</v>
      </c>
      <c r="F55" s="78">
        <v>15679.7</v>
      </c>
      <c r="G55" s="434">
        <f t="shared" si="16"/>
        <v>0.12076567461296742</v>
      </c>
      <c r="H55" s="141">
        <f t="shared" si="17"/>
        <v>-3.7753162482794873E-2</v>
      </c>
      <c r="I55" s="414">
        <v>1525.7</v>
      </c>
      <c r="J55" s="112">
        <v>16309.4</v>
      </c>
      <c r="K55" s="117">
        <f t="shared" si="18"/>
        <v>0.12966362415651081</v>
      </c>
      <c r="L55" s="90"/>
    </row>
    <row r="56" spans="1:12" ht="11.1" customHeight="1" x14ac:dyDescent="0.2">
      <c r="A56" s="997"/>
      <c r="B56" s="1062"/>
      <c r="C56" s="93" t="s">
        <v>306</v>
      </c>
      <c r="D56" s="77">
        <v>17</v>
      </c>
      <c r="E56" s="90">
        <v>169.65600000000001</v>
      </c>
      <c r="F56" s="78">
        <v>1811.9228900000001</v>
      </c>
      <c r="G56" s="434">
        <f t="shared" si="16"/>
        <v>1.3955875820541926E-2</v>
      </c>
      <c r="H56" s="141">
        <f t="shared" si="17"/>
        <v>0.14702183760394841</v>
      </c>
      <c r="I56" s="417">
        <v>147.91</v>
      </c>
      <c r="J56" s="118">
        <v>1581.12842</v>
      </c>
      <c r="K56" s="117">
        <f t="shared" si="18"/>
        <v>1.2570326177485424E-2</v>
      </c>
      <c r="L56" s="90"/>
    </row>
    <row r="57" spans="1:12" ht="11.1" customHeight="1" thickBot="1" x14ac:dyDescent="0.25">
      <c r="A57" s="1004"/>
      <c r="B57" s="1005"/>
      <c r="C57" s="678" t="s">
        <v>2</v>
      </c>
      <c r="D57" s="679">
        <v>118148</v>
      </c>
      <c r="E57" s="680">
        <v>12156.600000000002</v>
      </c>
      <c r="F57" s="681">
        <v>129832.16251999998</v>
      </c>
      <c r="G57" s="682">
        <f>SUM(G52:G56)</f>
        <v>0.99999999999999978</v>
      </c>
      <c r="H57" s="683">
        <f t="shared" ref="H57" si="19">(E57-I57)/I57</f>
        <v>3.3144663709142978E-2</v>
      </c>
      <c r="I57" s="684">
        <v>11766.6</v>
      </c>
      <c r="J57" s="685">
        <v>125782.35354999994</v>
      </c>
      <c r="K57" s="686">
        <f>SUM(K52:K55)</f>
        <v>0.98742967382251456</v>
      </c>
      <c r="L57" s="107"/>
    </row>
    <row r="58" spans="1:12" ht="11.1" customHeight="1" thickTop="1" x14ac:dyDescent="0.2">
      <c r="A58" s="1060" t="str">
        <f>T!E17</f>
        <v>II. čtvrtletí</v>
      </c>
      <c r="B58" s="1061"/>
      <c r="C58" s="93" t="s">
        <v>6</v>
      </c>
      <c r="D58" s="77">
        <f>D52</f>
        <v>85</v>
      </c>
      <c r="E58" s="90">
        <f>E40+E46+E52</f>
        <v>27459.003000000004</v>
      </c>
      <c r="F58" s="78">
        <f>F40+F46+F52</f>
        <v>292904.53054000001</v>
      </c>
      <c r="G58" s="434">
        <f>E58/$E$63</f>
        <v>0.6117471071286944</v>
      </c>
      <c r="H58" s="141">
        <f>(E58-I58)/I58</f>
        <v>-3.4170289493975652E-2</v>
      </c>
      <c r="I58" s="414">
        <f>I40+I46+I52</f>
        <v>28430.480757952133</v>
      </c>
      <c r="J58" s="112">
        <f>J40+J46+J52</f>
        <v>303902.10694999999</v>
      </c>
      <c r="K58" s="117">
        <f>I58/$I$63</f>
        <v>0.50875417672296297</v>
      </c>
      <c r="L58" s="87"/>
    </row>
    <row r="59" spans="1:12" ht="11.1" customHeight="1" x14ac:dyDescent="0.2">
      <c r="A59" s="1002"/>
      <c r="B59" s="1003"/>
      <c r="C59" s="93" t="s">
        <v>7</v>
      </c>
      <c r="D59" s="77">
        <f>D53</f>
        <v>241</v>
      </c>
      <c r="E59" s="90">
        <f t="shared" ref="E59:F60" si="20">E41+E47+E53</f>
        <v>4139.5999999999995</v>
      </c>
      <c r="F59" s="78">
        <f t="shared" si="20"/>
        <v>44158.792840000016</v>
      </c>
      <c r="G59" s="434">
        <f t="shared" ref="G59:G62" si="21">E59/$E$63</f>
        <v>9.2224336210238317E-2</v>
      </c>
      <c r="H59" s="141">
        <f t="shared" ref="H59:H62" si="22">(E59-I59)/I59</f>
        <v>-0.18650369790723934</v>
      </c>
      <c r="I59" s="414">
        <f t="shared" ref="I59:J59" si="23">I41+I47+I53</f>
        <v>5088.65251058999</v>
      </c>
      <c r="J59" s="112">
        <f t="shared" si="23"/>
        <v>54395.49506999999</v>
      </c>
      <c r="K59" s="117">
        <f t="shared" ref="K59:K62" si="24">I59/$I$63</f>
        <v>9.1059776325812913E-2</v>
      </c>
      <c r="L59" s="87"/>
    </row>
    <row r="60" spans="1:12" ht="11.1" customHeight="1" x14ac:dyDescent="0.2">
      <c r="A60" s="1002"/>
      <c r="B60" s="1003"/>
      <c r="C60" s="93" t="s">
        <v>8</v>
      </c>
      <c r="D60" s="77">
        <f>D54</f>
        <v>9638</v>
      </c>
      <c r="E60" s="90">
        <f>E42+E48+E54</f>
        <v>4373.6140000000005</v>
      </c>
      <c r="F60" s="78">
        <f t="shared" si="20"/>
        <v>46652.148979999998</v>
      </c>
      <c r="G60" s="434">
        <f t="shared" si="21"/>
        <v>9.7437831672095215E-2</v>
      </c>
      <c r="H60" s="141">
        <f t="shared" si="22"/>
        <v>-0.42996982264624478</v>
      </c>
      <c r="I60" s="414">
        <f>I42+I48+I54</f>
        <v>7672.6008091423864</v>
      </c>
      <c r="J60" s="112">
        <f t="shared" ref="J60" si="25">J42+J48+J54</f>
        <v>82018.07435000001</v>
      </c>
      <c r="K60" s="117">
        <f t="shared" si="24"/>
        <v>0.13729868802473053</v>
      </c>
      <c r="L60" s="87"/>
    </row>
    <row r="61" spans="1:12" ht="11.1" customHeight="1" x14ac:dyDescent="0.2">
      <c r="A61" s="1002"/>
      <c r="B61" s="1003"/>
      <c r="C61" s="93" t="s">
        <v>9</v>
      </c>
      <c r="D61" s="77">
        <f>D55</f>
        <v>108167</v>
      </c>
      <c r="E61" s="90">
        <f t="shared" ref="E61:F62" si="26">E43+E49+E55</f>
        <v>8410.1</v>
      </c>
      <c r="F61" s="78">
        <f t="shared" si="26"/>
        <v>89706.099999999991</v>
      </c>
      <c r="G61" s="434">
        <f t="shared" si="21"/>
        <v>0.18736493621647632</v>
      </c>
      <c r="H61" s="141">
        <f t="shared" si="22"/>
        <v>-0.4089839000976816</v>
      </c>
      <c r="I61" s="414">
        <f t="shared" ref="I61:J61" si="27">I43+I49+I55</f>
        <v>14229.9</v>
      </c>
      <c r="J61" s="112">
        <f t="shared" si="27"/>
        <v>152112.5</v>
      </c>
      <c r="K61" s="117">
        <f t="shared" si="24"/>
        <v>0.25463941749648972</v>
      </c>
      <c r="L61" s="87"/>
    </row>
    <row r="62" spans="1:12" ht="11.1" customHeight="1" x14ac:dyDescent="0.2">
      <c r="A62" s="1002"/>
      <c r="B62" s="1003"/>
      <c r="C62" s="93" t="s">
        <v>306</v>
      </c>
      <c r="D62" s="77">
        <f>D56</f>
        <v>17</v>
      </c>
      <c r="E62" s="90">
        <f>E44+E50+E56</f>
        <v>503.88299999999998</v>
      </c>
      <c r="F62" s="78">
        <f t="shared" si="26"/>
        <v>5374.95658</v>
      </c>
      <c r="G62" s="434">
        <f t="shared" si="21"/>
        <v>1.1225788772495776E-2</v>
      </c>
      <c r="H62" s="141">
        <f t="shared" si="22"/>
        <v>9.3220890574421469E-2</v>
      </c>
      <c r="I62" s="414">
        <f>I44+I50+I56</f>
        <v>460.91599999999994</v>
      </c>
      <c r="J62" s="112">
        <f t="shared" ref="J62" si="28">J44+J50+J56</f>
        <v>4927.3858399999999</v>
      </c>
      <c r="K62" s="117">
        <f t="shared" si="24"/>
        <v>8.2479414300038675E-3</v>
      </c>
      <c r="L62" s="87"/>
    </row>
    <row r="63" spans="1:12" ht="11.1" customHeight="1" x14ac:dyDescent="0.2">
      <c r="A63" s="1002"/>
      <c r="B63" s="1003"/>
      <c r="C63" s="645" t="s">
        <v>2</v>
      </c>
      <c r="D63" s="640">
        <f>SUM(D58:D62)</f>
        <v>118148</v>
      </c>
      <c r="E63" s="646">
        <f>SUM(E58:E62)</f>
        <v>44886.200000000004</v>
      </c>
      <c r="F63" s="647">
        <f>SUM(F58:F62)</f>
        <v>478796.52893999999</v>
      </c>
      <c r="G63" s="648">
        <f>SUM(G58:G62)</f>
        <v>1</v>
      </c>
      <c r="H63" s="649">
        <f>(E63-I63)/I63</f>
        <v>-0.1967760966956241</v>
      </c>
      <c r="I63" s="659">
        <f>SUM(I58:I62)</f>
        <v>55882.550077684507</v>
      </c>
      <c r="J63" s="660">
        <f>SUM(J58:J62)</f>
        <v>597355.56221</v>
      </c>
      <c r="K63" s="661">
        <f>SUM(K58:K61)</f>
        <v>0.99175205856999615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10" t="s">
        <v>240</v>
      </c>
      <c r="L1" s="1010"/>
    </row>
    <row r="2" spans="1:17" s="687" customFormat="1" ht="30" customHeight="1" x14ac:dyDescent="0.25">
      <c r="A2" s="912" t="s">
        <v>204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</row>
    <row r="3" spans="1:17" ht="17.100000000000001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17" ht="12.95" customHeight="1" x14ac:dyDescent="0.2">
      <c r="A4" s="1011" t="s">
        <v>114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17" ht="24.95" customHeight="1" x14ac:dyDescent="0.25">
      <c r="A6" s="74"/>
      <c r="B6" s="75"/>
      <c r="C6" s="76"/>
      <c r="D6" s="76"/>
      <c r="E6" s="989" t="s">
        <v>39</v>
      </c>
      <c r="F6" s="990"/>
      <c r="G6" s="432"/>
      <c r="H6" s="990" t="s">
        <v>108</v>
      </c>
      <c r="I6" s="1056" t="s">
        <v>39</v>
      </c>
      <c r="J6" s="1057"/>
      <c r="K6" s="411"/>
      <c r="L6" s="87"/>
    </row>
    <row r="7" spans="1:17" ht="24.95" customHeight="1" x14ac:dyDescent="0.25">
      <c r="A7" s="74"/>
      <c r="B7" s="94"/>
      <c r="C7" s="94"/>
      <c r="D7" s="1018" t="s">
        <v>0</v>
      </c>
      <c r="E7" s="989"/>
      <c r="F7" s="990"/>
      <c r="G7" s="578" t="s">
        <v>107</v>
      </c>
      <c r="H7" s="990"/>
      <c r="I7" s="1056"/>
      <c r="J7" s="1057"/>
      <c r="K7" s="114" t="s">
        <v>107</v>
      </c>
      <c r="L7" s="87"/>
    </row>
    <row r="8" spans="1:17" ht="15" customHeight="1" x14ac:dyDescent="0.25">
      <c r="A8" s="1017" t="s">
        <v>140</v>
      </c>
      <c r="B8" s="1017"/>
      <c r="C8" s="126" t="s">
        <v>45</v>
      </c>
      <c r="D8" s="1019"/>
      <c r="E8" s="807" t="s">
        <v>342</v>
      </c>
      <c r="F8" s="801" t="s">
        <v>1</v>
      </c>
      <c r="G8" s="579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6" t="str">
        <f>T!J20</f>
        <v>Duben</v>
      </c>
      <c r="B9" s="997"/>
      <c r="C9" s="92" t="s">
        <v>6</v>
      </c>
      <c r="D9" s="77">
        <v>98</v>
      </c>
      <c r="E9" s="90">
        <v>9654.5329999999994</v>
      </c>
      <c r="F9" s="78">
        <v>103001.92818999995</v>
      </c>
      <c r="G9" s="433">
        <f>E9/$E$14</f>
        <v>0.51958329072777465</v>
      </c>
      <c r="H9" s="141">
        <f>(E9-I9)/I9</f>
        <v>-0.21294587715050453</v>
      </c>
      <c r="I9" s="414">
        <v>12266.669749529015</v>
      </c>
      <c r="J9" s="112">
        <v>131137.57407999996</v>
      </c>
      <c r="K9" s="116">
        <f>I9/$I$14</f>
        <v>0.43690909267928735</v>
      </c>
      <c r="L9" s="87"/>
    </row>
    <row r="10" spans="1:17" ht="11.1" customHeight="1" x14ac:dyDescent="0.2">
      <c r="A10" s="998"/>
      <c r="B10" s="999"/>
      <c r="C10" s="93" t="s">
        <v>7</v>
      </c>
      <c r="D10" s="77">
        <v>306</v>
      </c>
      <c r="E10" s="90">
        <v>2322.5729999999999</v>
      </c>
      <c r="F10" s="78">
        <v>24778.878410000012</v>
      </c>
      <c r="G10" s="434">
        <f>E10/$E$14</f>
        <v>0.1249951833294764</v>
      </c>
      <c r="H10" s="141">
        <f>(E10-I10)/I10</f>
        <v>-0.31980133485491646</v>
      </c>
      <c r="I10" s="414">
        <v>3414.550952558257</v>
      </c>
      <c r="J10" s="112">
        <v>36503.440069999997</v>
      </c>
      <c r="K10" s="117">
        <f>I10/$I$14</f>
        <v>0.12161804214601152</v>
      </c>
      <c r="L10" s="88"/>
      <c r="M10" s="79"/>
      <c r="O10" s="79"/>
      <c r="P10" s="79"/>
      <c r="Q10" s="79"/>
    </row>
    <row r="11" spans="1:17" ht="11.1" customHeight="1" x14ac:dyDescent="0.2">
      <c r="A11" s="998"/>
      <c r="B11" s="999"/>
      <c r="C11" s="93" t="s">
        <v>8</v>
      </c>
      <c r="D11" s="77">
        <v>8784</v>
      </c>
      <c r="E11" s="90">
        <v>2650.547</v>
      </c>
      <c r="F11" s="78">
        <v>28278.17467</v>
      </c>
      <c r="G11" s="434">
        <f>E11/$E$14</f>
        <v>0.14264593973511003</v>
      </c>
      <c r="H11" s="141">
        <f t="shared" ref="H11:H13" si="0">(E11-I11)/I11</f>
        <v>-0.48908095745196889</v>
      </c>
      <c r="I11" s="414">
        <v>5187.8023312290698</v>
      </c>
      <c r="J11" s="112">
        <v>55460.57245</v>
      </c>
      <c r="K11" s="117">
        <f>I11/$I$14</f>
        <v>0.18477696520881812</v>
      </c>
      <c r="L11" s="88"/>
      <c r="M11" s="79"/>
      <c r="O11" s="79"/>
      <c r="P11" s="79"/>
      <c r="Q11" s="79"/>
    </row>
    <row r="12" spans="1:17" ht="11.1" customHeight="1" x14ac:dyDescent="0.2">
      <c r="A12" s="998"/>
      <c r="B12" s="999"/>
      <c r="C12" s="93" t="s">
        <v>9</v>
      </c>
      <c r="D12" s="77">
        <v>84085</v>
      </c>
      <c r="E12" s="90">
        <v>3577</v>
      </c>
      <c r="F12" s="78">
        <v>38162.300000000003</v>
      </c>
      <c r="G12" s="434">
        <f>E12/$E$14</f>
        <v>0.19250536830038803</v>
      </c>
      <c r="H12" s="141">
        <f t="shared" si="0"/>
        <v>-0.477840710031531</v>
      </c>
      <c r="I12" s="414">
        <v>6850.4</v>
      </c>
      <c r="J12" s="112">
        <v>73234.600000000006</v>
      </c>
      <c r="K12" s="117">
        <f>I12/$I$14</f>
        <v>0.24399467089306023</v>
      </c>
      <c r="L12" s="88"/>
      <c r="M12" s="79"/>
      <c r="O12" s="79"/>
      <c r="P12" s="79"/>
      <c r="Q12" s="79"/>
    </row>
    <row r="13" spans="1:17" ht="11.1" customHeight="1" x14ac:dyDescent="0.2">
      <c r="A13" s="998"/>
      <c r="B13" s="999"/>
      <c r="C13" s="93" t="s">
        <v>306</v>
      </c>
      <c r="D13" s="77">
        <v>7</v>
      </c>
      <c r="E13" s="90">
        <v>376.64699999999999</v>
      </c>
      <c r="F13" s="78">
        <v>4018.3637100000001</v>
      </c>
      <c r="G13" s="434">
        <f>E13/$E$14</f>
        <v>2.0270217907250837E-2</v>
      </c>
      <c r="H13" s="141">
        <f t="shared" si="0"/>
        <v>5.6217049915872036E-2</v>
      </c>
      <c r="I13" s="417">
        <v>356.6</v>
      </c>
      <c r="J13" s="118">
        <v>3812.0182499999996</v>
      </c>
      <c r="K13" s="117">
        <f>I13/$I$14</f>
        <v>1.2701229072822798E-2</v>
      </c>
      <c r="L13" s="88"/>
      <c r="M13" s="79"/>
      <c r="O13" s="79"/>
      <c r="P13" s="79"/>
      <c r="Q13" s="79"/>
    </row>
    <row r="14" spans="1:17" ht="11.1" customHeight="1" x14ac:dyDescent="0.2">
      <c r="A14" s="1000"/>
      <c r="B14" s="1001"/>
      <c r="C14" s="610" t="s">
        <v>2</v>
      </c>
      <c r="D14" s="611">
        <v>93280</v>
      </c>
      <c r="E14" s="612">
        <v>18581.3</v>
      </c>
      <c r="F14" s="613">
        <v>198239.64497999998</v>
      </c>
      <c r="G14" s="614">
        <f>SUM(G9:G13)</f>
        <v>1</v>
      </c>
      <c r="H14" s="615">
        <f>(E14-I14)/I14</f>
        <v>-0.33817905841042561</v>
      </c>
      <c r="I14" s="616">
        <v>28076.023033316342</v>
      </c>
      <c r="J14" s="617">
        <v>300148.20484999998</v>
      </c>
      <c r="K14" s="625">
        <f>SUM(K9:K12)</f>
        <v>0.98729877092717733</v>
      </c>
      <c r="L14" s="99"/>
      <c r="M14" s="79"/>
    </row>
    <row r="15" spans="1:17" ht="11.1" customHeight="1" x14ac:dyDescent="0.2">
      <c r="A15" s="1002" t="str">
        <f>T!J21</f>
        <v>Květen</v>
      </c>
      <c r="B15" s="1003"/>
      <c r="C15" s="93" t="s">
        <v>6</v>
      </c>
      <c r="D15" s="77">
        <v>98</v>
      </c>
      <c r="E15" s="90">
        <v>8825.4369999999999</v>
      </c>
      <c r="F15" s="78">
        <v>94010.516839999982</v>
      </c>
      <c r="G15" s="434">
        <f>E15/$E$20</f>
        <v>0.65669362759688077</v>
      </c>
      <c r="H15" s="141">
        <f>(E15-I15)/I15</f>
        <v>-7.9428216062989374E-2</v>
      </c>
      <c r="I15" s="414">
        <v>9586.9080000000013</v>
      </c>
      <c r="J15" s="112">
        <v>102460.03064000008</v>
      </c>
      <c r="K15" s="117">
        <f>I15/$I$20</f>
        <v>0.55950906066707529</v>
      </c>
      <c r="L15" s="88"/>
      <c r="M15" s="79"/>
      <c r="N15" s="79"/>
    </row>
    <row r="16" spans="1:17" ht="11.1" customHeight="1" x14ac:dyDescent="0.2">
      <c r="A16" s="1002"/>
      <c r="B16" s="1003"/>
      <c r="C16" s="93" t="s">
        <v>7</v>
      </c>
      <c r="D16" s="77">
        <v>308</v>
      </c>
      <c r="E16" s="90">
        <v>1493.8100000000002</v>
      </c>
      <c r="F16" s="78">
        <v>15911.818510000005</v>
      </c>
      <c r="G16" s="434">
        <f>E16/$E$20</f>
        <v>0.11115319364247873</v>
      </c>
      <c r="H16" s="141">
        <f>(E16-I16)/I16</f>
        <v>-0.31195897390546556</v>
      </c>
      <c r="I16" s="414">
        <v>2171.1059999999998</v>
      </c>
      <c r="J16" s="112">
        <v>23204.034979999979</v>
      </c>
      <c r="K16" s="117">
        <f>I16/$I$20</f>
        <v>0.12670962094020835</v>
      </c>
      <c r="L16" s="89"/>
      <c r="M16" s="82"/>
      <c r="N16" s="79"/>
    </row>
    <row r="17" spans="1:21" ht="11.1" customHeight="1" x14ac:dyDescent="0.2">
      <c r="A17" s="1002"/>
      <c r="B17" s="1003"/>
      <c r="C17" s="93" t="s">
        <v>8</v>
      </c>
      <c r="D17" s="77">
        <v>8776</v>
      </c>
      <c r="E17" s="90">
        <v>1088.72</v>
      </c>
      <c r="F17" s="78">
        <v>11597.71535</v>
      </c>
      <c r="G17" s="434">
        <f>E17/$E$20</f>
        <v>8.1010774450860176E-2</v>
      </c>
      <c r="H17" s="141">
        <f t="shared" ref="H17:H20" si="1">(E17-I17)/I17</f>
        <v>-0.4965840756659029</v>
      </c>
      <c r="I17" s="414">
        <v>2162.665</v>
      </c>
      <c r="J17" s="112">
        <v>23113.121439999999</v>
      </c>
      <c r="K17" s="117">
        <f>I17/$I$20</f>
        <v>0.12621698911552715</v>
      </c>
      <c r="L17" s="88"/>
      <c r="M17" s="79"/>
      <c r="N17" s="79"/>
      <c r="O17" s="79"/>
      <c r="P17" s="79"/>
    </row>
    <row r="18" spans="1:21" ht="11.1" customHeight="1" x14ac:dyDescent="0.2">
      <c r="A18" s="1002"/>
      <c r="B18" s="1003"/>
      <c r="C18" s="93" t="s">
        <v>9</v>
      </c>
      <c r="D18" s="77">
        <v>84045</v>
      </c>
      <c r="E18" s="90">
        <v>1640.7</v>
      </c>
      <c r="F18" s="78">
        <v>17477.400000000001</v>
      </c>
      <c r="G18" s="434">
        <f>E18/$E$20</f>
        <v>0.12208315971188763</v>
      </c>
      <c r="H18" s="141">
        <f t="shared" si="1"/>
        <v>-0.42153509854387761</v>
      </c>
      <c r="I18" s="414">
        <v>2836.3</v>
      </c>
      <c r="J18" s="112">
        <v>30313.5</v>
      </c>
      <c r="K18" s="117">
        <f>I18/$I$20</f>
        <v>0.16553152995418602</v>
      </c>
      <c r="L18" s="88"/>
      <c r="M18" s="79"/>
      <c r="N18" s="79"/>
      <c r="O18" s="79"/>
      <c r="P18" s="79"/>
    </row>
    <row r="19" spans="1:21" ht="11.1" customHeight="1" x14ac:dyDescent="0.2">
      <c r="A19" s="1002"/>
      <c r="B19" s="1003"/>
      <c r="C19" s="93" t="s">
        <v>306</v>
      </c>
      <c r="D19" s="77">
        <v>7</v>
      </c>
      <c r="E19" s="90">
        <v>390.53300000000002</v>
      </c>
      <c r="F19" s="78">
        <v>4160.0383400000001</v>
      </c>
      <c r="G19" s="434">
        <f>E19/$E$20</f>
        <v>2.9059244597892737E-2</v>
      </c>
      <c r="H19" s="141">
        <f t="shared" si="1"/>
        <v>3.4466956805051907E-2</v>
      </c>
      <c r="I19" s="417">
        <v>377.52100000000002</v>
      </c>
      <c r="J19" s="118">
        <v>4034.7780600000006</v>
      </c>
      <c r="K19" s="117">
        <f>I19/$I$20</f>
        <v>2.20327993230033E-2</v>
      </c>
      <c r="L19" s="88"/>
      <c r="M19" s="79"/>
      <c r="N19" s="79"/>
      <c r="O19" s="79"/>
      <c r="P19" s="79"/>
    </row>
    <row r="20" spans="1:21" ht="11.1" customHeight="1" x14ac:dyDescent="0.2">
      <c r="A20" s="1002"/>
      <c r="B20" s="1003"/>
      <c r="C20" s="610" t="s">
        <v>2</v>
      </c>
      <c r="D20" s="611">
        <v>93234</v>
      </c>
      <c r="E20" s="612">
        <v>13439.199999999999</v>
      </c>
      <c r="F20" s="613">
        <v>143157.48903999999</v>
      </c>
      <c r="G20" s="614">
        <f>SUM(G15:G19)</f>
        <v>1</v>
      </c>
      <c r="H20" s="615">
        <f t="shared" si="1"/>
        <v>-0.21566430301438624</v>
      </c>
      <c r="I20" s="616">
        <v>17134.5</v>
      </c>
      <c r="J20" s="617">
        <v>183125.46512000007</v>
      </c>
      <c r="K20" s="625">
        <f>SUM(K15:K18)</f>
        <v>0.97796720067699683</v>
      </c>
      <c r="L20" s="99"/>
      <c r="M20" s="79"/>
      <c r="N20" s="79"/>
      <c r="O20" s="79"/>
      <c r="P20" s="79"/>
    </row>
    <row r="21" spans="1:21" ht="11.1" customHeight="1" x14ac:dyDescent="0.2">
      <c r="A21" s="1002" t="str">
        <f>T!J22</f>
        <v>Červen</v>
      </c>
      <c r="B21" s="1003"/>
      <c r="C21" s="92" t="s">
        <v>6</v>
      </c>
      <c r="D21" s="104">
        <v>98</v>
      </c>
      <c r="E21" s="106">
        <v>7974.4979999999996</v>
      </c>
      <c r="F21" s="105">
        <v>85167.072060000035</v>
      </c>
      <c r="G21" s="433">
        <f>E21/$E$26</f>
        <v>0.68768199927562468</v>
      </c>
      <c r="H21" s="395">
        <f>(E21-I21)/I21</f>
        <v>-5.4430187476499949E-2</v>
      </c>
      <c r="I21" s="413">
        <v>8433.5369999999984</v>
      </c>
      <c r="J21" s="113">
        <v>90151.903319999983</v>
      </c>
      <c r="K21" s="116">
        <f>I21/$I$26</f>
        <v>0.6953487240796471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02"/>
      <c r="B22" s="1003"/>
      <c r="C22" s="93" t="s">
        <v>7</v>
      </c>
      <c r="D22" s="77">
        <v>307</v>
      </c>
      <c r="E22" s="90">
        <v>1330.7260000000001</v>
      </c>
      <c r="F22" s="78">
        <v>14211.908239999999</v>
      </c>
      <c r="G22" s="434">
        <f>E22/$E$26</f>
        <v>0.11475535089080906</v>
      </c>
      <c r="H22" s="141">
        <f t="shared" ref="H22:H26" si="2">(E22-I22)/I22</f>
        <v>-6.74124231385404E-2</v>
      </c>
      <c r="I22" s="414">
        <v>1426.9179999999999</v>
      </c>
      <c r="J22" s="112">
        <v>15253.836239999991</v>
      </c>
      <c r="K22" s="117">
        <f>I22/$I$26</f>
        <v>0.11764999793873934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02"/>
      <c r="B23" s="1003"/>
      <c r="C23" s="93" t="s">
        <v>8</v>
      </c>
      <c r="D23" s="77">
        <v>8777</v>
      </c>
      <c r="E23" s="90">
        <v>805.63599999999997</v>
      </c>
      <c r="F23" s="78">
        <v>8604.647930000001</v>
      </c>
      <c r="G23" s="434">
        <f>E23/$E$26</f>
        <v>6.9474138079715766E-2</v>
      </c>
      <c r="H23" s="141">
        <f t="shared" si="2"/>
        <v>9.8960699178408121E-2</v>
      </c>
      <c r="I23" s="414">
        <v>733.08899999999994</v>
      </c>
      <c r="J23" s="112">
        <v>7836.8429500000002</v>
      </c>
      <c r="K23" s="117">
        <f>I23/$I$26</f>
        <v>6.0443500845116876E-2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02"/>
      <c r="B24" s="1003"/>
      <c r="C24" s="93" t="s">
        <v>9</v>
      </c>
      <c r="D24" s="77">
        <v>84002</v>
      </c>
      <c r="E24" s="90">
        <v>1103.5</v>
      </c>
      <c r="F24" s="78">
        <v>11785.2</v>
      </c>
      <c r="G24" s="434">
        <f>E24/$E$26</f>
        <v>9.5160483606698737E-2</v>
      </c>
      <c r="H24" s="141">
        <f t="shared" si="2"/>
        <v>-5.1405484397833712E-2</v>
      </c>
      <c r="I24" s="414">
        <v>1163.3</v>
      </c>
      <c r="J24" s="112">
        <v>12435.7</v>
      </c>
      <c r="K24" s="117">
        <f>I24/$I$26</f>
        <v>9.5914581357958537E-2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7"/>
      <c r="B25" s="1062"/>
      <c r="C25" s="93" t="s">
        <v>306</v>
      </c>
      <c r="D25" s="77">
        <v>7</v>
      </c>
      <c r="E25" s="90">
        <v>381.84</v>
      </c>
      <c r="F25" s="78">
        <v>4078.03631</v>
      </c>
      <c r="G25" s="434">
        <f>E25/$E$26</f>
        <v>3.292802814715165E-2</v>
      </c>
      <c r="H25" s="141">
        <f t="shared" si="2"/>
        <v>2.7401683277008763E-2</v>
      </c>
      <c r="I25" s="417">
        <v>371.65600000000001</v>
      </c>
      <c r="J25" s="118">
        <v>3972.8983199999993</v>
      </c>
      <c r="K25" s="117">
        <f>I25/$I$26</f>
        <v>3.0643195778538159E-2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4"/>
      <c r="B26" s="1005"/>
      <c r="C26" s="678" t="s">
        <v>2</v>
      </c>
      <c r="D26" s="679">
        <v>93191</v>
      </c>
      <c r="E26" s="680">
        <v>11596.2</v>
      </c>
      <c r="F26" s="681">
        <v>123846.86454000004</v>
      </c>
      <c r="G26" s="682">
        <f>SUM(G21:G25)</f>
        <v>0.99999999999999989</v>
      </c>
      <c r="H26" s="683">
        <f t="shared" si="2"/>
        <v>-4.3888362122273782E-2</v>
      </c>
      <c r="I26" s="684">
        <v>12128.499999999998</v>
      </c>
      <c r="J26" s="685">
        <v>129651.18082999997</v>
      </c>
      <c r="K26" s="686">
        <f>SUM(K21:K24)</f>
        <v>0.96935680422146175</v>
      </c>
      <c r="L26" s="107"/>
    </row>
    <row r="27" spans="1:21" ht="11.1" customHeight="1" thickTop="1" x14ac:dyDescent="0.2">
      <c r="A27" s="1060" t="str">
        <f>T!E17</f>
        <v>II. čtvrtletí</v>
      </c>
      <c r="B27" s="1061"/>
      <c r="C27" s="93" t="s">
        <v>6</v>
      </c>
      <c r="D27" s="77">
        <f>D21</f>
        <v>98</v>
      </c>
      <c r="E27" s="90">
        <f>E9+E15+E21</f>
        <v>26454.468000000001</v>
      </c>
      <c r="F27" s="78">
        <f>F9+F15+F21</f>
        <v>282179.51708999998</v>
      </c>
      <c r="G27" s="434">
        <f>E27/$E$32</f>
        <v>0.60652153876840753</v>
      </c>
      <c r="H27" s="141">
        <f>(E27-I27)/I27</f>
        <v>-0.12654380521963099</v>
      </c>
      <c r="I27" s="414">
        <f>I9+I15+I21</f>
        <v>30287.114749529013</v>
      </c>
      <c r="J27" s="112">
        <f>J9+J15+J21</f>
        <v>323749.50804000004</v>
      </c>
      <c r="K27" s="117">
        <f>I27/$I$32</f>
        <v>0.5282112102246832</v>
      </c>
      <c r="L27" s="87"/>
    </row>
    <row r="28" spans="1:21" ht="11.1" customHeight="1" x14ac:dyDescent="0.2">
      <c r="A28" s="1002"/>
      <c r="B28" s="1003"/>
      <c r="C28" s="93" t="s">
        <v>7</v>
      </c>
      <c r="D28" s="77">
        <f>D22</f>
        <v>307</v>
      </c>
      <c r="E28" s="90">
        <f t="shared" ref="E28:F31" si="3">E10+E16+E22</f>
        <v>5147.1090000000004</v>
      </c>
      <c r="F28" s="78">
        <f t="shared" si="3"/>
        <v>54902.605160000014</v>
      </c>
      <c r="G28" s="434">
        <f>E28/$E$32</f>
        <v>0.11800775849617236</v>
      </c>
      <c r="H28" s="141">
        <f t="shared" ref="H28:H31" si="4">(E28-I28)/I28</f>
        <v>-0.26601725688189831</v>
      </c>
      <c r="I28" s="414">
        <f t="shared" ref="I28:J28" si="5">I10+I16+I22</f>
        <v>7012.574952558256</v>
      </c>
      <c r="J28" s="112">
        <f t="shared" si="5"/>
        <v>74961.311289999969</v>
      </c>
      <c r="K28" s="117">
        <f>I28/$I$32</f>
        <v>0.12230021687819237</v>
      </c>
      <c r="L28" s="87"/>
    </row>
    <row r="29" spans="1:21" ht="11.1" customHeight="1" x14ac:dyDescent="0.2">
      <c r="A29" s="1002"/>
      <c r="B29" s="1003"/>
      <c r="C29" s="93" t="s">
        <v>8</v>
      </c>
      <c r="D29" s="77">
        <f>D23</f>
        <v>8777</v>
      </c>
      <c r="E29" s="90">
        <f t="shared" si="3"/>
        <v>4544.9030000000002</v>
      </c>
      <c r="F29" s="78">
        <f t="shared" si="3"/>
        <v>48480.537949999998</v>
      </c>
      <c r="G29" s="434">
        <f>E29/$E$32</f>
        <v>0.10420098265114051</v>
      </c>
      <c r="H29" s="141">
        <f t="shared" si="4"/>
        <v>-0.43775946949961225</v>
      </c>
      <c r="I29" s="414">
        <f t="shared" ref="I29:J29" si="6">I11+I17+I23</f>
        <v>8083.5563312290697</v>
      </c>
      <c r="J29" s="112">
        <f t="shared" si="6"/>
        <v>86410.536840000001</v>
      </c>
      <c r="K29" s="117">
        <f>I29/$I$32</f>
        <v>0.14097827105516236</v>
      </c>
      <c r="L29" s="87"/>
    </row>
    <row r="30" spans="1:21" ht="11.1" customHeight="1" x14ac:dyDescent="0.2">
      <c r="A30" s="1002"/>
      <c r="B30" s="1003"/>
      <c r="C30" s="93" t="s">
        <v>9</v>
      </c>
      <c r="D30" s="77">
        <f>D24</f>
        <v>84002</v>
      </c>
      <c r="E30" s="90">
        <f t="shared" si="3"/>
        <v>6321.2</v>
      </c>
      <c r="F30" s="78">
        <f t="shared" si="3"/>
        <v>67424.900000000009</v>
      </c>
      <c r="G30" s="434">
        <f>E30/$E$32</f>
        <v>0.14492614067547521</v>
      </c>
      <c r="H30" s="141">
        <f t="shared" si="4"/>
        <v>-0.41740092165898618</v>
      </c>
      <c r="I30" s="414">
        <f t="shared" ref="I30:J30" si="7">I12+I18+I24</f>
        <v>10850</v>
      </c>
      <c r="J30" s="112">
        <f t="shared" si="7"/>
        <v>115983.8</v>
      </c>
      <c r="K30" s="117">
        <f>I30/$I$32</f>
        <v>0.18922540751515249</v>
      </c>
      <c r="L30" s="87"/>
    </row>
    <row r="31" spans="1:21" ht="11.1" customHeight="1" x14ac:dyDescent="0.2">
      <c r="A31" s="1002"/>
      <c r="B31" s="1003"/>
      <c r="C31" s="93" t="s">
        <v>306</v>
      </c>
      <c r="D31" s="77">
        <f>D25</f>
        <v>7</v>
      </c>
      <c r="E31" s="90">
        <f>E13+E19+E25</f>
        <v>1149.02</v>
      </c>
      <c r="F31" s="78">
        <f t="shared" si="3"/>
        <v>12256.43836</v>
      </c>
      <c r="G31" s="434">
        <f>E31/$E$32</f>
        <v>2.6343579408804427E-2</v>
      </c>
      <c r="H31" s="141">
        <f t="shared" si="4"/>
        <v>3.9106438278242298E-2</v>
      </c>
      <c r="I31" s="414">
        <f>I13+I19+I25</f>
        <v>1105.777</v>
      </c>
      <c r="J31" s="112">
        <f t="shared" ref="J31" si="8">J13+J19+J25</f>
        <v>11819.694629999998</v>
      </c>
      <c r="K31" s="117">
        <f>I31/$I$32</f>
        <v>1.9284894326809472E-2</v>
      </c>
      <c r="L31" s="87"/>
    </row>
    <row r="32" spans="1:21" ht="11.1" customHeight="1" x14ac:dyDescent="0.2">
      <c r="A32" s="1002"/>
      <c r="B32" s="1003"/>
      <c r="C32" s="645" t="s">
        <v>2</v>
      </c>
      <c r="D32" s="640">
        <f>SUM(D27:D31)</f>
        <v>93191</v>
      </c>
      <c r="E32" s="646">
        <f>SUM(E27:E31)</f>
        <v>43616.7</v>
      </c>
      <c r="F32" s="647">
        <f>SUM(F27:F31)</f>
        <v>465243.99856000009</v>
      </c>
      <c r="G32" s="648">
        <f>SUM(G27:G31)</f>
        <v>1.0000000000000002</v>
      </c>
      <c r="H32" s="649">
        <f>(E32-I32)/I32</f>
        <v>-0.23931909382800451</v>
      </c>
      <c r="I32" s="659">
        <f>SUM(I27:I31)</f>
        <v>57339.023033316342</v>
      </c>
      <c r="J32" s="660">
        <f>SUM(J27:J31)</f>
        <v>612924.85080000013</v>
      </c>
      <c r="K32" s="661">
        <f>SUM(K27:K30)</f>
        <v>0.98071510567319042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3" t="s">
        <v>115</v>
      </c>
      <c r="B35" s="1063"/>
      <c r="C35" s="1063"/>
      <c r="D35" s="1064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3">
        <f>T!G17</f>
        <v>2018</v>
      </c>
      <c r="F36" s="984"/>
      <c r="G36" s="984"/>
      <c r="H36" s="410"/>
      <c r="I36" s="1014">
        <f>E36-1</f>
        <v>2017</v>
      </c>
      <c r="J36" s="1015"/>
      <c r="K36" s="1016"/>
      <c r="L36" s="87"/>
    </row>
    <row r="37" spans="1:12" ht="24.95" customHeight="1" x14ac:dyDescent="0.25">
      <c r="A37" s="74"/>
      <c r="B37" s="75"/>
      <c r="C37" s="76"/>
      <c r="D37" s="76"/>
      <c r="E37" s="989" t="s">
        <v>39</v>
      </c>
      <c r="F37" s="990"/>
      <c r="G37" s="432"/>
      <c r="H37" s="990" t="s">
        <v>108</v>
      </c>
      <c r="I37" s="1056" t="s">
        <v>39</v>
      </c>
      <c r="J37" s="1057"/>
      <c r="K37" s="411"/>
      <c r="L37" s="87"/>
    </row>
    <row r="38" spans="1:12" ht="24.95" customHeight="1" x14ac:dyDescent="0.25">
      <c r="A38" s="74"/>
      <c r="B38" s="94"/>
      <c r="C38" s="94"/>
      <c r="D38" s="1018" t="s">
        <v>0</v>
      </c>
      <c r="E38" s="989"/>
      <c r="F38" s="990"/>
      <c r="G38" s="578" t="s">
        <v>107</v>
      </c>
      <c r="H38" s="990"/>
      <c r="I38" s="1056"/>
      <c r="J38" s="1057"/>
      <c r="K38" s="114" t="s">
        <v>107</v>
      </c>
      <c r="L38" s="87"/>
    </row>
    <row r="39" spans="1:12" ht="15" customHeight="1" x14ac:dyDescent="0.25">
      <c r="A39" s="1017" t="s">
        <v>140</v>
      </c>
      <c r="B39" s="1017"/>
      <c r="C39" s="126" t="s">
        <v>45</v>
      </c>
      <c r="D39" s="1019"/>
      <c r="E39" s="807" t="s">
        <v>342</v>
      </c>
      <c r="F39" s="801" t="s">
        <v>1</v>
      </c>
      <c r="G39" s="579" t="s">
        <v>66</v>
      </c>
      <c r="H39" s="1017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6" t="str">
        <f>T!J20</f>
        <v>Duben</v>
      </c>
      <c r="B40" s="997"/>
      <c r="C40" s="92" t="s">
        <v>6</v>
      </c>
      <c r="D40" s="77">
        <v>182</v>
      </c>
      <c r="E40" s="90">
        <v>34949.987999999998</v>
      </c>
      <c r="F40" s="78">
        <v>372727.64289000002</v>
      </c>
      <c r="G40" s="433">
        <f>E40/$E$45</f>
        <v>0.64778379649550888</v>
      </c>
      <c r="H40" s="141">
        <f>(E40-I40)/I40</f>
        <v>5.5570409686066968E-2</v>
      </c>
      <c r="I40" s="414">
        <v>33110.049011694384</v>
      </c>
      <c r="J40" s="112">
        <v>353758.51864999998</v>
      </c>
      <c r="K40" s="116">
        <f>I40/$I$45</f>
        <v>0.44720795545547526</v>
      </c>
      <c r="L40" s="87"/>
    </row>
    <row r="41" spans="1:12" ht="11.1" customHeight="1" x14ac:dyDescent="0.2">
      <c r="A41" s="998"/>
      <c r="B41" s="999"/>
      <c r="C41" s="93" t="s">
        <v>7</v>
      </c>
      <c r="D41" s="77">
        <v>458</v>
      </c>
      <c r="E41" s="90">
        <v>2903.6080000000002</v>
      </c>
      <c r="F41" s="78">
        <v>30972.981100000026</v>
      </c>
      <c r="G41" s="434">
        <f t="shared" ref="G41" si="9">E41/$E$45</f>
        <v>5.3817191976567542E-2</v>
      </c>
      <c r="H41" s="141">
        <f>(E41-I41)/I41</f>
        <v>-0.74242890794839067</v>
      </c>
      <c r="I41" s="414">
        <v>11273.035249694118</v>
      </c>
      <c r="J41" s="112">
        <v>120496.73459000001</v>
      </c>
      <c r="K41" s="117">
        <f t="shared" ref="K41:K44" si="10">I41/$I$45</f>
        <v>0.15226166062190374</v>
      </c>
      <c r="L41" s="88"/>
    </row>
    <row r="42" spans="1:12" ht="11.1" customHeight="1" x14ac:dyDescent="0.2">
      <c r="A42" s="998"/>
      <c r="B42" s="999"/>
      <c r="C42" s="93" t="s">
        <v>8</v>
      </c>
      <c r="D42" s="77">
        <v>18171</v>
      </c>
      <c r="E42" s="90">
        <v>4640.9850000000006</v>
      </c>
      <c r="F42" s="78">
        <v>49511.825019999997</v>
      </c>
      <c r="G42" s="434">
        <f>E42/$E$45</f>
        <v>8.601876723902481E-2</v>
      </c>
      <c r="H42" s="141">
        <f t="shared" ref="H42:H44" si="11">(E42-I42)/I42</f>
        <v>-0.47831649915124969</v>
      </c>
      <c r="I42" s="414">
        <v>8896.1697896317855</v>
      </c>
      <c r="J42" s="112">
        <v>95110.53244000001</v>
      </c>
      <c r="K42" s="117">
        <f t="shared" si="10"/>
        <v>0.12015801914400134</v>
      </c>
      <c r="L42" s="88"/>
    </row>
    <row r="43" spans="1:12" ht="11.1" customHeight="1" x14ac:dyDescent="0.2">
      <c r="A43" s="998"/>
      <c r="B43" s="999"/>
      <c r="C43" s="93" t="s">
        <v>9</v>
      </c>
      <c r="D43" s="77">
        <v>364082</v>
      </c>
      <c r="E43" s="90">
        <v>10428.299999999999</v>
      </c>
      <c r="F43" s="78">
        <v>111257</v>
      </c>
      <c r="G43" s="434">
        <f>E43/$E$45</f>
        <v>0.19328429426053353</v>
      </c>
      <c r="H43" s="141">
        <f t="shared" si="11"/>
        <v>-0.4730733472118358</v>
      </c>
      <c r="I43" s="414">
        <v>19790.8</v>
      </c>
      <c r="J43" s="112">
        <v>211574.9</v>
      </c>
      <c r="K43" s="117">
        <f t="shared" si="10"/>
        <v>0.267308671204389</v>
      </c>
      <c r="L43" s="88"/>
    </row>
    <row r="44" spans="1:12" ht="11.1" customHeight="1" x14ac:dyDescent="0.2">
      <c r="A44" s="998"/>
      <c r="B44" s="999"/>
      <c r="C44" s="93" t="s">
        <v>306</v>
      </c>
      <c r="D44" s="77">
        <v>24</v>
      </c>
      <c r="E44" s="90">
        <v>1030.287</v>
      </c>
      <c r="F44" s="78">
        <v>10985.8649</v>
      </c>
      <c r="G44" s="434">
        <f>E44/$E$45</f>
        <v>1.9095950028365345E-2</v>
      </c>
      <c r="H44" s="141">
        <f t="shared" si="11"/>
        <v>6.5226426799007434E-2</v>
      </c>
      <c r="I44" s="417">
        <v>967.2</v>
      </c>
      <c r="J44" s="118">
        <v>10340.44082</v>
      </c>
      <c r="K44" s="117">
        <f t="shared" si="10"/>
        <v>1.3063693574230708E-2</v>
      </c>
      <c r="L44" s="88"/>
    </row>
    <row r="45" spans="1:12" ht="11.1" customHeight="1" x14ac:dyDescent="0.2">
      <c r="A45" s="1000"/>
      <c r="B45" s="1001"/>
      <c r="C45" s="610" t="s">
        <v>2</v>
      </c>
      <c r="D45" s="611">
        <v>382917</v>
      </c>
      <c r="E45" s="612">
        <v>53953.167999999991</v>
      </c>
      <c r="F45" s="613">
        <v>575455.31391000014</v>
      </c>
      <c r="G45" s="614">
        <f>SUM(G40:G44)</f>
        <v>1</v>
      </c>
      <c r="H45" s="615">
        <f>(E45-I45)/I45</f>
        <v>-0.27127000195307105</v>
      </c>
      <c r="I45" s="616">
        <v>74037.254051020282</v>
      </c>
      <c r="J45" s="617">
        <v>791281.12650000001</v>
      </c>
      <c r="K45" s="625">
        <f>SUM(K40:K43)</f>
        <v>0.98693630642576946</v>
      </c>
      <c r="L45" s="99"/>
    </row>
    <row r="46" spans="1:12" ht="11.1" customHeight="1" x14ac:dyDescent="0.2">
      <c r="A46" s="1002" t="str">
        <f>T!J21</f>
        <v>Květen</v>
      </c>
      <c r="B46" s="1003"/>
      <c r="C46" s="93" t="s">
        <v>6</v>
      </c>
      <c r="D46" s="77">
        <v>182</v>
      </c>
      <c r="E46" s="90">
        <v>35421.390999999996</v>
      </c>
      <c r="F46" s="78">
        <v>377174.94942000014</v>
      </c>
      <c r="G46" s="434">
        <f>E46/$E$51</f>
        <v>0.7842480944704201</v>
      </c>
      <c r="H46" s="141">
        <f>(E46-I46)/I46</f>
        <v>0.16447501153498365</v>
      </c>
      <c r="I46" s="414">
        <v>30418.334999999999</v>
      </c>
      <c r="J46" s="112">
        <v>324908.13163999992</v>
      </c>
      <c r="K46" s="117">
        <f>I46/$I$51</f>
        <v>0.57426878998662068</v>
      </c>
      <c r="L46" s="88"/>
    </row>
    <row r="47" spans="1:12" ht="11.1" customHeight="1" x14ac:dyDescent="0.2">
      <c r="A47" s="1002"/>
      <c r="B47" s="1003"/>
      <c r="C47" s="93" t="s">
        <v>7</v>
      </c>
      <c r="D47" s="77">
        <v>459</v>
      </c>
      <c r="E47" s="90">
        <v>1934.8920000000001</v>
      </c>
      <c r="F47" s="78">
        <v>20607.89684999999</v>
      </c>
      <c r="G47" s="434">
        <f t="shared" ref="G47:G50" si="12">E47/$E$51</f>
        <v>4.2839519317749555E-2</v>
      </c>
      <c r="H47" s="141">
        <f>(E47-I47)/I47</f>
        <v>-0.80002067085182516</v>
      </c>
      <c r="I47" s="414">
        <v>9675.4599999999991</v>
      </c>
      <c r="J47" s="112">
        <v>103393.67909000005</v>
      </c>
      <c r="K47" s="117">
        <f t="shared" ref="K47:K50" si="13">I47/$I$51</f>
        <v>0.18266334126321998</v>
      </c>
      <c r="L47" s="89"/>
    </row>
    <row r="48" spans="1:12" ht="11.1" customHeight="1" x14ac:dyDescent="0.2">
      <c r="A48" s="1002"/>
      <c r="B48" s="1003"/>
      <c r="C48" s="93" t="s">
        <v>8</v>
      </c>
      <c r="D48" s="77">
        <v>18152</v>
      </c>
      <c r="E48" s="90">
        <v>1906.8029999999999</v>
      </c>
      <c r="F48" s="78">
        <v>20311.475830000003</v>
      </c>
      <c r="G48" s="434">
        <f t="shared" si="12"/>
        <v>4.2217614189134486E-2</v>
      </c>
      <c r="H48" s="141">
        <f t="shared" ref="H48:H50" si="14">(E48-I48)/I48</f>
        <v>-0.48530025454221554</v>
      </c>
      <c r="I48" s="414">
        <v>3704.6900000000005</v>
      </c>
      <c r="J48" s="112">
        <v>39594.286569999997</v>
      </c>
      <c r="K48" s="117">
        <f t="shared" si="13"/>
        <v>6.9940969601904046E-2</v>
      </c>
      <c r="L48" s="88"/>
    </row>
    <row r="49" spans="1:12" ht="11.1" customHeight="1" x14ac:dyDescent="0.2">
      <c r="A49" s="1002"/>
      <c r="B49" s="1003"/>
      <c r="C49" s="93" t="s">
        <v>9</v>
      </c>
      <c r="D49" s="77">
        <v>363909</v>
      </c>
      <c r="E49" s="90">
        <v>4783.8180000000002</v>
      </c>
      <c r="F49" s="78">
        <v>50953.1</v>
      </c>
      <c r="G49" s="434">
        <f t="shared" si="12"/>
        <v>0.10591622872160206</v>
      </c>
      <c r="H49" s="141">
        <f t="shared" si="14"/>
        <v>-0.41619462546679359</v>
      </c>
      <c r="I49" s="414">
        <v>8194.2000000000007</v>
      </c>
      <c r="J49" s="112">
        <v>87575.8</v>
      </c>
      <c r="K49" s="117">
        <f t="shared" si="13"/>
        <v>0.1546985829075907</v>
      </c>
      <c r="L49" s="88"/>
    </row>
    <row r="50" spans="1:12" ht="11.1" customHeight="1" x14ac:dyDescent="0.2">
      <c r="A50" s="1002"/>
      <c r="B50" s="1003"/>
      <c r="C50" s="93" t="s">
        <v>306</v>
      </c>
      <c r="D50" s="77">
        <v>24</v>
      </c>
      <c r="E50" s="90">
        <v>1119.1490000000001</v>
      </c>
      <c r="F50" s="78">
        <v>11915.022630000001</v>
      </c>
      <c r="G50" s="434">
        <f t="shared" si="12"/>
        <v>2.4778543301093862E-2</v>
      </c>
      <c r="H50" s="141">
        <f t="shared" si="14"/>
        <v>0.14652104338989039</v>
      </c>
      <c r="I50" s="417">
        <v>976.12599999999998</v>
      </c>
      <c r="J50" s="118">
        <v>10432.393939999998</v>
      </c>
      <c r="K50" s="117">
        <f t="shared" si="13"/>
        <v>1.8428316240664721E-2</v>
      </c>
      <c r="L50" s="88"/>
    </row>
    <row r="51" spans="1:12" ht="11.1" customHeight="1" x14ac:dyDescent="0.2">
      <c r="A51" s="1002"/>
      <c r="B51" s="1003"/>
      <c r="C51" s="610" t="s">
        <v>2</v>
      </c>
      <c r="D51" s="611">
        <v>382726</v>
      </c>
      <c r="E51" s="612">
        <v>45166.052999999993</v>
      </c>
      <c r="F51" s="613">
        <v>480962.4447300001</v>
      </c>
      <c r="G51" s="614">
        <f>SUM(G46:G50)</f>
        <v>1</v>
      </c>
      <c r="H51" s="615">
        <f t="shared" ref="H51" si="15">(E51-I51)/I51</f>
        <v>-0.14730853596090732</v>
      </c>
      <c r="I51" s="616">
        <v>52968.810999999994</v>
      </c>
      <c r="J51" s="617">
        <v>565904.29123999993</v>
      </c>
      <c r="K51" s="625">
        <f>SUM(K46:K49)</f>
        <v>0.98157168375933534</v>
      </c>
      <c r="L51" s="99"/>
    </row>
    <row r="52" spans="1:12" ht="11.1" customHeight="1" x14ac:dyDescent="0.2">
      <c r="A52" s="1002" t="str">
        <f>T!J22</f>
        <v>Červen</v>
      </c>
      <c r="B52" s="1003"/>
      <c r="C52" s="92" t="s">
        <v>6</v>
      </c>
      <c r="D52" s="104">
        <v>181</v>
      </c>
      <c r="E52" s="106">
        <v>35138.779000000002</v>
      </c>
      <c r="F52" s="105">
        <v>375062.89902999991</v>
      </c>
      <c r="G52" s="433">
        <f>E52/$E$57</f>
        <v>0.81767164307192464</v>
      </c>
      <c r="H52" s="395">
        <f>(E52-I52)/I52</f>
        <v>0.26046073485333787</v>
      </c>
      <c r="I52" s="413">
        <v>27877.725999999999</v>
      </c>
      <c r="J52" s="113">
        <v>297821.78173000005</v>
      </c>
      <c r="K52" s="116">
        <f>I52/$I$57</f>
        <v>0.66811551873515895</v>
      </c>
      <c r="L52" s="106"/>
    </row>
    <row r="53" spans="1:12" ht="11.1" customHeight="1" x14ac:dyDescent="0.2">
      <c r="A53" s="1002"/>
      <c r="B53" s="1003"/>
      <c r="C53" s="93" t="s">
        <v>7</v>
      </c>
      <c r="D53" s="77">
        <v>461</v>
      </c>
      <c r="E53" s="90">
        <v>2005.9250000000002</v>
      </c>
      <c r="F53" s="78">
        <v>21417.692919999994</v>
      </c>
      <c r="G53" s="434">
        <f t="shared" ref="G53:G56" si="16">E53/$E$57</f>
        <v>4.6677432662900739E-2</v>
      </c>
      <c r="H53" s="141">
        <f t="shared" ref="H53:H56" si="17">(E53-I53)/I53</f>
        <v>-0.75692304448426129</v>
      </c>
      <c r="I53" s="414">
        <v>8252.2219999999998</v>
      </c>
      <c r="J53" s="112">
        <v>88203.291530000002</v>
      </c>
      <c r="K53" s="117">
        <f t="shared" ref="K53:K56" si="18">I53/$I$57</f>
        <v>0.19777214189735887</v>
      </c>
      <c r="L53" s="90"/>
    </row>
    <row r="54" spans="1:12" ht="11.1" customHeight="1" x14ac:dyDescent="0.2">
      <c r="A54" s="1002"/>
      <c r="B54" s="1003"/>
      <c r="C54" s="93" t="s">
        <v>8</v>
      </c>
      <c r="D54" s="77">
        <v>18154</v>
      </c>
      <c r="E54" s="90">
        <v>1415.49</v>
      </c>
      <c r="F54" s="78">
        <v>15118.24847</v>
      </c>
      <c r="G54" s="434">
        <f t="shared" si="16"/>
        <v>3.2938140339249654E-2</v>
      </c>
      <c r="H54" s="141">
        <f t="shared" si="17"/>
        <v>0.12619791148682269</v>
      </c>
      <c r="I54" s="414">
        <v>1256.8749999999998</v>
      </c>
      <c r="J54" s="112">
        <v>13431.39047</v>
      </c>
      <c r="K54" s="117">
        <f t="shared" si="18"/>
        <v>3.0122173257971355E-2</v>
      </c>
      <c r="L54" s="90"/>
    </row>
    <row r="55" spans="1:12" ht="11.1" customHeight="1" x14ac:dyDescent="0.2">
      <c r="A55" s="1002"/>
      <c r="B55" s="1003"/>
      <c r="C55" s="93" t="s">
        <v>9</v>
      </c>
      <c r="D55" s="77">
        <v>363744</v>
      </c>
      <c r="E55" s="90">
        <v>3217.1</v>
      </c>
      <c r="F55" s="78">
        <v>34358.1</v>
      </c>
      <c r="G55" s="434">
        <f t="shared" si="16"/>
        <v>7.4861207981264472E-2</v>
      </c>
      <c r="H55" s="141">
        <f t="shared" si="17"/>
        <v>-4.2786158469457637E-2</v>
      </c>
      <c r="I55" s="414">
        <v>3360.9</v>
      </c>
      <c r="J55" s="112">
        <v>35926.800000000003</v>
      </c>
      <c r="K55" s="117">
        <f t="shared" si="18"/>
        <v>8.0547080738113133E-2</v>
      </c>
      <c r="L55" s="90"/>
    </row>
    <row r="56" spans="1:12" ht="11.1" customHeight="1" x14ac:dyDescent="0.2">
      <c r="A56" s="997"/>
      <c r="B56" s="1062"/>
      <c r="C56" s="93" t="s">
        <v>306</v>
      </c>
      <c r="D56" s="77">
        <v>24</v>
      </c>
      <c r="E56" s="90">
        <v>1196.8989999999999</v>
      </c>
      <c r="F56" s="78">
        <v>12774.861359999999</v>
      </c>
      <c r="G56" s="434">
        <f t="shared" si="16"/>
        <v>2.7851575944660551E-2</v>
      </c>
      <c r="H56" s="141">
        <f t="shared" si="17"/>
        <v>0.22359290276675955</v>
      </c>
      <c r="I56" s="417">
        <v>978.18399999999997</v>
      </c>
      <c r="J56" s="118">
        <v>10456.518029999999</v>
      </c>
      <c r="K56" s="117">
        <f t="shared" si="18"/>
        <v>2.3443085371397679E-2</v>
      </c>
      <c r="L56" s="90"/>
    </row>
    <row r="57" spans="1:12" ht="11.1" customHeight="1" thickBot="1" x14ac:dyDescent="0.25">
      <c r="A57" s="1004"/>
      <c r="B57" s="1005"/>
      <c r="C57" s="678" t="s">
        <v>2</v>
      </c>
      <c r="D57" s="679">
        <v>382564</v>
      </c>
      <c r="E57" s="680">
        <v>42974.192999999999</v>
      </c>
      <c r="F57" s="681">
        <v>458731.80177999986</v>
      </c>
      <c r="G57" s="682">
        <f>SUM(G52:G56)</f>
        <v>1</v>
      </c>
      <c r="H57" s="683">
        <f t="shared" ref="H57" si="19">(E57-I57)/I57</f>
        <v>2.9916329919443096E-2</v>
      </c>
      <c r="I57" s="684">
        <v>41725.906999999999</v>
      </c>
      <c r="J57" s="685">
        <v>445839.78175999998</v>
      </c>
      <c r="K57" s="686">
        <f>SUM(K52:K55)</f>
        <v>0.97655691462860239</v>
      </c>
      <c r="L57" s="107"/>
    </row>
    <row r="58" spans="1:12" ht="11.1" customHeight="1" thickTop="1" x14ac:dyDescent="0.2">
      <c r="A58" s="1060" t="str">
        <f>T!E17</f>
        <v>II. čtvrtletí</v>
      </c>
      <c r="B58" s="1061"/>
      <c r="C58" s="93" t="s">
        <v>6</v>
      </c>
      <c r="D58" s="77">
        <f>D52</f>
        <v>181</v>
      </c>
      <c r="E58" s="90">
        <f>E40+E46+E52</f>
        <v>105510.158</v>
      </c>
      <c r="F58" s="78">
        <f>F40+F46+F52</f>
        <v>1124965.4913400002</v>
      </c>
      <c r="G58" s="434">
        <f>E58/$E$63</f>
        <v>0.74254080488206164</v>
      </c>
      <c r="H58" s="141">
        <f>(E58-I58)/I58</f>
        <v>0.15430093225169692</v>
      </c>
      <c r="I58" s="414">
        <f>I40+I46+I52</f>
        <v>91406.110011694385</v>
      </c>
      <c r="J58" s="112">
        <f>J40+J46+J52</f>
        <v>976488.43201999995</v>
      </c>
      <c r="K58" s="117">
        <f>I58/$I$63</f>
        <v>0.54172371069103298</v>
      </c>
      <c r="L58" s="87"/>
    </row>
    <row r="59" spans="1:12" ht="11.1" customHeight="1" x14ac:dyDescent="0.2">
      <c r="A59" s="1002"/>
      <c r="B59" s="1003"/>
      <c r="C59" s="93" t="s">
        <v>7</v>
      </c>
      <c r="D59" s="77">
        <f>D53</f>
        <v>461</v>
      </c>
      <c r="E59" s="90">
        <f t="shared" ref="E59:F60" si="20">E41+E47+E53</f>
        <v>6844.4250000000002</v>
      </c>
      <c r="F59" s="78">
        <f t="shared" si="20"/>
        <v>72998.57087000001</v>
      </c>
      <c r="G59" s="434">
        <f t="shared" ref="G59:G62" si="21">E59/$E$63</f>
        <v>4.8168488653527609E-2</v>
      </c>
      <c r="H59" s="141">
        <f t="shared" ref="H59:H62" si="22">(E59-I59)/I59</f>
        <v>-0.76560764102218426</v>
      </c>
      <c r="I59" s="414">
        <f t="shared" ref="I59:J59" si="23">I41+I47+I53</f>
        <v>29200.71724969412</v>
      </c>
      <c r="J59" s="112">
        <f t="shared" si="23"/>
        <v>312093.70521000004</v>
      </c>
      <c r="K59" s="117">
        <f t="shared" ref="K59:K62" si="24">I59/$I$63</f>
        <v>0.17305977577779127</v>
      </c>
      <c r="L59" s="87"/>
    </row>
    <row r="60" spans="1:12" ht="11.1" customHeight="1" x14ac:dyDescent="0.2">
      <c r="A60" s="1002"/>
      <c r="B60" s="1003"/>
      <c r="C60" s="93" t="s">
        <v>8</v>
      </c>
      <c r="D60" s="77">
        <f>D54</f>
        <v>18154</v>
      </c>
      <c r="E60" s="90">
        <f>E42+E48+E54</f>
        <v>7963.2780000000002</v>
      </c>
      <c r="F60" s="78">
        <f t="shared" si="20"/>
        <v>84941.549320000006</v>
      </c>
      <c r="G60" s="434">
        <f t="shared" si="21"/>
        <v>5.6042555216528199E-2</v>
      </c>
      <c r="H60" s="141">
        <f t="shared" si="22"/>
        <v>-0.42535500059085829</v>
      </c>
      <c r="I60" s="414">
        <f>I42+I48+I54</f>
        <v>13857.734789631786</v>
      </c>
      <c r="J60" s="112">
        <f t="shared" ref="J60" si="25">J42+J48+J54</f>
        <v>148136.20948000002</v>
      </c>
      <c r="K60" s="117">
        <f t="shared" si="24"/>
        <v>8.2128683859876636E-2</v>
      </c>
      <c r="L60" s="87"/>
    </row>
    <row r="61" spans="1:12" ht="11.1" customHeight="1" x14ac:dyDescent="0.2">
      <c r="A61" s="1002"/>
      <c r="B61" s="1003"/>
      <c r="C61" s="93" t="s">
        <v>9</v>
      </c>
      <c r="D61" s="77">
        <f>D55</f>
        <v>363744</v>
      </c>
      <c r="E61" s="90">
        <f t="shared" ref="E61:F62" si="26">E43+E49+E55</f>
        <v>18429.217999999997</v>
      </c>
      <c r="F61" s="78">
        <f t="shared" si="26"/>
        <v>196568.2</v>
      </c>
      <c r="G61" s="434">
        <f t="shared" si="21"/>
        <v>0.12969790422517399</v>
      </c>
      <c r="H61" s="141">
        <f t="shared" si="22"/>
        <v>-0.41206926583699954</v>
      </c>
      <c r="I61" s="414">
        <f t="shared" ref="I61:J61" si="27">I43+I49+I55</f>
        <v>31345.9</v>
      </c>
      <c r="J61" s="112">
        <f t="shared" si="27"/>
        <v>335077.5</v>
      </c>
      <c r="K61" s="117">
        <f t="shared" si="24"/>
        <v>0.18577332807158675</v>
      </c>
      <c r="L61" s="87"/>
    </row>
    <row r="62" spans="1:12" ht="11.1" customHeight="1" x14ac:dyDescent="0.2">
      <c r="A62" s="1002"/>
      <c r="B62" s="1003"/>
      <c r="C62" s="93" t="s">
        <v>306</v>
      </c>
      <c r="D62" s="77">
        <f>D56</f>
        <v>24</v>
      </c>
      <c r="E62" s="90">
        <f>E44+E50+E56</f>
        <v>3346.335</v>
      </c>
      <c r="F62" s="78">
        <f t="shared" si="26"/>
        <v>35675.748890000003</v>
      </c>
      <c r="G62" s="434">
        <f t="shared" si="21"/>
        <v>2.3550247022708599E-2</v>
      </c>
      <c r="H62" s="141">
        <f t="shared" si="22"/>
        <v>0.14541281734445535</v>
      </c>
      <c r="I62" s="414">
        <f>I44+I50+I56</f>
        <v>2921.51</v>
      </c>
      <c r="J62" s="112">
        <f t="shared" ref="J62" si="28">J44+J50+J56</f>
        <v>31229.352789999997</v>
      </c>
      <c r="K62" s="117">
        <f t="shared" si="24"/>
        <v>1.731450159971229E-2</v>
      </c>
      <c r="L62" s="87"/>
    </row>
    <row r="63" spans="1:12" ht="11.1" customHeight="1" x14ac:dyDescent="0.2">
      <c r="A63" s="1002"/>
      <c r="B63" s="1003"/>
      <c r="C63" s="645" t="s">
        <v>2</v>
      </c>
      <c r="D63" s="640">
        <f>SUM(D58:D62)</f>
        <v>382564</v>
      </c>
      <c r="E63" s="646">
        <f>SUM(E58:E62)</f>
        <v>142093.41399999999</v>
      </c>
      <c r="F63" s="647">
        <f>SUM(F58:F62)</f>
        <v>1515149.56042</v>
      </c>
      <c r="G63" s="648">
        <f>SUM(G58:G62)</f>
        <v>1.0000000000000002</v>
      </c>
      <c r="H63" s="649">
        <f>(E63-I63)/I63</f>
        <v>-0.1578749879303579</v>
      </c>
      <c r="I63" s="659">
        <f>SUM(I58:I62)</f>
        <v>168731.9720510203</v>
      </c>
      <c r="J63" s="660">
        <f>SUM(J58:J62)</f>
        <v>1803025.1994999999</v>
      </c>
      <c r="K63" s="661">
        <f>SUM(K58:K61)</f>
        <v>0.98268549840028763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10" t="s">
        <v>241</v>
      </c>
      <c r="L1" s="1010"/>
    </row>
    <row r="2" spans="1:17" s="687" customFormat="1" ht="30" customHeight="1" x14ac:dyDescent="0.25">
      <c r="A2" s="912" t="s">
        <v>204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</row>
    <row r="3" spans="1:17" ht="17.100000000000001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17" ht="12.95" customHeight="1" x14ac:dyDescent="0.2">
      <c r="A4" s="1011" t="s">
        <v>116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17" ht="24.95" customHeight="1" x14ac:dyDescent="0.25">
      <c r="A6" s="74"/>
      <c r="B6" s="75"/>
      <c r="C6" s="76"/>
      <c r="D6" s="76"/>
      <c r="E6" s="989" t="s">
        <v>39</v>
      </c>
      <c r="F6" s="990"/>
      <c r="G6" s="432"/>
      <c r="H6" s="990" t="s">
        <v>108</v>
      </c>
      <c r="I6" s="1056" t="s">
        <v>39</v>
      </c>
      <c r="J6" s="1057"/>
      <c r="K6" s="411"/>
      <c r="L6" s="87"/>
    </row>
    <row r="7" spans="1:17" ht="24.95" customHeight="1" x14ac:dyDescent="0.25">
      <c r="A7" s="74"/>
      <c r="B7" s="94"/>
      <c r="C7" s="94"/>
      <c r="D7" s="1018" t="s">
        <v>0</v>
      </c>
      <c r="E7" s="989"/>
      <c r="F7" s="990"/>
      <c r="G7" s="578" t="s">
        <v>107</v>
      </c>
      <c r="H7" s="990"/>
      <c r="I7" s="1056"/>
      <c r="J7" s="1057"/>
      <c r="K7" s="114" t="s">
        <v>107</v>
      </c>
      <c r="L7" s="87"/>
    </row>
    <row r="8" spans="1:17" ht="15" customHeight="1" x14ac:dyDescent="0.25">
      <c r="A8" s="1017" t="s">
        <v>140</v>
      </c>
      <c r="B8" s="1017"/>
      <c r="C8" s="126" t="s">
        <v>45</v>
      </c>
      <c r="D8" s="1019"/>
      <c r="E8" s="807" t="s">
        <v>342</v>
      </c>
      <c r="F8" s="801" t="s">
        <v>1</v>
      </c>
      <c r="G8" s="579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6" t="str">
        <f>T!J20</f>
        <v>Duben</v>
      </c>
      <c r="B9" s="997"/>
      <c r="C9" s="92" t="s">
        <v>6</v>
      </c>
      <c r="D9" s="77">
        <v>114</v>
      </c>
      <c r="E9" s="90">
        <v>12709.262000000001</v>
      </c>
      <c r="F9" s="78">
        <v>135592.36579999997</v>
      </c>
      <c r="G9" s="433">
        <f>E9/$E$14</f>
        <v>0.49533716842441677</v>
      </c>
      <c r="H9" s="141">
        <f>(E9-I9)/I9</f>
        <v>-6.6090178963550864E-2</v>
      </c>
      <c r="I9" s="414">
        <v>13608.66082968837</v>
      </c>
      <c r="J9" s="112">
        <v>145484.31511000003</v>
      </c>
      <c r="K9" s="116">
        <f>I9/$I$14</f>
        <v>0.36616936174665449</v>
      </c>
      <c r="L9" s="87"/>
    </row>
    <row r="10" spans="1:17" ht="11.1" customHeight="1" x14ac:dyDescent="0.2">
      <c r="A10" s="998"/>
      <c r="B10" s="999"/>
      <c r="C10" s="93" t="s">
        <v>7</v>
      </c>
      <c r="D10" s="77">
        <v>386</v>
      </c>
      <c r="E10" s="90">
        <v>2460.326</v>
      </c>
      <c r="F10" s="78">
        <v>26248.582099999992</v>
      </c>
      <c r="G10" s="434">
        <f>E10/$E$14</f>
        <v>9.5889982773269725E-2</v>
      </c>
      <c r="H10" s="141">
        <f>(E10-I10)/I10</f>
        <v>-0.33534791563281285</v>
      </c>
      <c r="I10" s="414">
        <v>3701.6749933801343</v>
      </c>
      <c r="J10" s="112">
        <v>39573.044560000024</v>
      </c>
      <c r="K10" s="117">
        <f>I10/$I$14</f>
        <v>9.9601275002941941E-2</v>
      </c>
      <c r="L10" s="88"/>
      <c r="M10" s="79"/>
      <c r="O10" s="79"/>
      <c r="P10" s="79"/>
      <c r="Q10" s="79"/>
    </row>
    <row r="11" spans="1:17" ht="11.1" customHeight="1" x14ac:dyDescent="0.2">
      <c r="A11" s="998"/>
      <c r="B11" s="999"/>
      <c r="C11" s="93" t="s">
        <v>8</v>
      </c>
      <c r="D11" s="77">
        <v>13195</v>
      </c>
      <c r="E11" s="90">
        <v>3278.7869999999998</v>
      </c>
      <c r="F11" s="78">
        <v>34980.283869999999</v>
      </c>
      <c r="G11" s="434">
        <f>E11/$E$14</f>
        <v>0.12778909337511399</v>
      </c>
      <c r="H11" s="141">
        <f t="shared" ref="H11:H13" si="0">(E11-I11)/I11</f>
        <v>-0.48960351805728519</v>
      </c>
      <c r="I11" s="414">
        <v>6424</v>
      </c>
      <c r="J11" s="112">
        <v>68676.100000000006</v>
      </c>
      <c r="K11" s="117">
        <f>I11/$I$14</f>
        <v>0.17285109896550888</v>
      </c>
      <c r="L11" s="88"/>
      <c r="M11" s="79"/>
      <c r="O11" s="79"/>
      <c r="P11" s="79"/>
      <c r="Q11" s="79"/>
    </row>
    <row r="12" spans="1:17" ht="11.1" customHeight="1" x14ac:dyDescent="0.2">
      <c r="A12" s="998"/>
      <c r="B12" s="999"/>
      <c r="C12" s="93" t="s">
        <v>9</v>
      </c>
      <c r="D12" s="77">
        <v>175016</v>
      </c>
      <c r="E12" s="90">
        <v>6817.2</v>
      </c>
      <c r="F12" s="78">
        <v>72731.8</v>
      </c>
      <c r="G12" s="434">
        <f>E12/$E$14</f>
        <v>0.26569698103500689</v>
      </c>
      <c r="H12" s="141">
        <f t="shared" si="0"/>
        <v>-0.47856815052776502</v>
      </c>
      <c r="I12" s="414">
        <v>13074</v>
      </c>
      <c r="J12" s="112">
        <v>139768.29999999999</v>
      </c>
      <c r="K12" s="117">
        <f>I12/$I$14</f>
        <v>0.35178319861068852</v>
      </c>
      <c r="L12" s="88"/>
      <c r="M12" s="79"/>
      <c r="O12" s="79"/>
      <c r="P12" s="79"/>
      <c r="Q12" s="79"/>
    </row>
    <row r="13" spans="1:17" ht="11.1" customHeight="1" x14ac:dyDescent="0.2">
      <c r="A13" s="998"/>
      <c r="B13" s="999"/>
      <c r="C13" s="93" t="s">
        <v>306</v>
      </c>
      <c r="D13" s="77">
        <v>13</v>
      </c>
      <c r="E13" s="90">
        <v>392.22500000000002</v>
      </c>
      <c r="F13" s="78">
        <v>4184.5709999999999</v>
      </c>
      <c r="G13" s="434">
        <f>E13/$E$14</f>
        <v>1.5286774392192629E-2</v>
      </c>
      <c r="H13" s="141">
        <f t="shared" si="0"/>
        <v>9.9901850813236118E-2</v>
      </c>
      <c r="I13" s="417">
        <v>356.6</v>
      </c>
      <c r="J13" s="118">
        <v>3811.8815200000004</v>
      </c>
      <c r="K13" s="117">
        <f>I13/$I$14</f>
        <v>9.5950656742061751E-3</v>
      </c>
      <c r="L13" s="88"/>
      <c r="M13" s="79"/>
      <c r="O13" s="79"/>
      <c r="P13" s="79"/>
      <c r="Q13" s="79"/>
    </row>
    <row r="14" spans="1:17" ht="11.1" customHeight="1" x14ac:dyDescent="0.2">
      <c r="A14" s="1000"/>
      <c r="B14" s="1001"/>
      <c r="C14" s="610" t="s">
        <v>2</v>
      </c>
      <c r="D14" s="611">
        <v>188724</v>
      </c>
      <c r="E14" s="612">
        <v>25657.8</v>
      </c>
      <c r="F14" s="613">
        <v>273737.60276999994</v>
      </c>
      <c r="G14" s="614">
        <f>SUM(G9:G13)</f>
        <v>1.0000000000000002</v>
      </c>
      <c r="H14" s="615">
        <f>(E14-I14)/I14</f>
        <v>-0.30962345469532476</v>
      </c>
      <c r="I14" s="616">
        <v>37164.935823068503</v>
      </c>
      <c r="J14" s="617">
        <v>397313.64119000005</v>
      </c>
      <c r="K14" s="625">
        <f>SUM(K9:K12)</f>
        <v>0.9904049343257938</v>
      </c>
      <c r="L14" s="99"/>
      <c r="M14" s="79"/>
    </row>
    <row r="15" spans="1:17" ht="11.1" customHeight="1" x14ac:dyDescent="0.2">
      <c r="A15" s="1002" t="str">
        <f>T!J21</f>
        <v>Květen</v>
      </c>
      <c r="B15" s="1003"/>
      <c r="C15" s="93" t="s">
        <v>6</v>
      </c>
      <c r="D15" s="77">
        <v>115</v>
      </c>
      <c r="E15" s="90">
        <v>12351.946</v>
      </c>
      <c r="F15" s="78">
        <v>131575.03058000002</v>
      </c>
      <c r="G15" s="434">
        <f>E15/$E$20</f>
        <v>0.66493394773958081</v>
      </c>
      <c r="H15" s="141">
        <f>(E15-I15)/I15</f>
        <v>-3.5259648832039789E-2</v>
      </c>
      <c r="I15" s="414">
        <v>12803.389000000001</v>
      </c>
      <c r="J15" s="112">
        <v>136836.4960300001</v>
      </c>
      <c r="K15" s="117">
        <f>I15/$I$20</f>
        <v>0.54328536997275811</v>
      </c>
      <c r="L15" s="88"/>
      <c r="M15" s="79"/>
      <c r="N15" s="79"/>
    </row>
    <row r="16" spans="1:17" ht="11.1" customHeight="1" x14ac:dyDescent="0.2">
      <c r="A16" s="1002"/>
      <c r="B16" s="1003"/>
      <c r="C16" s="93" t="s">
        <v>7</v>
      </c>
      <c r="D16" s="77">
        <v>387</v>
      </c>
      <c r="E16" s="90">
        <v>1340.71</v>
      </c>
      <c r="F16" s="78">
        <v>14281.866390000014</v>
      </c>
      <c r="G16" s="434">
        <f>E16/$E$20</f>
        <v>7.2173533876680934E-2</v>
      </c>
      <c r="H16" s="141">
        <f>(E16-I16)/I16</f>
        <v>-0.412261363103335</v>
      </c>
      <c r="I16" s="414">
        <v>2281.1329999999998</v>
      </c>
      <c r="J16" s="112">
        <v>24379.971870000005</v>
      </c>
      <c r="K16" s="117">
        <f>I16/$I$20</f>
        <v>9.6795167737391052E-2</v>
      </c>
      <c r="L16" s="89"/>
      <c r="M16" s="82"/>
      <c r="N16" s="79"/>
    </row>
    <row r="17" spans="1:21" ht="11.1" customHeight="1" x14ac:dyDescent="0.2">
      <c r="A17" s="1002"/>
      <c r="B17" s="1003"/>
      <c r="C17" s="93" t="s">
        <v>8</v>
      </c>
      <c r="D17" s="77">
        <v>13185</v>
      </c>
      <c r="E17" s="90">
        <v>1349.078</v>
      </c>
      <c r="F17" s="78">
        <v>14371.17095</v>
      </c>
      <c r="G17" s="434">
        <f>E17/$E$20</f>
        <v>7.2624002756214945E-2</v>
      </c>
      <c r="H17" s="141">
        <f t="shared" ref="H17:H20" si="1">(E17-I17)/I17</f>
        <v>-0.49653754291685326</v>
      </c>
      <c r="I17" s="414">
        <v>2679.6</v>
      </c>
      <c r="J17" s="112">
        <v>28638</v>
      </c>
      <c r="K17" s="117">
        <f>I17/$I$20</f>
        <v>0.11370329194707765</v>
      </c>
      <c r="L17" s="88"/>
      <c r="M17" s="79"/>
      <c r="N17" s="79"/>
      <c r="O17" s="79"/>
      <c r="P17" s="79"/>
    </row>
    <row r="18" spans="1:21" ht="11.1" customHeight="1" x14ac:dyDescent="0.2">
      <c r="A18" s="1002"/>
      <c r="B18" s="1003"/>
      <c r="C18" s="93" t="s">
        <v>9</v>
      </c>
      <c r="D18" s="77">
        <v>174938</v>
      </c>
      <c r="E18" s="90">
        <v>3127</v>
      </c>
      <c r="F18" s="78">
        <v>33309.4</v>
      </c>
      <c r="G18" s="434">
        <f>E18/$E$20</f>
        <v>0.16833367427137955</v>
      </c>
      <c r="H18" s="141">
        <f t="shared" si="1"/>
        <v>-0.42233798862040933</v>
      </c>
      <c r="I18" s="414">
        <v>5413.2</v>
      </c>
      <c r="J18" s="112">
        <v>57853.4</v>
      </c>
      <c r="K18" s="117">
        <f>I18/$I$20</f>
        <v>0.22969796237047346</v>
      </c>
      <c r="L18" s="88"/>
      <c r="M18" s="79"/>
      <c r="N18" s="79"/>
      <c r="O18" s="79"/>
      <c r="P18" s="79"/>
    </row>
    <row r="19" spans="1:21" ht="11.1" customHeight="1" x14ac:dyDescent="0.2">
      <c r="A19" s="1002"/>
      <c r="B19" s="1003"/>
      <c r="C19" s="93" t="s">
        <v>306</v>
      </c>
      <c r="D19" s="77">
        <v>13</v>
      </c>
      <c r="E19" s="90">
        <v>407.46600000000001</v>
      </c>
      <c r="F19" s="78">
        <v>4340.4006600000002</v>
      </c>
      <c r="G19" s="434">
        <f>E19/$E$20</f>
        <v>2.1934841356143885E-2</v>
      </c>
      <c r="H19" s="141">
        <f t="shared" si="1"/>
        <v>4.6722393764867233E-2</v>
      </c>
      <c r="I19" s="417">
        <v>389.27800000000002</v>
      </c>
      <c r="J19" s="118">
        <v>4160.4289600000002</v>
      </c>
      <c r="K19" s="117">
        <f>I19/$I$20</f>
        <v>1.6518207972299782E-2</v>
      </c>
      <c r="L19" s="88"/>
      <c r="M19" s="79"/>
      <c r="N19" s="79"/>
      <c r="O19" s="79"/>
      <c r="P19" s="79"/>
    </row>
    <row r="20" spans="1:21" ht="11.1" customHeight="1" x14ac:dyDescent="0.2">
      <c r="A20" s="1002"/>
      <c r="B20" s="1003"/>
      <c r="C20" s="610" t="s">
        <v>2</v>
      </c>
      <c r="D20" s="611">
        <v>188638</v>
      </c>
      <c r="E20" s="612">
        <v>18576.199999999997</v>
      </c>
      <c r="F20" s="613">
        <v>197877.86858000004</v>
      </c>
      <c r="G20" s="614">
        <f>SUM(G15:G19)</f>
        <v>1.0000000000000002</v>
      </c>
      <c r="H20" s="615">
        <f t="shared" si="1"/>
        <v>-0.21175731755959712</v>
      </c>
      <c r="I20" s="616">
        <v>23566.6</v>
      </c>
      <c r="J20" s="617">
        <v>251868.29686000009</v>
      </c>
      <c r="K20" s="625">
        <f>SUM(K15:K18)</f>
        <v>0.98348179202770025</v>
      </c>
      <c r="L20" s="99"/>
      <c r="M20" s="79"/>
      <c r="N20" s="79"/>
      <c r="O20" s="79"/>
      <c r="P20" s="79"/>
    </row>
    <row r="21" spans="1:21" ht="11.1" customHeight="1" x14ac:dyDescent="0.2">
      <c r="A21" s="1002" t="str">
        <f>T!J22</f>
        <v>Červen</v>
      </c>
      <c r="B21" s="1003"/>
      <c r="C21" s="92" t="s">
        <v>6</v>
      </c>
      <c r="D21" s="104">
        <v>115</v>
      </c>
      <c r="E21" s="106">
        <v>12207.366</v>
      </c>
      <c r="F21" s="105">
        <v>130373.99682999997</v>
      </c>
      <c r="G21" s="433">
        <f>E21/$E$26</f>
        <v>0.70996998988030846</v>
      </c>
      <c r="H21" s="395">
        <f>(E21-I21)/I21</f>
        <v>0.15182335426153837</v>
      </c>
      <c r="I21" s="413">
        <v>10598.297</v>
      </c>
      <c r="J21" s="113">
        <v>113292.55877000002</v>
      </c>
      <c r="K21" s="116">
        <f>I21/$I$26</f>
        <v>0.67746287737869226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02"/>
      <c r="B22" s="1003"/>
      <c r="C22" s="93" t="s">
        <v>7</v>
      </c>
      <c r="D22" s="77">
        <v>384</v>
      </c>
      <c r="E22" s="90">
        <v>1487.2730000000001</v>
      </c>
      <c r="F22" s="78">
        <v>15884.172889999991</v>
      </c>
      <c r="G22" s="434">
        <f>E22/$E$26</f>
        <v>8.6498528573588779E-2</v>
      </c>
      <c r="H22" s="141">
        <f t="shared" ref="H22:H26" si="2">(E22-I22)/I22</f>
        <v>-2.3895405996789278E-2</v>
      </c>
      <c r="I22" s="414">
        <v>1523.682</v>
      </c>
      <c r="J22" s="112">
        <v>16288.158840000004</v>
      </c>
      <c r="K22" s="117">
        <f>I22/$I$26</f>
        <v>9.7396590407885383E-2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02"/>
      <c r="B23" s="1003"/>
      <c r="C23" s="93" t="s">
        <v>8</v>
      </c>
      <c r="D23" s="77">
        <v>13185</v>
      </c>
      <c r="E23" s="90">
        <v>998.68600000000004</v>
      </c>
      <c r="F23" s="78">
        <v>10665.74828</v>
      </c>
      <c r="G23" s="434">
        <f>E23/$E$26</f>
        <v>5.8082725570250432E-2</v>
      </c>
      <c r="H23" s="141">
        <f t="shared" si="2"/>
        <v>9.9995594228439316E-2</v>
      </c>
      <c r="I23" s="414">
        <v>907.9</v>
      </c>
      <c r="J23" s="112">
        <v>9705.5</v>
      </c>
      <c r="K23" s="117">
        <f>I23/$I$26</f>
        <v>5.8034658433530839E-2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02"/>
      <c r="B24" s="1003"/>
      <c r="C24" s="93" t="s">
        <v>9</v>
      </c>
      <c r="D24" s="77">
        <v>174862</v>
      </c>
      <c r="E24" s="90">
        <v>2103.1</v>
      </c>
      <c r="F24" s="78">
        <v>22460.9</v>
      </c>
      <c r="G24" s="434">
        <f>E24/$E$26</f>
        <v>0.12231450140163543</v>
      </c>
      <c r="H24" s="141">
        <f t="shared" si="2"/>
        <v>-5.2742996126475053E-2</v>
      </c>
      <c r="I24" s="414">
        <v>2220.1999999999998</v>
      </c>
      <c r="J24" s="112">
        <v>23733.599999999999</v>
      </c>
      <c r="K24" s="117">
        <f>I24/$I$26</f>
        <v>0.1419193178258896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7"/>
      <c r="B25" s="1062"/>
      <c r="C25" s="93" t="s">
        <v>306</v>
      </c>
      <c r="D25" s="77">
        <v>14</v>
      </c>
      <c r="E25" s="90">
        <v>397.77499999999998</v>
      </c>
      <c r="F25" s="78">
        <v>4248.2193899999993</v>
      </c>
      <c r="G25" s="434">
        <f>E25/$E$26</f>
        <v>2.3134254574216886E-2</v>
      </c>
      <c r="H25" s="141">
        <f t="shared" si="2"/>
        <v>9.5274109755570449E-3</v>
      </c>
      <c r="I25" s="417">
        <v>394.02100000000002</v>
      </c>
      <c r="J25" s="118">
        <v>4211.9803400000001</v>
      </c>
      <c r="K25" s="117">
        <f>I25/$I$26</f>
        <v>2.5186555954001825E-2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4"/>
      <c r="B26" s="1005"/>
      <c r="C26" s="678" t="s">
        <v>2</v>
      </c>
      <c r="D26" s="679">
        <v>188560</v>
      </c>
      <c r="E26" s="680">
        <v>17194.2</v>
      </c>
      <c r="F26" s="681">
        <v>183633.03738999998</v>
      </c>
      <c r="G26" s="682">
        <f>SUM(G21:G25)</f>
        <v>1</v>
      </c>
      <c r="H26" s="683">
        <f t="shared" si="2"/>
        <v>9.9085278155982018E-2</v>
      </c>
      <c r="I26" s="684">
        <v>15644.100000000002</v>
      </c>
      <c r="J26" s="685">
        <v>167231.79795000004</v>
      </c>
      <c r="K26" s="686">
        <f>SUM(K21:K24)</f>
        <v>0.97481344404599812</v>
      </c>
      <c r="L26" s="107"/>
    </row>
    <row r="27" spans="1:21" ht="11.1" customHeight="1" thickTop="1" x14ac:dyDescent="0.2">
      <c r="A27" s="1060" t="str">
        <f>T!E17</f>
        <v>II. čtvrtletí</v>
      </c>
      <c r="B27" s="1061"/>
      <c r="C27" s="93" t="s">
        <v>6</v>
      </c>
      <c r="D27" s="77">
        <f>D21</f>
        <v>115</v>
      </c>
      <c r="E27" s="90">
        <f>E9+E15+E21</f>
        <v>37268.574000000001</v>
      </c>
      <c r="F27" s="78">
        <f>F9+F15+F21</f>
        <v>397541.39320999995</v>
      </c>
      <c r="G27" s="434">
        <f>E27/$E$32</f>
        <v>0.60670138470604706</v>
      </c>
      <c r="H27" s="141">
        <f>(E27-I27)/I27</f>
        <v>6.9771615894311748E-3</v>
      </c>
      <c r="I27" s="414">
        <f>I9+I15+I21</f>
        <v>37010.346829688373</v>
      </c>
      <c r="J27" s="112">
        <f>J9+J15+J21</f>
        <v>395613.36991000012</v>
      </c>
      <c r="K27" s="117">
        <f>I27/$I$32</f>
        <v>0.48458315837037863</v>
      </c>
      <c r="L27" s="87"/>
    </row>
    <row r="28" spans="1:21" ht="11.1" customHeight="1" x14ac:dyDescent="0.2">
      <c r="A28" s="1002"/>
      <c r="B28" s="1003"/>
      <c r="C28" s="93" t="s">
        <v>7</v>
      </c>
      <c r="D28" s="77">
        <f>D22</f>
        <v>384</v>
      </c>
      <c r="E28" s="90">
        <f t="shared" ref="E28:F31" si="3">E10+E16+E22</f>
        <v>5288.3090000000002</v>
      </c>
      <c r="F28" s="78">
        <f t="shared" si="3"/>
        <v>56414.621379999997</v>
      </c>
      <c r="G28" s="434">
        <f>E28/$E$32</f>
        <v>8.6089271702573078E-2</v>
      </c>
      <c r="H28" s="141">
        <f t="shared" ref="H28:H31" si="4">(E28-I28)/I28</f>
        <v>-0.29550175852313348</v>
      </c>
      <c r="I28" s="414">
        <f t="shared" ref="I28:J28" si="5">I10+I16+I22</f>
        <v>7506.4899933801344</v>
      </c>
      <c r="J28" s="112">
        <f t="shared" si="5"/>
        <v>80241.175270000036</v>
      </c>
      <c r="K28" s="117">
        <f>I28/$I$32</f>
        <v>9.8283829816744675E-2</v>
      </c>
      <c r="L28" s="87"/>
    </row>
    <row r="29" spans="1:21" ht="11.1" customHeight="1" x14ac:dyDescent="0.2">
      <c r="A29" s="1002"/>
      <c r="B29" s="1003"/>
      <c r="C29" s="93" t="s">
        <v>8</v>
      </c>
      <c r="D29" s="77">
        <f>D23</f>
        <v>13185</v>
      </c>
      <c r="E29" s="90">
        <f t="shared" si="3"/>
        <v>5626.5509999999995</v>
      </c>
      <c r="F29" s="78">
        <f t="shared" si="3"/>
        <v>60017.203099999999</v>
      </c>
      <c r="G29" s="434">
        <f>E29/$E$32</f>
        <v>9.1595570112749505E-2</v>
      </c>
      <c r="H29" s="141">
        <f t="shared" si="4"/>
        <v>-0.43799121010837544</v>
      </c>
      <c r="I29" s="414">
        <f t="shared" ref="I29:J29" si="6">I11+I17+I23</f>
        <v>10011.5</v>
      </c>
      <c r="J29" s="112">
        <f t="shared" si="6"/>
        <v>107019.6</v>
      </c>
      <c r="K29" s="117">
        <f>I29/$I$32</f>
        <v>0.13108237845891849</v>
      </c>
      <c r="L29" s="87"/>
    </row>
    <row r="30" spans="1:21" ht="11.1" customHeight="1" x14ac:dyDescent="0.2">
      <c r="A30" s="1002"/>
      <c r="B30" s="1003"/>
      <c r="C30" s="93" t="s">
        <v>9</v>
      </c>
      <c r="D30" s="77">
        <f>D24</f>
        <v>174862</v>
      </c>
      <c r="E30" s="90">
        <f t="shared" si="3"/>
        <v>12047.300000000001</v>
      </c>
      <c r="F30" s="78">
        <f t="shared" si="3"/>
        <v>128502.1</v>
      </c>
      <c r="G30" s="434">
        <f>E30/$E$32</f>
        <v>0.19612002305130216</v>
      </c>
      <c r="H30" s="141">
        <f t="shared" si="4"/>
        <v>-0.41821281281087919</v>
      </c>
      <c r="I30" s="414">
        <f t="shared" ref="I30:J30" si="7">I12+I18+I24</f>
        <v>20707.400000000001</v>
      </c>
      <c r="J30" s="112">
        <f t="shared" si="7"/>
        <v>221355.3</v>
      </c>
      <c r="K30" s="117">
        <f>I30/$I$32</f>
        <v>0.27112572978077304</v>
      </c>
      <c r="L30" s="87"/>
    </row>
    <row r="31" spans="1:21" ht="11.1" customHeight="1" x14ac:dyDescent="0.2">
      <c r="A31" s="1002"/>
      <c r="B31" s="1003"/>
      <c r="C31" s="93" t="s">
        <v>306</v>
      </c>
      <c r="D31" s="77">
        <f>D25</f>
        <v>14</v>
      </c>
      <c r="E31" s="90">
        <f>E13+E19+E25</f>
        <v>1197.4659999999999</v>
      </c>
      <c r="F31" s="78">
        <f t="shared" si="3"/>
        <v>12773.191049999998</v>
      </c>
      <c r="G31" s="434">
        <f>E31/$E$32</f>
        <v>1.9493750427328163E-2</v>
      </c>
      <c r="H31" s="141">
        <f t="shared" si="4"/>
        <v>5.0501842707116835E-2</v>
      </c>
      <c r="I31" s="414">
        <f>I13+I19+I25</f>
        <v>1139.8990000000001</v>
      </c>
      <c r="J31" s="112">
        <f t="shared" ref="J31" si="8">J13+J19+J25</f>
        <v>12184.29082</v>
      </c>
      <c r="K31" s="117">
        <f>I31/$I$32</f>
        <v>1.4924903573185112E-2</v>
      </c>
      <c r="L31" s="87"/>
    </row>
    <row r="32" spans="1:21" ht="11.1" customHeight="1" x14ac:dyDescent="0.2">
      <c r="A32" s="1002"/>
      <c r="B32" s="1003"/>
      <c r="C32" s="645" t="s">
        <v>2</v>
      </c>
      <c r="D32" s="640">
        <f>SUM(D27:D31)</f>
        <v>188560</v>
      </c>
      <c r="E32" s="646">
        <f>SUM(E27:E31)</f>
        <v>61428.200000000004</v>
      </c>
      <c r="F32" s="647">
        <f>SUM(F27:F31)</f>
        <v>655248.50873999996</v>
      </c>
      <c r="G32" s="648">
        <f>SUM(G27:G31)</f>
        <v>1</v>
      </c>
      <c r="H32" s="649">
        <f>(E32-I32)/I32</f>
        <v>-0.19570947805522274</v>
      </c>
      <c r="I32" s="659">
        <f>SUM(I27:I31)</f>
        <v>76375.635823068515</v>
      </c>
      <c r="J32" s="660">
        <f>SUM(J27:J31)</f>
        <v>816413.73600000003</v>
      </c>
      <c r="K32" s="661">
        <f>SUM(K27:K30)</f>
        <v>0.9850750964268149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3" t="s">
        <v>117</v>
      </c>
      <c r="B35" s="1063"/>
      <c r="C35" s="1063"/>
      <c r="D35" s="1064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3">
        <f>T!G17</f>
        <v>2018</v>
      </c>
      <c r="F36" s="984"/>
      <c r="G36" s="984"/>
      <c r="H36" s="410"/>
      <c r="I36" s="1014">
        <f>E36-1</f>
        <v>2017</v>
      </c>
      <c r="J36" s="1015"/>
      <c r="K36" s="1016"/>
      <c r="L36" s="87"/>
    </row>
    <row r="37" spans="1:12" ht="24.95" customHeight="1" x14ac:dyDescent="0.25">
      <c r="A37" s="74"/>
      <c r="B37" s="75"/>
      <c r="C37" s="76"/>
      <c r="D37" s="76"/>
      <c r="E37" s="989" t="s">
        <v>39</v>
      </c>
      <c r="F37" s="990"/>
      <c r="G37" s="432"/>
      <c r="H37" s="990" t="s">
        <v>108</v>
      </c>
      <c r="I37" s="1056" t="s">
        <v>39</v>
      </c>
      <c r="J37" s="1057"/>
      <c r="K37" s="411"/>
      <c r="L37" s="87"/>
    </row>
    <row r="38" spans="1:12" ht="24.95" customHeight="1" x14ac:dyDescent="0.25">
      <c r="A38" s="74"/>
      <c r="B38" s="94"/>
      <c r="C38" s="94"/>
      <c r="D38" s="1018" t="s">
        <v>0</v>
      </c>
      <c r="E38" s="989"/>
      <c r="F38" s="990"/>
      <c r="G38" s="578" t="s">
        <v>107</v>
      </c>
      <c r="H38" s="990"/>
      <c r="I38" s="1056"/>
      <c r="J38" s="1057"/>
      <c r="K38" s="114" t="s">
        <v>107</v>
      </c>
      <c r="L38" s="87"/>
    </row>
    <row r="39" spans="1:12" ht="15" customHeight="1" x14ac:dyDescent="0.25">
      <c r="A39" s="1017" t="s">
        <v>140</v>
      </c>
      <c r="B39" s="1017"/>
      <c r="C39" s="126" t="s">
        <v>45</v>
      </c>
      <c r="D39" s="1019"/>
      <c r="E39" s="807" t="s">
        <v>342</v>
      </c>
      <c r="F39" s="801" t="s">
        <v>1</v>
      </c>
      <c r="G39" s="579" t="s">
        <v>66</v>
      </c>
      <c r="H39" s="1017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6" t="str">
        <f>T!J20</f>
        <v>Duben</v>
      </c>
      <c r="B40" s="997"/>
      <c r="C40" s="92" t="s">
        <v>6</v>
      </c>
      <c r="D40" s="77">
        <v>76</v>
      </c>
      <c r="E40" s="90">
        <v>11844.1</v>
      </c>
      <c r="F40" s="78">
        <v>126362.54511999995</v>
      </c>
      <c r="G40" s="433">
        <f>E40/$E$45</f>
        <v>0.52417031408352843</v>
      </c>
      <c r="H40" s="141">
        <f>(E40-I40)/I40</f>
        <v>-7.3036061009685932E-2</v>
      </c>
      <c r="I40" s="414">
        <v>12777.303950897016</v>
      </c>
      <c r="J40" s="112">
        <v>136596.48132000002</v>
      </c>
      <c r="K40" s="116">
        <f>I40/$I$45</f>
        <v>0.40468468646484657</v>
      </c>
      <c r="L40" s="87"/>
    </row>
    <row r="41" spans="1:12" ht="11.1" customHeight="1" x14ac:dyDescent="0.2">
      <c r="A41" s="998"/>
      <c r="B41" s="999"/>
      <c r="C41" s="93" t="s">
        <v>7</v>
      </c>
      <c r="D41" s="77">
        <v>282</v>
      </c>
      <c r="E41" s="90">
        <v>2373.4650000000001</v>
      </c>
      <c r="F41" s="78">
        <v>25322.20681</v>
      </c>
      <c r="G41" s="434">
        <f t="shared" ref="G41" si="9">E41/$E$45</f>
        <v>0.10503963108351515</v>
      </c>
      <c r="H41" s="141">
        <f>(E41-I41)/I41</f>
        <v>-0.26576674798161926</v>
      </c>
      <c r="I41" s="414">
        <v>3232.5762875427263</v>
      </c>
      <c r="J41" s="112">
        <v>34557.775030000019</v>
      </c>
      <c r="K41" s="117">
        <f t="shared" ref="K41:K44" si="10">I41/$I$45</f>
        <v>0.10238264084702212</v>
      </c>
      <c r="L41" s="88"/>
    </row>
    <row r="42" spans="1:12" ht="11.1" customHeight="1" x14ac:dyDescent="0.2">
      <c r="A42" s="998"/>
      <c r="B42" s="999"/>
      <c r="C42" s="93" t="s">
        <v>8</v>
      </c>
      <c r="D42" s="77">
        <v>11106</v>
      </c>
      <c r="E42" s="90">
        <v>2736.8199999999997</v>
      </c>
      <c r="F42" s="78">
        <v>29198.411360000002</v>
      </c>
      <c r="G42" s="434">
        <f>E42/$E$45</f>
        <v>0.12112020322270853</v>
      </c>
      <c r="H42" s="141">
        <f t="shared" ref="H42:H44" si="11">(E42-I42)/I42</f>
        <v>-0.47657735192304018</v>
      </c>
      <c r="I42" s="414">
        <v>5228.7</v>
      </c>
      <c r="J42" s="112">
        <v>55898.400000000001</v>
      </c>
      <c r="K42" s="117">
        <f t="shared" si="10"/>
        <v>0.16560417035161737</v>
      </c>
      <c r="L42" s="88"/>
    </row>
    <row r="43" spans="1:12" ht="11.1" customHeight="1" x14ac:dyDescent="0.2">
      <c r="A43" s="998"/>
      <c r="B43" s="999"/>
      <c r="C43" s="93" t="s">
        <v>9</v>
      </c>
      <c r="D43" s="77">
        <v>125325</v>
      </c>
      <c r="E43" s="90">
        <v>5467</v>
      </c>
      <c r="F43" s="78">
        <v>58326.3</v>
      </c>
      <c r="G43" s="434">
        <f>E43/$E$45</f>
        <v>0.2419465478250479</v>
      </c>
      <c r="H43" s="141">
        <f t="shared" si="11"/>
        <v>-0.46185118467550618</v>
      </c>
      <c r="I43" s="414">
        <v>10158.9</v>
      </c>
      <c r="J43" s="112">
        <v>108604.8</v>
      </c>
      <c r="K43" s="117">
        <f t="shared" si="10"/>
        <v>0.32175420394840892</v>
      </c>
      <c r="L43" s="88"/>
    </row>
    <row r="44" spans="1:12" ht="11.1" customHeight="1" x14ac:dyDescent="0.2">
      <c r="A44" s="998"/>
      <c r="B44" s="999"/>
      <c r="C44" s="93" t="s">
        <v>306</v>
      </c>
      <c r="D44" s="77">
        <v>10</v>
      </c>
      <c r="E44" s="90">
        <v>174.51499999999999</v>
      </c>
      <c r="F44" s="78">
        <v>1861.8719799999997</v>
      </c>
      <c r="G44" s="434">
        <f>E44/$E$45</f>
        <v>7.7233037851999692E-3</v>
      </c>
      <c r="H44" s="141">
        <f t="shared" si="11"/>
        <v>-8.4375000000000769E-3</v>
      </c>
      <c r="I44" s="417">
        <v>176</v>
      </c>
      <c r="J44" s="118">
        <v>1881.7551500000002</v>
      </c>
      <c r="K44" s="117">
        <f t="shared" si="10"/>
        <v>5.5742983881050092E-3</v>
      </c>
      <c r="L44" s="88"/>
    </row>
    <row r="45" spans="1:12" ht="11.1" customHeight="1" x14ac:dyDescent="0.2">
      <c r="A45" s="1000"/>
      <c r="B45" s="1001"/>
      <c r="C45" s="610" t="s">
        <v>2</v>
      </c>
      <c r="D45" s="611">
        <v>136799</v>
      </c>
      <c r="E45" s="612">
        <v>22595.9</v>
      </c>
      <c r="F45" s="613">
        <v>241071.33526999992</v>
      </c>
      <c r="G45" s="614">
        <f>SUM(G40:G44)</f>
        <v>0.99999999999999989</v>
      </c>
      <c r="H45" s="615">
        <f>(E45-I45)/I45</f>
        <v>-0.28433926734214787</v>
      </c>
      <c r="I45" s="616">
        <v>31573.480238439741</v>
      </c>
      <c r="J45" s="617">
        <v>337539.21150000003</v>
      </c>
      <c r="K45" s="625">
        <f>SUM(K40:K43)</f>
        <v>0.99442570161189492</v>
      </c>
      <c r="L45" s="99"/>
    </row>
    <row r="46" spans="1:12" ht="11.1" customHeight="1" x14ac:dyDescent="0.2">
      <c r="A46" s="1002" t="str">
        <f>T!J21</f>
        <v>Květen</v>
      </c>
      <c r="B46" s="1003"/>
      <c r="C46" s="93" t="s">
        <v>6</v>
      </c>
      <c r="D46" s="77">
        <v>76</v>
      </c>
      <c r="E46" s="90">
        <v>11562.797</v>
      </c>
      <c r="F46" s="78">
        <v>123169.14384</v>
      </c>
      <c r="G46" s="434">
        <f>E46/$E$51</f>
        <v>0.67570882591850223</v>
      </c>
      <c r="H46" s="141">
        <f>(E46-I46)/I46</f>
        <v>-6.0277934405386667E-2</v>
      </c>
      <c r="I46" s="414">
        <v>12304.485999999999</v>
      </c>
      <c r="J46" s="112">
        <v>131505.30768000003</v>
      </c>
      <c r="K46" s="117">
        <f>I46/$I$51</f>
        <v>0.58629084671463283</v>
      </c>
      <c r="L46" s="88"/>
    </row>
    <row r="47" spans="1:12" ht="11.1" customHeight="1" x14ac:dyDescent="0.2">
      <c r="A47" s="1002"/>
      <c r="B47" s="1003"/>
      <c r="C47" s="93" t="s">
        <v>7</v>
      </c>
      <c r="D47" s="77">
        <v>282</v>
      </c>
      <c r="E47" s="90">
        <v>1733.2170000000001</v>
      </c>
      <c r="F47" s="78">
        <v>18462.378789999992</v>
      </c>
      <c r="G47" s="434">
        <f t="shared" ref="G47:G50" si="12">E47/$E$51</f>
        <v>0.10128604905300929</v>
      </c>
      <c r="H47" s="141">
        <f>(E47-I47)/I47</f>
        <v>-0.17875929999061818</v>
      </c>
      <c r="I47" s="414">
        <v>2110.4859999999999</v>
      </c>
      <c r="J47" s="112">
        <v>22556.384370000018</v>
      </c>
      <c r="K47" s="117">
        <f t="shared" ref="K47:K50" si="13">I47/$I$51</f>
        <v>0.10056158574355553</v>
      </c>
      <c r="L47" s="89"/>
    </row>
    <row r="48" spans="1:12" ht="11.1" customHeight="1" x14ac:dyDescent="0.2">
      <c r="A48" s="1002"/>
      <c r="B48" s="1003"/>
      <c r="C48" s="93" t="s">
        <v>8</v>
      </c>
      <c r="D48" s="77">
        <v>11096</v>
      </c>
      <c r="E48" s="90">
        <v>1125.1569999999999</v>
      </c>
      <c r="F48" s="78">
        <v>11985.372789999999</v>
      </c>
      <c r="G48" s="434">
        <f t="shared" si="12"/>
        <v>6.5752128610749125E-2</v>
      </c>
      <c r="H48" s="141">
        <f t="shared" ref="H48:H50" si="14">(E48-I48)/I48</f>
        <v>-0.48410958276020177</v>
      </c>
      <c r="I48" s="414">
        <v>2181</v>
      </c>
      <c r="J48" s="112">
        <v>23309.7</v>
      </c>
      <c r="K48" s="117">
        <f t="shared" si="13"/>
        <v>0.10392147519893268</v>
      </c>
      <c r="L48" s="88"/>
    </row>
    <row r="49" spans="1:12" ht="11.1" customHeight="1" x14ac:dyDescent="0.2">
      <c r="A49" s="1002"/>
      <c r="B49" s="1003"/>
      <c r="C49" s="93" t="s">
        <v>9</v>
      </c>
      <c r="D49" s="77">
        <v>125265</v>
      </c>
      <c r="E49" s="90">
        <v>2507.6999999999998</v>
      </c>
      <c r="F49" s="78">
        <v>26712.1</v>
      </c>
      <c r="G49" s="434">
        <f t="shared" si="12"/>
        <v>0.14654542692013253</v>
      </c>
      <c r="H49" s="141">
        <f t="shared" si="14"/>
        <v>-0.40380866340164523</v>
      </c>
      <c r="I49" s="414">
        <v>4206.2</v>
      </c>
      <c r="J49" s="112">
        <v>44954.1</v>
      </c>
      <c r="K49" s="117">
        <f t="shared" si="13"/>
        <v>0.20041930719016532</v>
      </c>
      <c r="L49" s="88"/>
    </row>
    <row r="50" spans="1:12" ht="11.1" customHeight="1" x14ac:dyDescent="0.2">
      <c r="A50" s="1002"/>
      <c r="B50" s="1003"/>
      <c r="C50" s="93" t="s">
        <v>306</v>
      </c>
      <c r="D50" s="77">
        <v>11</v>
      </c>
      <c r="E50" s="90">
        <v>183.22900000000001</v>
      </c>
      <c r="F50" s="78">
        <v>1951.78846</v>
      </c>
      <c r="G50" s="434">
        <f t="shared" si="12"/>
        <v>1.0707569497606957E-2</v>
      </c>
      <c r="H50" s="141">
        <f t="shared" si="14"/>
        <v>-8.6512866015971031E-3</v>
      </c>
      <c r="I50" s="417">
        <v>184.828</v>
      </c>
      <c r="J50" s="118">
        <v>1975.3501699999999</v>
      </c>
      <c r="K50" s="117">
        <f t="shared" si="13"/>
        <v>8.8067851527135841E-3</v>
      </c>
      <c r="L50" s="88"/>
    </row>
    <row r="51" spans="1:12" ht="11.1" customHeight="1" x14ac:dyDescent="0.2">
      <c r="A51" s="1002"/>
      <c r="B51" s="1003"/>
      <c r="C51" s="610" t="s">
        <v>2</v>
      </c>
      <c r="D51" s="611">
        <v>136730</v>
      </c>
      <c r="E51" s="612">
        <v>17112.099999999999</v>
      </c>
      <c r="F51" s="613">
        <v>182280.78388</v>
      </c>
      <c r="G51" s="614">
        <f>SUM(G46:G50)</f>
        <v>1</v>
      </c>
      <c r="H51" s="615">
        <f t="shared" ref="H51" si="15">(E51-I51)/I51</f>
        <v>-0.18463334445132709</v>
      </c>
      <c r="I51" s="616">
        <v>20987</v>
      </c>
      <c r="J51" s="617">
        <v>224300.84222000005</v>
      </c>
      <c r="K51" s="625">
        <f>SUM(K46:K49)</f>
        <v>0.9911932148472864</v>
      </c>
      <c r="L51" s="99"/>
    </row>
    <row r="52" spans="1:12" ht="11.1" customHeight="1" x14ac:dyDescent="0.2">
      <c r="A52" s="1002" t="str">
        <f>T!J22</f>
        <v>Červen</v>
      </c>
      <c r="B52" s="1003"/>
      <c r="C52" s="92" t="s">
        <v>6</v>
      </c>
      <c r="D52" s="104">
        <v>76</v>
      </c>
      <c r="E52" s="106">
        <v>10988.242</v>
      </c>
      <c r="F52" s="105">
        <v>117354.09468000002</v>
      </c>
      <c r="G52" s="433">
        <f>E52/$E$57</f>
        <v>0.71437110332407994</v>
      </c>
      <c r="H52" s="395">
        <f>(E52-I52)/I52</f>
        <v>-4.2221682968064049E-2</v>
      </c>
      <c r="I52" s="413">
        <v>11472.635999999999</v>
      </c>
      <c r="J52" s="113">
        <v>122639.37750999996</v>
      </c>
      <c r="K52" s="116">
        <f>I52/$I$57</f>
        <v>0.72859712184527059</v>
      </c>
      <c r="L52" s="106"/>
    </row>
    <row r="53" spans="1:12" ht="11.1" customHeight="1" x14ac:dyDescent="0.2">
      <c r="A53" s="1002"/>
      <c r="B53" s="1003"/>
      <c r="C53" s="93" t="s">
        <v>7</v>
      </c>
      <c r="D53" s="77">
        <v>284</v>
      </c>
      <c r="E53" s="90">
        <v>1687.9929999999999</v>
      </c>
      <c r="F53" s="78">
        <v>18027.385249999985</v>
      </c>
      <c r="G53" s="434">
        <f t="shared" ref="G53:G56" si="16">E53/$E$57</f>
        <v>0.10974034079458056</v>
      </c>
      <c r="H53" s="141">
        <f t="shared" ref="H53:H56" si="17">(E53-I53)/I53</f>
        <v>4.2691216957886247E-2</v>
      </c>
      <c r="I53" s="414">
        <v>1618.8810000000001</v>
      </c>
      <c r="J53" s="112">
        <v>17305.08092</v>
      </c>
      <c r="K53" s="117">
        <f t="shared" ref="K53:K56" si="18">I53/$I$57</f>
        <v>0.10281090040771743</v>
      </c>
      <c r="L53" s="90"/>
    </row>
    <row r="54" spans="1:12" ht="11.1" customHeight="1" x14ac:dyDescent="0.2">
      <c r="A54" s="1002"/>
      <c r="B54" s="1003"/>
      <c r="C54" s="93" t="s">
        <v>8</v>
      </c>
      <c r="D54" s="77">
        <v>11097</v>
      </c>
      <c r="E54" s="90">
        <v>832.73299999999995</v>
      </c>
      <c r="F54" s="78">
        <v>8893.3537800000013</v>
      </c>
      <c r="G54" s="434">
        <f t="shared" si="16"/>
        <v>5.4137904132833169E-2</v>
      </c>
      <c r="H54" s="141">
        <f t="shared" si="17"/>
        <v>0.12683761840324756</v>
      </c>
      <c r="I54" s="414">
        <v>739</v>
      </c>
      <c r="J54" s="112">
        <v>7899.8</v>
      </c>
      <c r="K54" s="117">
        <f t="shared" si="18"/>
        <v>4.6931958186737122E-2</v>
      </c>
      <c r="L54" s="90"/>
    </row>
    <row r="55" spans="1:12" ht="11.1" customHeight="1" x14ac:dyDescent="0.2">
      <c r="A55" s="1002"/>
      <c r="B55" s="1003"/>
      <c r="C55" s="93" t="s">
        <v>9</v>
      </c>
      <c r="D55" s="77">
        <v>125209</v>
      </c>
      <c r="E55" s="90">
        <v>1686.5</v>
      </c>
      <c r="F55" s="78">
        <v>18012.2</v>
      </c>
      <c r="G55" s="434">
        <f t="shared" si="16"/>
        <v>0.1096432774010675</v>
      </c>
      <c r="H55" s="141">
        <f t="shared" si="17"/>
        <v>-2.2432181776025992E-2</v>
      </c>
      <c r="I55" s="414">
        <v>1725.2</v>
      </c>
      <c r="J55" s="112">
        <v>18441.8</v>
      </c>
      <c r="K55" s="117">
        <f t="shared" si="18"/>
        <v>0.1095629421701744</v>
      </c>
      <c r="L55" s="90"/>
    </row>
    <row r="56" spans="1:12" ht="11.1" customHeight="1" x14ac:dyDescent="0.2">
      <c r="A56" s="997"/>
      <c r="B56" s="1062"/>
      <c r="C56" s="93" t="s">
        <v>306</v>
      </c>
      <c r="D56" s="77">
        <v>11</v>
      </c>
      <c r="E56" s="90">
        <v>186.232</v>
      </c>
      <c r="F56" s="78">
        <v>1988.9449000000002</v>
      </c>
      <c r="G56" s="434">
        <f t="shared" si="16"/>
        <v>1.2107374347438839E-2</v>
      </c>
      <c r="H56" s="141">
        <f t="shared" si="17"/>
        <v>-2.2316952168959986E-2</v>
      </c>
      <c r="I56" s="417">
        <v>190.483</v>
      </c>
      <c r="J56" s="118">
        <v>2036.2056800000003</v>
      </c>
      <c r="K56" s="117">
        <f t="shared" si="18"/>
        <v>1.2097077390100471E-2</v>
      </c>
      <c r="L56" s="90"/>
    </row>
    <row r="57" spans="1:12" ht="11.1" customHeight="1" thickBot="1" x14ac:dyDescent="0.25">
      <c r="A57" s="1004"/>
      <c r="B57" s="1005"/>
      <c r="C57" s="678" t="s">
        <v>2</v>
      </c>
      <c r="D57" s="679">
        <v>136677</v>
      </c>
      <c r="E57" s="680">
        <v>15381.7</v>
      </c>
      <c r="F57" s="681">
        <v>164275.97861000002</v>
      </c>
      <c r="G57" s="682">
        <f>SUM(G52:G56)</f>
        <v>1</v>
      </c>
      <c r="H57" s="683">
        <f t="shared" ref="H57" si="19">(E57-I57)/I57</f>
        <v>-2.314844216382354E-2</v>
      </c>
      <c r="I57" s="684">
        <v>15746.199999999999</v>
      </c>
      <c r="J57" s="685">
        <v>168322.26410999996</v>
      </c>
      <c r="K57" s="686">
        <f>SUM(K52:K55)</f>
        <v>0.98790292260989954</v>
      </c>
      <c r="L57" s="107"/>
    </row>
    <row r="58" spans="1:12" ht="11.1" customHeight="1" thickTop="1" x14ac:dyDescent="0.2">
      <c r="A58" s="1060" t="str">
        <f>T!E17</f>
        <v>II. čtvrtletí</v>
      </c>
      <c r="B58" s="1061"/>
      <c r="C58" s="93" t="s">
        <v>6</v>
      </c>
      <c r="D58" s="77">
        <f>D52</f>
        <v>76</v>
      </c>
      <c r="E58" s="90">
        <f>E40+E46+E52</f>
        <v>34395.139000000003</v>
      </c>
      <c r="F58" s="78">
        <f>F40+F46+F52</f>
        <v>366885.78363999998</v>
      </c>
      <c r="G58" s="434">
        <f>E58/$E$63</f>
        <v>0.62434790895575765</v>
      </c>
      <c r="H58" s="141">
        <f>(E58-I58)/I58</f>
        <v>-5.9070465332913366E-2</v>
      </c>
      <c r="I58" s="414">
        <f>I40+I46+I52</f>
        <v>36554.425950897014</v>
      </c>
      <c r="J58" s="112">
        <f>J40+J46+J52</f>
        <v>390741.16651000001</v>
      </c>
      <c r="K58" s="117">
        <f>I58/$I$63</f>
        <v>0.53515155213656429</v>
      </c>
      <c r="L58" s="87"/>
    </row>
    <row r="59" spans="1:12" ht="11.1" customHeight="1" x14ac:dyDescent="0.2">
      <c r="A59" s="1002"/>
      <c r="B59" s="1003"/>
      <c r="C59" s="93" t="s">
        <v>7</v>
      </c>
      <c r="D59" s="77">
        <f>D53</f>
        <v>284</v>
      </c>
      <c r="E59" s="90">
        <f t="shared" ref="E59:F60" si="20">E41+E47+E53</f>
        <v>5794.6750000000011</v>
      </c>
      <c r="F59" s="78">
        <f t="shared" si="20"/>
        <v>61811.970849999976</v>
      </c>
      <c r="G59" s="434">
        <f t="shared" ref="G59:G62" si="21">E59/$E$63</f>
        <v>0.10518617817849799</v>
      </c>
      <c r="H59" s="141">
        <f t="shared" ref="H59:H62" si="22">(E59-I59)/I59</f>
        <v>-0.16766414768579968</v>
      </c>
      <c r="I59" s="414">
        <f t="shared" ref="I59:J59" si="23">I41+I47+I53</f>
        <v>6961.9432875427265</v>
      </c>
      <c r="J59" s="112">
        <f t="shared" si="23"/>
        <v>74419.240320000041</v>
      </c>
      <c r="K59" s="117">
        <f t="shared" ref="K59:K62" si="24">I59/$I$63</f>
        <v>0.10192185102892581</v>
      </c>
      <c r="L59" s="87"/>
    </row>
    <row r="60" spans="1:12" ht="11.1" customHeight="1" x14ac:dyDescent="0.2">
      <c r="A60" s="1002"/>
      <c r="B60" s="1003"/>
      <c r="C60" s="93" t="s">
        <v>8</v>
      </c>
      <c r="D60" s="77">
        <f>D54</f>
        <v>11097</v>
      </c>
      <c r="E60" s="90">
        <f>E42+E48+E54</f>
        <v>4694.71</v>
      </c>
      <c r="F60" s="78">
        <f t="shared" si="20"/>
        <v>50077.137929999997</v>
      </c>
      <c r="G60" s="434">
        <f t="shared" si="21"/>
        <v>8.5219378577120586E-2</v>
      </c>
      <c r="H60" s="141">
        <f t="shared" si="22"/>
        <v>-0.42387006516376846</v>
      </c>
      <c r="I60" s="414">
        <f>I42+I48+I54</f>
        <v>8148.7</v>
      </c>
      <c r="J60" s="112">
        <f t="shared" ref="J60" si="25">J42+J48+J54</f>
        <v>87107.900000000009</v>
      </c>
      <c r="K60" s="117">
        <f t="shared" si="24"/>
        <v>0.11929579905735632</v>
      </c>
      <c r="L60" s="87"/>
    </row>
    <row r="61" spans="1:12" ht="11.1" customHeight="1" x14ac:dyDescent="0.2">
      <c r="A61" s="1002"/>
      <c r="B61" s="1003"/>
      <c r="C61" s="93" t="s">
        <v>9</v>
      </c>
      <c r="D61" s="77">
        <f>D55</f>
        <v>125209</v>
      </c>
      <c r="E61" s="90">
        <f t="shared" ref="E61:F62" si="26">E43+E49+E55</f>
        <v>9661.2000000000007</v>
      </c>
      <c r="F61" s="78">
        <f t="shared" si="26"/>
        <v>103050.59999999999</v>
      </c>
      <c r="G61" s="434">
        <f t="shared" si="21"/>
        <v>0.17537216575875345</v>
      </c>
      <c r="H61" s="141">
        <f t="shared" si="22"/>
        <v>-0.39956371229871407</v>
      </c>
      <c r="I61" s="414">
        <f t="shared" ref="I61:J61" si="27">I43+I49+I55</f>
        <v>16090.3</v>
      </c>
      <c r="J61" s="112">
        <f t="shared" si="27"/>
        <v>172000.69999999998</v>
      </c>
      <c r="K61" s="117">
        <f t="shared" si="24"/>
        <v>0.23555968382350317</v>
      </c>
      <c r="L61" s="87"/>
    </row>
    <row r="62" spans="1:12" ht="11.1" customHeight="1" x14ac:dyDescent="0.2">
      <c r="A62" s="1002"/>
      <c r="B62" s="1003"/>
      <c r="C62" s="93" t="s">
        <v>306</v>
      </c>
      <c r="D62" s="77">
        <f>D56</f>
        <v>11</v>
      </c>
      <c r="E62" s="90">
        <f>E44+E50+E56</f>
        <v>543.976</v>
      </c>
      <c r="F62" s="78">
        <f t="shared" si="26"/>
        <v>5802.6053400000001</v>
      </c>
      <c r="G62" s="434">
        <f t="shared" si="21"/>
        <v>9.8743685298703747E-3</v>
      </c>
      <c r="H62" s="141">
        <f t="shared" si="22"/>
        <v>-1.330465018836904E-2</v>
      </c>
      <c r="I62" s="414">
        <f>I44+I50+I56</f>
        <v>551.31099999999992</v>
      </c>
      <c r="J62" s="112">
        <f t="shared" ref="J62" si="28">J44+J50+J56</f>
        <v>5893.3110000000006</v>
      </c>
      <c r="K62" s="117">
        <f t="shared" si="24"/>
        <v>8.0711139536502954E-3</v>
      </c>
      <c r="L62" s="87"/>
    </row>
    <row r="63" spans="1:12" ht="11.1" customHeight="1" x14ac:dyDescent="0.2">
      <c r="A63" s="1002"/>
      <c r="B63" s="1003"/>
      <c r="C63" s="645" t="s">
        <v>2</v>
      </c>
      <c r="D63" s="640">
        <f>SUM(D58:D62)</f>
        <v>136677</v>
      </c>
      <c r="E63" s="646">
        <f>SUM(E58:E62)</f>
        <v>55089.700000000004</v>
      </c>
      <c r="F63" s="647">
        <f>SUM(F58:F62)</f>
        <v>587628.09775999992</v>
      </c>
      <c r="G63" s="648">
        <f>SUM(G58:G62)</f>
        <v>1</v>
      </c>
      <c r="H63" s="649">
        <f>(E63-I63)/I63</f>
        <v>-0.19349469469608119</v>
      </c>
      <c r="I63" s="659">
        <f>SUM(I58:I62)</f>
        <v>68306.680238439745</v>
      </c>
      <c r="J63" s="660">
        <f>SUM(J58:J62)</f>
        <v>730162.31782999996</v>
      </c>
      <c r="K63" s="661">
        <f>SUM(K58:K61)</f>
        <v>0.99192888604634954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17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10" t="s">
        <v>242</v>
      </c>
      <c r="L1" s="1010"/>
    </row>
    <row r="2" spans="1:17" s="687" customFormat="1" ht="30" customHeight="1" x14ac:dyDescent="0.25">
      <c r="A2" s="912" t="s">
        <v>204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</row>
    <row r="3" spans="1:17" ht="17.100000000000001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17" ht="12.95" customHeight="1" x14ac:dyDescent="0.2">
      <c r="A4" s="1011" t="s">
        <v>118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17" ht="24.95" customHeight="1" x14ac:dyDescent="0.25">
      <c r="A6" s="74"/>
      <c r="B6" s="75"/>
      <c r="C6" s="76"/>
      <c r="D6" s="76"/>
      <c r="E6" s="989" t="s">
        <v>39</v>
      </c>
      <c r="F6" s="990"/>
      <c r="G6" s="432"/>
      <c r="H6" s="990" t="s">
        <v>108</v>
      </c>
      <c r="I6" s="1056" t="s">
        <v>39</v>
      </c>
      <c r="J6" s="1057"/>
      <c r="K6" s="411"/>
      <c r="L6" s="87"/>
    </row>
    <row r="7" spans="1:17" ht="24.95" customHeight="1" x14ac:dyDescent="0.25">
      <c r="A7" s="74"/>
      <c r="B7" s="94"/>
      <c r="C7" s="94"/>
      <c r="D7" s="1018" t="s">
        <v>0</v>
      </c>
      <c r="E7" s="989"/>
      <c r="F7" s="990"/>
      <c r="G7" s="578" t="s">
        <v>107</v>
      </c>
      <c r="H7" s="990"/>
      <c r="I7" s="1056"/>
      <c r="J7" s="1057"/>
      <c r="K7" s="114" t="s">
        <v>107</v>
      </c>
      <c r="L7" s="87"/>
    </row>
    <row r="8" spans="1:17" ht="15" customHeight="1" x14ac:dyDescent="0.25">
      <c r="A8" s="1017" t="s">
        <v>140</v>
      </c>
      <c r="B8" s="1017"/>
      <c r="C8" s="126" t="s">
        <v>45</v>
      </c>
      <c r="D8" s="1019"/>
      <c r="E8" s="807" t="s">
        <v>342</v>
      </c>
      <c r="F8" s="801" t="s">
        <v>1</v>
      </c>
      <c r="G8" s="579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6" t="str">
        <f>T!J20</f>
        <v>Duben</v>
      </c>
      <c r="B9" s="997"/>
      <c r="C9" s="92" t="s">
        <v>6</v>
      </c>
      <c r="D9" s="77">
        <v>78</v>
      </c>
      <c r="E9" s="90">
        <v>11773.819</v>
      </c>
      <c r="F9" s="78">
        <v>125611.92307000005</v>
      </c>
      <c r="G9" s="433">
        <f>E9/$E$14</f>
        <v>0.5322702983725135</v>
      </c>
      <c r="H9" s="141">
        <f>(E9-I9)/I9</f>
        <v>-0.1135774408239475</v>
      </c>
      <c r="I9" s="414">
        <v>13282.4</v>
      </c>
      <c r="J9" s="112">
        <v>141996.19931999999</v>
      </c>
      <c r="K9" s="116">
        <f>I9/$I$14</f>
        <v>0.41835072980792282</v>
      </c>
      <c r="L9" s="87"/>
    </row>
    <row r="10" spans="1:17" ht="11.1" customHeight="1" x14ac:dyDescent="0.2">
      <c r="A10" s="998"/>
      <c r="B10" s="999"/>
      <c r="C10" s="93" t="s">
        <v>7</v>
      </c>
      <c r="D10" s="77">
        <v>329</v>
      </c>
      <c r="E10" s="90">
        <v>2483.2799999999997</v>
      </c>
      <c r="F10" s="78">
        <v>26493.754939999995</v>
      </c>
      <c r="G10" s="434">
        <f>E10/$E$14</f>
        <v>0.1122640144665461</v>
      </c>
      <c r="H10" s="141">
        <f>(E10-I10)/I10</f>
        <v>-0.29455477180455997</v>
      </c>
      <c r="I10" s="414">
        <v>3520.1598944149632</v>
      </c>
      <c r="J10" s="112">
        <v>37632.111200000021</v>
      </c>
      <c r="K10" s="117">
        <f>I10/$I$14</f>
        <v>0.11087314497900082</v>
      </c>
      <c r="L10" s="88"/>
      <c r="M10" s="79"/>
      <c r="O10" s="79"/>
      <c r="P10" s="79"/>
      <c r="Q10" s="79"/>
    </row>
    <row r="11" spans="1:17" ht="11.1" customHeight="1" x14ac:dyDescent="0.2">
      <c r="A11" s="998"/>
      <c r="B11" s="999"/>
      <c r="C11" s="93" t="s">
        <v>8</v>
      </c>
      <c r="D11" s="77">
        <v>11675</v>
      </c>
      <c r="E11" s="90">
        <v>2830.165</v>
      </c>
      <c r="F11" s="78">
        <v>30194.289250000002</v>
      </c>
      <c r="G11" s="434">
        <f>E11/$E$14</f>
        <v>0.12794597649186257</v>
      </c>
      <c r="H11" s="141">
        <f t="shared" ref="H11:H13" si="0">(E11-I11)/I11</f>
        <v>-0.4857402795184424</v>
      </c>
      <c r="I11" s="414">
        <v>5503.3767710794209</v>
      </c>
      <c r="J11" s="112">
        <v>58834.551189999998</v>
      </c>
      <c r="K11" s="117">
        <f>I11/$I$14</f>
        <v>0.17333777695213559</v>
      </c>
      <c r="L11" s="88"/>
      <c r="M11" s="79"/>
      <c r="O11" s="79"/>
      <c r="P11" s="79"/>
      <c r="Q11" s="79"/>
    </row>
    <row r="12" spans="1:17" ht="11.1" customHeight="1" x14ac:dyDescent="0.2">
      <c r="A12" s="998"/>
      <c r="B12" s="999"/>
      <c r="C12" s="93" t="s">
        <v>9</v>
      </c>
      <c r="D12" s="77">
        <v>147711</v>
      </c>
      <c r="E12" s="90">
        <v>4885</v>
      </c>
      <c r="F12" s="78">
        <v>52117.2</v>
      </c>
      <c r="G12" s="434">
        <f>E12/$E$14</f>
        <v>0.22084086799276673</v>
      </c>
      <c r="H12" s="141">
        <f t="shared" si="0"/>
        <v>-0.47572898891357313</v>
      </c>
      <c r="I12" s="414">
        <v>9317.7000000000007</v>
      </c>
      <c r="J12" s="112">
        <v>99612</v>
      </c>
      <c r="K12" s="117">
        <f>I12/$I$14</f>
        <v>0.2934760732346024</v>
      </c>
      <c r="L12" s="88"/>
      <c r="M12" s="79"/>
      <c r="O12" s="79"/>
      <c r="P12" s="79"/>
      <c r="Q12" s="79"/>
    </row>
    <row r="13" spans="1:17" ht="11.1" customHeight="1" x14ac:dyDescent="0.2">
      <c r="A13" s="998"/>
      <c r="B13" s="999"/>
      <c r="C13" s="93" t="s">
        <v>306</v>
      </c>
      <c r="D13" s="77">
        <v>11</v>
      </c>
      <c r="E13" s="90">
        <v>147.73599999999999</v>
      </c>
      <c r="F13" s="78">
        <v>1576.1717900000001</v>
      </c>
      <c r="G13" s="434">
        <f>E13/$E$14</f>
        <v>6.6788426763110306E-3</v>
      </c>
      <c r="H13" s="141">
        <f t="shared" si="0"/>
        <v>0.17437201907790137</v>
      </c>
      <c r="I13" s="417">
        <v>125.8</v>
      </c>
      <c r="J13" s="118">
        <v>1344.4842800000004</v>
      </c>
      <c r="K13" s="117">
        <f>I13/$I$14</f>
        <v>3.9622750263383641E-3</v>
      </c>
      <c r="L13" s="88"/>
      <c r="M13" s="79"/>
      <c r="O13" s="79"/>
      <c r="P13" s="79"/>
      <c r="Q13" s="79"/>
    </row>
    <row r="14" spans="1:17" ht="11.1" customHeight="1" x14ac:dyDescent="0.2">
      <c r="A14" s="1000"/>
      <c r="B14" s="1001"/>
      <c r="C14" s="610" t="s">
        <v>2</v>
      </c>
      <c r="D14" s="611">
        <v>159804</v>
      </c>
      <c r="E14" s="612">
        <v>22120</v>
      </c>
      <c r="F14" s="613">
        <v>235993.33905000001</v>
      </c>
      <c r="G14" s="614">
        <f>SUM(G9:G13)</f>
        <v>0.99999999999999989</v>
      </c>
      <c r="H14" s="615">
        <f>(E14-I14)/I14</f>
        <v>-0.30329472509853239</v>
      </c>
      <c r="I14" s="616">
        <v>31749.436665494384</v>
      </c>
      <c r="J14" s="617">
        <v>339419.34598999994</v>
      </c>
      <c r="K14" s="625">
        <f>SUM(K9:K12)</f>
        <v>0.99603772497366161</v>
      </c>
      <c r="L14" s="99"/>
      <c r="M14" s="79"/>
    </row>
    <row r="15" spans="1:17" ht="11.1" customHeight="1" x14ac:dyDescent="0.2">
      <c r="A15" s="1002" t="str">
        <f>T!J21</f>
        <v>Květen</v>
      </c>
      <c r="B15" s="1003"/>
      <c r="C15" s="93" t="s">
        <v>6</v>
      </c>
      <c r="D15" s="77">
        <v>78</v>
      </c>
      <c r="E15" s="90">
        <v>10724.308000000001</v>
      </c>
      <c r="F15" s="78">
        <v>114237.27181000002</v>
      </c>
      <c r="G15" s="434">
        <f>E15/$E$20</f>
        <v>0.6826247581220084</v>
      </c>
      <c r="H15" s="141">
        <f>(E15-I15)/I15</f>
        <v>-0.16237938656440123</v>
      </c>
      <c r="I15" s="414">
        <v>12803.3</v>
      </c>
      <c r="J15" s="112">
        <v>136835.47923999999</v>
      </c>
      <c r="K15" s="117">
        <f>I15/$I$20</f>
        <v>0.60199547679388365</v>
      </c>
      <c r="L15" s="88"/>
      <c r="M15" s="79"/>
      <c r="N15" s="79"/>
    </row>
    <row r="16" spans="1:17" ht="11.1" customHeight="1" x14ac:dyDescent="0.2">
      <c r="A16" s="1002"/>
      <c r="B16" s="1003"/>
      <c r="C16" s="93" t="s">
        <v>7</v>
      </c>
      <c r="D16" s="77">
        <v>328</v>
      </c>
      <c r="E16" s="90">
        <v>1428.4669999999999</v>
      </c>
      <c r="F16" s="78">
        <v>15216.328360000001</v>
      </c>
      <c r="G16" s="434">
        <f>E16/$E$20</f>
        <v>9.0924928709644567E-2</v>
      </c>
      <c r="H16" s="141">
        <f>(E16-I16)/I16</f>
        <v>-0.34413548999972915</v>
      </c>
      <c r="I16" s="414">
        <v>2177.991</v>
      </c>
      <c r="J16" s="112">
        <v>23277.081149999998</v>
      </c>
      <c r="K16" s="117">
        <f>I16/$I$20</f>
        <v>0.10240646790263351</v>
      </c>
      <c r="L16" s="89"/>
      <c r="M16" s="82"/>
      <c r="N16" s="79"/>
    </row>
    <row r="17" spans="1:21" ht="11.1" customHeight="1" x14ac:dyDescent="0.2">
      <c r="A17" s="1002"/>
      <c r="B17" s="1003"/>
      <c r="C17" s="93" t="s">
        <v>8</v>
      </c>
      <c r="D17" s="77">
        <v>11664</v>
      </c>
      <c r="E17" s="90">
        <v>1163.259</v>
      </c>
      <c r="F17" s="78">
        <v>12391.15</v>
      </c>
      <c r="G17" s="434">
        <f>E17/$E$20</f>
        <v>7.4043881759853353E-2</v>
      </c>
      <c r="H17" s="141">
        <f t="shared" ref="H17:H20" si="1">(E17-I17)/I17</f>
        <v>-0.48424367186401968</v>
      </c>
      <c r="I17" s="414">
        <v>2255.4430000000002</v>
      </c>
      <c r="J17" s="112">
        <v>24105.550280000003</v>
      </c>
      <c r="K17" s="117">
        <f>I17/$I$20</f>
        <v>0.10604816603269686</v>
      </c>
      <c r="L17" s="88"/>
      <c r="M17" s="79"/>
      <c r="N17" s="79"/>
      <c r="O17" s="79"/>
      <c r="P17" s="79"/>
    </row>
    <row r="18" spans="1:21" ht="11.1" customHeight="1" x14ac:dyDescent="0.2">
      <c r="A18" s="1002"/>
      <c r="B18" s="1003"/>
      <c r="C18" s="93" t="s">
        <v>9</v>
      </c>
      <c r="D18" s="77">
        <v>147641</v>
      </c>
      <c r="E18" s="90">
        <v>2240.6999999999998</v>
      </c>
      <c r="F18" s="78">
        <v>23868.400000000001</v>
      </c>
      <c r="G18" s="434">
        <f>E18/$E$20</f>
        <v>0.14262526733883288</v>
      </c>
      <c r="H18" s="141">
        <f t="shared" si="1"/>
        <v>-0.41919178827859721</v>
      </c>
      <c r="I18" s="414">
        <v>3857.9</v>
      </c>
      <c r="J18" s="112">
        <v>41231.800000000003</v>
      </c>
      <c r="K18" s="117">
        <f>I18/$I$20</f>
        <v>0.18139373051659527</v>
      </c>
      <c r="L18" s="88"/>
      <c r="M18" s="79"/>
      <c r="N18" s="79"/>
      <c r="O18" s="79"/>
      <c r="P18" s="79"/>
    </row>
    <row r="19" spans="1:21" ht="11.1" customHeight="1" x14ac:dyDescent="0.2">
      <c r="A19" s="1002"/>
      <c r="B19" s="1003"/>
      <c r="C19" s="93" t="s">
        <v>306</v>
      </c>
      <c r="D19" s="77">
        <v>11</v>
      </c>
      <c r="E19" s="90">
        <v>153.666</v>
      </c>
      <c r="F19" s="78">
        <v>1636.8778799999998</v>
      </c>
      <c r="G19" s="434">
        <f>E19/$E$20</f>
        <v>9.7811640696608623E-3</v>
      </c>
      <c r="H19" s="141">
        <f t="shared" si="1"/>
        <v>-0.11414340562415695</v>
      </c>
      <c r="I19" s="417">
        <v>173.46600000000001</v>
      </c>
      <c r="J19" s="118">
        <v>1853.9296100000001</v>
      </c>
      <c r="K19" s="117">
        <f>I19/$I$20</f>
        <v>8.156158754190547E-3</v>
      </c>
      <c r="L19" s="88"/>
      <c r="M19" s="79"/>
      <c r="N19" s="79"/>
      <c r="O19" s="79"/>
      <c r="P19" s="79"/>
    </row>
    <row r="20" spans="1:21" ht="11.1" customHeight="1" x14ac:dyDescent="0.2">
      <c r="A20" s="1002"/>
      <c r="B20" s="1003"/>
      <c r="C20" s="610" t="s">
        <v>2</v>
      </c>
      <c r="D20" s="611">
        <v>159722</v>
      </c>
      <c r="E20" s="612">
        <v>15710.4</v>
      </c>
      <c r="F20" s="613">
        <v>167350.02804999999</v>
      </c>
      <c r="G20" s="614">
        <f>SUM(G15:G19)</f>
        <v>1</v>
      </c>
      <c r="H20" s="615">
        <f t="shared" si="1"/>
        <v>-0.26131624357606004</v>
      </c>
      <c r="I20" s="616">
        <v>21268.100000000002</v>
      </c>
      <c r="J20" s="617">
        <v>227303.84028</v>
      </c>
      <c r="K20" s="625">
        <f>SUM(K15:K18)</f>
        <v>0.99184384124580927</v>
      </c>
      <c r="L20" s="99"/>
      <c r="M20" s="79"/>
      <c r="N20" s="79"/>
      <c r="O20" s="79"/>
      <c r="P20" s="79"/>
    </row>
    <row r="21" spans="1:21" ht="11.1" customHeight="1" x14ac:dyDescent="0.2">
      <c r="A21" s="1002" t="str">
        <f>T!J22</f>
        <v>Červen</v>
      </c>
      <c r="B21" s="1003"/>
      <c r="C21" s="92" t="s">
        <v>6</v>
      </c>
      <c r="D21" s="104">
        <v>78</v>
      </c>
      <c r="E21" s="106">
        <v>10277.258</v>
      </c>
      <c r="F21" s="105">
        <v>109760.49968999997</v>
      </c>
      <c r="G21" s="433">
        <f>E21/$E$26</f>
        <v>0.72785113314447603</v>
      </c>
      <c r="H21" s="395">
        <f>(E21-I21)/I21</f>
        <v>-9.0242460187488452E-2</v>
      </c>
      <c r="I21" s="413">
        <v>11296.7</v>
      </c>
      <c r="J21" s="113">
        <v>120758.77401999997</v>
      </c>
      <c r="K21" s="116">
        <f>I21/$I$26</f>
        <v>0.74958031146529369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02"/>
      <c r="B22" s="1003"/>
      <c r="C22" s="93" t="s">
        <v>7</v>
      </c>
      <c r="D22" s="77">
        <v>330</v>
      </c>
      <c r="E22" s="90">
        <v>1322.29</v>
      </c>
      <c r="F22" s="78">
        <v>14122.49332</v>
      </c>
      <c r="G22" s="434">
        <f>E22/$E$26</f>
        <v>9.3646600566572244E-2</v>
      </c>
      <c r="H22" s="141">
        <f t="shared" ref="H22:H26" si="2">(E22-I22)/I22</f>
        <v>3.5766040277919277E-2</v>
      </c>
      <c r="I22" s="414">
        <v>1276.6299999999999</v>
      </c>
      <c r="J22" s="112">
        <v>13647.037200000012</v>
      </c>
      <c r="K22" s="117">
        <f>I22/$I$26</f>
        <v>8.4709403013794982E-2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02"/>
      <c r="B23" s="1003"/>
      <c r="C23" s="93" t="s">
        <v>8</v>
      </c>
      <c r="D23" s="77">
        <v>11665</v>
      </c>
      <c r="E23" s="90">
        <v>861.86299999999994</v>
      </c>
      <c r="F23" s="78">
        <v>9204.9085500000001</v>
      </c>
      <c r="G23" s="434">
        <f>E23/$E$26</f>
        <v>6.1038456090651561E-2</v>
      </c>
      <c r="H23" s="141">
        <f t="shared" si="2"/>
        <v>0.10831872700548201</v>
      </c>
      <c r="I23" s="414">
        <v>777.63099999999997</v>
      </c>
      <c r="J23" s="112">
        <v>8312.8761699999995</v>
      </c>
      <c r="K23" s="117">
        <f>I23/$I$26</f>
        <v>5.1598864020914757E-2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02"/>
      <c r="B24" s="1003"/>
      <c r="C24" s="93" t="s">
        <v>9</v>
      </c>
      <c r="D24" s="77">
        <v>147574</v>
      </c>
      <c r="E24" s="90">
        <v>1507</v>
      </c>
      <c r="F24" s="78">
        <v>16094.7</v>
      </c>
      <c r="G24" s="434">
        <f>E24/$E$26</f>
        <v>0.10672804532577905</v>
      </c>
      <c r="H24" s="141">
        <f t="shared" si="2"/>
        <v>-4.7588952790242028E-2</v>
      </c>
      <c r="I24" s="414">
        <v>1582.3</v>
      </c>
      <c r="J24" s="112">
        <v>16914.8</v>
      </c>
      <c r="K24" s="117">
        <f>I24/$I$26</f>
        <v>0.10499180529106147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7"/>
      <c r="B25" s="1062"/>
      <c r="C25" s="93" t="s">
        <v>306</v>
      </c>
      <c r="D25" s="77">
        <v>11</v>
      </c>
      <c r="E25" s="90">
        <v>151.589</v>
      </c>
      <c r="F25" s="78">
        <v>1618.9673199999997</v>
      </c>
      <c r="G25" s="434">
        <f>E25/$E$26</f>
        <v>1.0735764872521248E-2</v>
      </c>
      <c r="H25" s="141">
        <f t="shared" si="2"/>
        <v>0.1029547653868262</v>
      </c>
      <c r="I25" s="417">
        <v>137.43899999999999</v>
      </c>
      <c r="J25" s="118">
        <v>1469.19479</v>
      </c>
      <c r="K25" s="117">
        <f>I25/$I$26</f>
        <v>9.1196162089352186E-3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4"/>
      <c r="B26" s="1005"/>
      <c r="C26" s="678" t="s">
        <v>2</v>
      </c>
      <c r="D26" s="679">
        <v>159658</v>
      </c>
      <c r="E26" s="680">
        <v>14119.999999999998</v>
      </c>
      <c r="F26" s="681">
        <v>150801.56887999998</v>
      </c>
      <c r="G26" s="682">
        <f>SUM(G21:G25)</f>
        <v>1.0000000000000002</v>
      </c>
      <c r="H26" s="683">
        <f t="shared" si="2"/>
        <v>-6.30826703470974E-2</v>
      </c>
      <c r="I26" s="684">
        <v>15070.699999999999</v>
      </c>
      <c r="J26" s="685">
        <v>161102.68217999997</v>
      </c>
      <c r="K26" s="686">
        <f>SUM(K21:K24)</f>
        <v>0.9908803837910648</v>
      </c>
      <c r="L26" s="107"/>
    </row>
    <row r="27" spans="1:21" ht="11.1" customHeight="1" thickTop="1" x14ac:dyDescent="0.2">
      <c r="A27" s="1060" t="str">
        <f>T!E17</f>
        <v>II. čtvrtletí</v>
      </c>
      <c r="B27" s="1061"/>
      <c r="C27" s="93" t="s">
        <v>6</v>
      </c>
      <c r="D27" s="77">
        <f>D21</f>
        <v>78</v>
      </c>
      <c r="E27" s="90">
        <f>E9+E15+E21</f>
        <v>32775.385000000002</v>
      </c>
      <c r="F27" s="78">
        <f>F9+F15+F21</f>
        <v>349609.69457000005</v>
      </c>
      <c r="G27" s="434">
        <f>E27/$E$32</f>
        <v>0.6308976446764607</v>
      </c>
      <c r="H27" s="141">
        <f>(E27-I27)/I27</f>
        <v>-0.12324021464646445</v>
      </c>
      <c r="I27" s="414">
        <f>I9+I15+I21</f>
        <v>37382.399999999994</v>
      </c>
      <c r="J27" s="112">
        <f>J9+J15+J21</f>
        <v>399590.45257999992</v>
      </c>
      <c r="K27" s="117">
        <f>I27/$I$32</f>
        <v>0.54902875784040639</v>
      </c>
      <c r="L27" s="87"/>
    </row>
    <row r="28" spans="1:21" ht="11.1" customHeight="1" x14ac:dyDescent="0.2">
      <c r="A28" s="1002"/>
      <c r="B28" s="1003"/>
      <c r="C28" s="93" t="s">
        <v>7</v>
      </c>
      <c r="D28" s="77">
        <f>D22</f>
        <v>330</v>
      </c>
      <c r="E28" s="90">
        <f t="shared" ref="E28:F31" si="3">E10+E16+E22</f>
        <v>5234.0369999999994</v>
      </c>
      <c r="F28" s="78">
        <f t="shared" si="3"/>
        <v>55832.57662</v>
      </c>
      <c r="G28" s="434">
        <f>E28/$E$32</f>
        <v>0.10075065832024391</v>
      </c>
      <c r="H28" s="141">
        <f t="shared" ref="H28:H31" si="4">(E28-I28)/I28</f>
        <v>-0.24957685707501714</v>
      </c>
      <c r="I28" s="414">
        <f t="shared" ref="I28:J28" si="5">I10+I16+I22</f>
        <v>6974.7808944149629</v>
      </c>
      <c r="J28" s="112">
        <f t="shared" si="5"/>
        <v>74556.229550000033</v>
      </c>
      <c r="K28" s="117">
        <f>I28/$I$32</f>
        <v>0.10243738472301528</v>
      </c>
      <c r="L28" s="87"/>
    </row>
    <row r="29" spans="1:21" ht="11.1" customHeight="1" x14ac:dyDescent="0.2">
      <c r="A29" s="1002"/>
      <c r="B29" s="1003"/>
      <c r="C29" s="93" t="s">
        <v>8</v>
      </c>
      <c r="D29" s="77">
        <f>D23</f>
        <v>11665</v>
      </c>
      <c r="E29" s="90">
        <f t="shared" si="3"/>
        <v>4855.2870000000003</v>
      </c>
      <c r="F29" s="78">
        <f t="shared" si="3"/>
        <v>51790.347800000003</v>
      </c>
      <c r="G29" s="434">
        <f>E29/$E$32</f>
        <v>9.3460050355723925E-2</v>
      </c>
      <c r="H29" s="141">
        <f t="shared" si="4"/>
        <v>-0.43122884086098268</v>
      </c>
      <c r="I29" s="414">
        <f t="shared" ref="I29:J29" si="6">I11+I17+I23</f>
        <v>8536.4507710794205</v>
      </c>
      <c r="J29" s="112">
        <f t="shared" si="6"/>
        <v>91252.977639999997</v>
      </c>
      <c r="K29" s="117">
        <f>I29/$I$32</f>
        <v>0.12537335653172388</v>
      </c>
      <c r="L29" s="87"/>
    </row>
    <row r="30" spans="1:21" ht="11.1" customHeight="1" x14ac:dyDescent="0.2">
      <c r="A30" s="1002"/>
      <c r="B30" s="1003"/>
      <c r="C30" s="93" t="s">
        <v>9</v>
      </c>
      <c r="D30" s="77">
        <f>D24</f>
        <v>147574</v>
      </c>
      <c r="E30" s="90">
        <f t="shared" si="3"/>
        <v>8632.7000000000007</v>
      </c>
      <c r="F30" s="78">
        <f t="shared" si="3"/>
        <v>92080.3</v>
      </c>
      <c r="G30" s="434">
        <f>E30/$E$32</f>
        <v>0.16617196402722598</v>
      </c>
      <c r="H30" s="141">
        <f t="shared" si="4"/>
        <v>-0.41504550105367288</v>
      </c>
      <c r="I30" s="414">
        <f t="shared" ref="I30:J30" si="7">I12+I18+I24</f>
        <v>14757.9</v>
      </c>
      <c r="J30" s="112">
        <f t="shared" si="7"/>
        <v>157758.59999999998</v>
      </c>
      <c r="K30" s="117">
        <f>I30/$I$32</f>
        <v>0.21674669109883088</v>
      </c>
      <c r="L30" s="87"/>
    </row>
    <row r="31" spans="1:21" ht="11.1" customHeight="1" x14ac:dyDescent="0.2">
      <c r="A31" s="1002"/>
      <c r="B31" s="1003"/>
      <c r="C31" s="93" t="s">
        <v>306</v>
      </c>
      <c r="D31" s="77">
        <f>D25</f>
        <v>11</v>
      </c>
      <c r="E31" s="90">
        <f>E13+E19+E25</f>
        <v>452.99099999999999</v>
      </c>
      <c r="F31" s="78">
        <f t="shared" si="3"/>
        <v>4832.0169900000001</v>
      </c>
      <c r="G31" s="434">
        <f>E31/$E$32</f>
        <v>8.7196826203455591E-3</v>
      </c>
      <c r="H31" s="141">
        <f t="shared" si="4"/>
        <v>3.7292909401082978E-2</v>
      </c>
      <c r="I31" s="414">
        <f>I13+I19+I25</f>
        <v>436.70500000000004</v>
      </c>
      <c r="J31" s="112">
        <f t="shared" ref="J31" si="8">J13+J19+J25</f>
        <v>4667.6086800000012</v>
      </c>
      <c r="K31" s="117">
        <f>I31/$I$32</f>
        <v>6.4138098060235495E-3</v>
      </c>
      <c r="L31" s="87"/>
    </row>
    <row r="32" spans="1:21" ht="11.1" customHeight="1" x14ac:dyDescent="0.2">
      <c r="A32" s="1002"/>
      <c r="B32" s="1003"/>
      <c r="C32" s="645" t="s">
        <v>2</v>
      </c>
      <c r="D32" s="640">
        <f>SUM(D27:D31)</f>
        <v>159658</v>
      </c>
      <c r="E32" s="646">
        <f>SUM(E27:E31)</f>
        <v>51950.400000000001</v>
      </c>
      <c r="F32" s="647">
        <f>SUM(F27:F31)</f>
        <v>554144.93598000007</v>
      </c>
      <c r="G32" s="648">
        <f>SUM(G27:G31)</f>
        <v>1</v>
      </c>
      <c r="H32" s="649">
        <f>(E32-I32)/I32</f>
        <v>-0.23701357908234208</v>
      </c>
      <c r="I32" s="659">
        <f>SUM(I27:I31)</f>
        <v>68088.236665494376</v>
      </c>
      <c r="J32" s="660">
        <f>SUM(J27:J31)</f>
        <v>727825.86844999995</v>
      </c>
      <c r="K32" s="661">
        <f>SUM(K27:K30)</f>
        <v>0.99358619019397643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3" t="s">
        <v>303</v>
      </c>
      <c r="B35" s="1063"/>
      <c r="C35" s="1063"/>
      <c r="D35" s="1064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3">
        <f>T!G17</f>
        <v>2018</v>
      </c>
      <c r="F36" s="984"/>
      <c r="G36" s="984"/>
      <c r="H36" s="410"/>
      <c r="I36" s="1014">
        <f>E36-1</f>
        <v>2017</v>
      </c>
      <c r="J36" s="1015"/>
      <c r="K36" s="1016"/>
      <c r="L36" s="87"/>
    </row>
    <row r="37" spans="1:12" ht="24.95" customHeight="1" x14ac:dyDescent="0.25">
      <c r="A37" s="74"/>
      <c r="B37" s="75"/>
      <c r="C37" s="76"/>
      <c r="D37" s="76"/>
      <c r="E37" s="989" t="s">
        <v>39</v>
      </c>
      <c r="F37" s="990"/>
      <c r="G37" s="432"/>
      <c r="H37" s="990" t="s">
        <v>108</v>
      </c>
      <c r="I37" s="1056" t="s">
        <v>39</v>
      </c>
      <c r="J37" s="1057"/>
      <c r="K37" s="411"/>
      <c r="L37" s="87"/>
    </row>
    <row r="38" spans="1:12" ht="24.95" customHeight="1" x14ac:dyDescent="0.25">
      <c r="A38" s="74"/>
      <c r="B38" s="94"/>
      <c r="C38" s="94"/>
      <c r="D38" s="1018" t="s">
        <v>0</v>
      </c>
      <c r="E38" s="989"/>
      <c r="F38" s="990"/>
      <c r="G38" s="578" t="s">
        <v>107</v>
      </c>
      <c r="H38" s="990"/>
      <c r="I38" s="1056"/>
      <c r="J38" s="1057"/>
      <c r="K38" s="114" t="s">
        <v>107</v>
      </c>
      <c r="L38" s="87"/>
    </row>
    <row r="39" spans="1:12" ht="15" customHeight="1" x14ac:dyDescent="0.25">
      <c r="A39" s="1017" t="s">
        <v>140</v>
      </c>
      <c r="B39" s="1017"/>
      <c r="C39" s="126" t="s">
        <v>45</v>
      </c>
      <c r="D39" s="1019"/>
      <c r="E39" s="807" t="s">
        <v>342</v>
      </c>
      <c r="F39" s="801" t="s">
        <v>1</v>
      </c>
      <c r="G39" s="579" t="s">
        <v>66</v>
      </c>
      <c r="H39" s="1017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6" t="str">
        <f>T!J20</f>
        <v>Duben</v>
      </c>
      <c r="B40" s="997"/>
      <c r="C40" s="92" t="s">
        <v>6</v>
      </c>
      <c r="D40" s="77">
        <v>182</v>
      </c>
      <c r="E40" s="90">
        <v>12854.195980112274</v>
      </c>
      <c r="F40" s="78">
        <v>136700.52828000003</v>
      </c>
      <c r="G40" s="433">
        <f>E40/$E$45</f>
        <v>0.28105995837290443</v>
      </c>
      <c r="H40" s="141">
        <f>(E40-I40)/I40</f>
        <v>-0.31088151673918679</v>
      </c>
      <c r="I40" s="414">
        <v>18653.099999999999</v>
      </c>
      <c r="J40" s="112">
        <v>199179.19999999998</v>
      </c>
      <c r="K40" s="116">
        <f>I40/$I$45</f>
        <v>0.25268389688959209</v>
      </c>
      <c r="L40" s="87"/>
    </row>
    <row r="41" spans="1:12" ht="11.1" customHeight="1" x14ac:dyDescent="0.2">
      <c r="A41" s="998"/>
      <c r="B41" s="999"/>
      <c r="C41" s="93" t="s">
        <v>7</v>
      </c>
      <c r="D41" s="77">
        <v>1643</v>
      </c>
      <c r="E41" s="90">
        <v>8719.8782795941588</v>
      </c>
      <c r="F41" s="78">
        <v>92733.289539999998</v>
      </c>
      <c r="G41" s="434">
        <f t="shared" ref="G41" si="9">E41/$E$45</f>
        <v>0.19066214877004867</v>
      </c>
      <c r="H41" s="141">
        <f>(E41-I41)/I41</f>
        <v>-0.37340991351253494</v>
      </c>
      <c r="I41" s="414">
        <v>13916.4</v>
      </c>
      <c r="J41" s="112">
        <v>148600.4</v>
      </c>
      <c r="K41" s="117">
        <f t="shared" ref="K41:K44" si="10">I41/$I$45</f>
        <v>0.18851827217322159</v>
      </c>
      <c r="L41" s="88"/>
    </row>
    <row r="42" spans="1:12" ht="11.1" customHeight="1" x14ac:dyDescent="0.2">
      <c r="A42" s="998"/>
      <c r="B42" s="999"/>
      <c r="C42" s="93" t="s">
        <v>8</v>
      </c>
      <c r="D42" s="77">
        <v>38773</v>
      </c>
      <c r="E42" s="90">
        <v>9513.7348870853893</v>
      </c>
      <c r="F42" s="78">
        <v>101175.71640368699</v>
      </c>
      <c r="G42" s="434">
        <f>E42/$E$45</f>
        <v>0.2080200064999875</v>
      </c>
      <c r="H42" s="141">
        <f t="shared" ref="H42:H44" si="11">(E42-I42)/I42</f>
        <v>-0.43097970112231887</v>
      </c>
      <c r="I42" s="414">
        <v>16719.5</v>
      </c>
      <c r="J42" s="112">
        <v>178532.7</v>
      </c>
      <c r="K42" s="117">
        <f t="shared" si="10"/>
        <v>0.22649041789544555</v>
      </c>
      <c r="L42" s="88"/>
    </row>
    <row r="43" spans="1:12" ht="11.1" customHeight="1" x14ac:dyDescent="0.2">
      <c r="A43" s="998"/>
      <c r="B43" s="999"/>
      <c r="C43" s="93" t="s">
        <v>9</v>
      </c>
      <c r="D43" s="77">
        <v>383251</v>
      </c>
      <c r="E43" s="90">
        <v>13936.164506413661</v>
      </c>
      <c r="F43" s="78">
        <v>148206.92867635738</v>
      </c>
      <c r="G43" s="434">
        <f>E43/$E$45</f>
        <v>0.30471744962584274</v>
      </c>
      <c r="H43" s="141">
        <f t="shared" si="11"/>
        <v>-0.41669431198225071</v>
      </c>
      <c r="I43" s="414">
        <v>23891.7</v>
      </c>
      <c r="J43" s="112">
        <v>255118.1</v>
      </c>
      <c r="K43" s="117">
        <f t="shared" si="10"/>
        <v>0.32364850128488393</v>
      </c>
      <c r="L43" s="88"/>
    </row>
    <row r="44" spans="1:12" ht="11.1" customHeight="1" x14ac:dyDescent="0.2">
      <c r="A44" s="998"/>
      <c r="B44" s="999"/>
      <c r="C44" s="93" t="s">
        <v>306</v>
      </c>
      <c r="D44" s="77">
        <v>26</v>
      </c>
      <c r="E44" s="90">
        <v>710.73738328302636</v>
      </c>
      <c r="F44" s="78">
        <v>7558.4788500000004</v>
      </c>
      <c r="G44" s="434">
        <f>E44/$E$45</f>
        <v>1.5540436731216668E-2</v>
      </c>
      <c r="H44" s="141">
        <f t="shared" si="11"/>
        <v>0.11191705770185593</v>
      </c>
      <c r="I44" s="417">
        <v>639.20000000000005</v>
      </c>
      <c r="J44" s="118">
        <v>6825.4</v>
      </c>
      <c r="K44" s="117">
        <f t="shared" si="10"/>
        <v>8.6589117568568914E-3</v>
      </c>
      <c r="L44" s="88"/>
    </row>
    <row r="45" spans="1:12" ht="11.1" customHeight="1" x14ac:dyDescent="0.2">
      <c r="A45" s="1000"/>
      <c r="B45" s="1001"/>
      <c r="C45" s="610" t="s">
        <v>2</v>
      </c>
      <c r="D45" s="611">
        <v>423875</v>
      </c>
      <c r="E45" s="612">
        <v>45734.711036488508</v>
      </c>
      <c r="F45" s="613">
        <v>486374.94175004441</v>
      </c>
      <c r="G45" s="614">
        <f>SUM(G40:G44)</f>
        <v>1</v>
      </c>
      <c r="H45" s="615">
        <f>(E45-I45)/I45</f>
        <v>-0.38045552708025193</v>
      </c>
      <c r="I45" s="616">
        <v>73819.899999999994</v>
      </c>
      <c r="J45" s="617">
        <v>788255.8</v>
      </c>
      <c r="K45" s="625">
        <f>SUM(K40:K43)</f>
        <v>0.99134108824314326</v>
      </c>
      <c r="L45" s="99"/>
    </row>
    <row r="46" spans="1:12" ht="11.1" customHeight="1" x14ac:dyDescent="0.2">
      <c r="A46" s="1002" t="str">
        <f>T!J21</f>
        <v>Květen</v>
      </c>
      <c r="B46" s="1003"/>
      <c r="C46" s="93" t="s">
        <v>6</v>
      </c>
      <c r="D46" s="77">
        <v>182</v>
      </c>
      <c r="E46" s="90">
        <v>9074.6628601359207</v>
      </c>
      <c r="F46" s="78">
        <v>96674.196789999987</v>
      </c>
      <c r="G46" s="434">
        <f>E46/$E$51</f>
        <v>0.35962651866232959</v>
      </c>
      <c r="H46" s="141">
        <f>(E46-I46)/I46</f>
        <v>-0.23159243163366383</v>
      </c>
      <c r="I46" s="414">
        <v>11809.7</v>
      </c>
      <c r="J46" s="112">
        <v>126187.5</v>
      </c>
      <c r="K46" s="117">
        <f>I46/$I$51</f>
        <v>0.30243748783560914</v>
      </c>
      <c r="L46" s="88"/>
    </row>
    <row r="47" spans="1:12" ht="11.1" customHeight="1" x14ac:dyDescent="0.2">
      <c r="A47" s="1002"/>
      <c r="B47" s="1003"/>
      <c r="C47" s="93" t="s">
        <v>7</v>
      </c>
      <c r="D47" s="77">
        <v>1643</v>
      </c>
      <c r="E47" s="90">
        <v>4605.2789349678969</v>
      </c>
      <c r="F47" s="78">
        <v>49060.957549999999</v>
      </c>
      <c r="G47" s="434">
        <f t="shared" ref="G47:G50" si="12">E47/$E$51</f>
        <v>0.18250600120109139</v>
      </c>
      <c r="H47" s="141">
        <f>(E47-I47)/I47</f>
        <v>-0.36770204369279497</v>
      </c>
      <c r="I47" s="414">
        <v>7283.4</v>
      </c>
      <c r="J47" s="112">
        <v>77823.5</v>
      </c>
      <c r="K47" s="117">
        <f t="shared" ref="K47:K50" si="13">I47/$I$51</f>
        <v>0.18652236711363332</v>
      </c>
      <c r="L47" s="89"/>
    </row>
    <row r="48" spans="1:12" ht="11.1" customHeight="1" x14ac:dyDescent="0.2">
      <c r="A48" s="1002"/>
      <c r="B48" s="1003"/>
      <c r="C48" s="93" t="s">
        <v>8</v>
      </c>
      <c r="D48" s="77">
        <v>38796</v>
      </c>
      <c r="E48" s="90">
        <v>3952.3748471324952</v>
      </c>
      <c r="F48" s="78">
        <v>42105.439721471899</v>
      </c>
      <c r="G48" s="434">
        <f t="shared" si="12"/>
        <v>0.15663158275188274</v>
      </c>
      <c r="H48" s="141">
        <f t="shared" ref="H48:H50" si="14">(E48-I48)/I48</f>
        <v>-0.48756306355164786</v>
      </c>
      <c r="I48" s="414">
        <v>7712.9</v>
      </c>
      <c r="J48" s="112">
        <v>82413.600000000006</v>
      </c>
      <c r="K48" s="117">
        <f t="shared" si="13"/>
        <v>0.19752153737413056</v>
      </c>
      <c r="L48" s="88"/>
    </row>
    <row r="49" spans="1:12" ht="11.1" customHeight="1" x14ac:dyDescent="0.2">
      <c r="A49" s="1002"/>
      <c r="B49" s="1003"/>
      <c r="C49" s="93" t="s">
        <v>9</v>
      </c>
      <c r="D49" s="77">
        <v>382987</v>
      </c>
      <c r="E49" s="90">
        <v>6842.1971588388133</v>
      </c>
      <c r="F49" s="78">
        <v>72891.294772541645</v>
      </c>
      <c r="G49" s="434">
        <f t="shared" si="12"/>
        <v>0.27115448608496617</v>
      </c>
      <c r="H49" s="141">
        <f t="shared" si="14"/>
        <v>-0.40790955704060111</v>
      </c>
      <c r="I49" s="414">
        <v>11556</v>
      </c>
      <c r="J49" s="112">
        <v>123476.9</v>
      </c>
      <c r="K49" s="117">
        <f t="shared" si="13"/>
        <v>0.29594042265496151</v>
      </c>
      <c r="L49" s="88"/>
    </row>
    <row r="50" spans="1:12" ht="11.1" customHeight="1" x14ac:dyDescent="0.2">
      <c r="A50" s="1002"/>
      <c r="B50" s="1003"/>
      <c r="C50" s="93" t="s">
        <v>306</v>
      </c>
      <c r="D50" s="77">
        <v>26</v>
      </c>
      <c r="E50" s="90">
        <v>759.06155896819735</v>
      </c>
      <c r="F50" s="78">
        <v>8086.4345999999996</v>
      </c>
      <c r="G50" s="434">
        <f t="shared" si="12"/>
        <v>3.0081411299730063E-2</v>
      </c>
      <c r="H50" s="141">
        <f t="shared" si="14"/>
        <v>0.10585891458070712</v>
      </c>
      <c r="I50" s="417">
        <v>686.4</v>
      </c>
      <c r="J50" s="118">
        <v>7334.6</v>
      </c>
      <c r="K50" s="117">
        <f t="shared" si="13"/>
        <v>1.7578185021665419E-2</v>
      </c>
      <c r="L50" s="88"/>
    </row>
    <row r="51" spans="1:12" ht="11.1" customHeight="1" x14ac:dyDescent="0.2">
      <c r="A51" s="1002"/>
      <c r="B51" s="1003"/>
      <c r="C51" s="610" t="s">
        <v>2</v>
      </c>
      <c r="D51" s="611">
        <v>423634</v>
      </c>
      <c r="E51" s="612">
        <v>25233.575360043324</v>
      </c>
      <c r="F51" s="613">
        <v>268818.32343401352</v>
      </c>
      <c r="G51" s="614">
        <f>SUM(G46:G50)</f>
        <v>1</v>
      </c>
      <c r="H51" s="615">
        <f t="shared" ref="H51" si="15">(E51-I51)/I51</f>
        <v>-0.35378721381558981</v>
      </c>
      <c r="I51" s="616">
        <v>39048.400000000001</v>
      </c>
      <c r="J51" s="617">
        <v>417236.1</v>
      </c>
      <c r="K51" s="625">
        <f>SUM(K46:K49)</f>
        <v>0.98242181497833458</v>
      </c>
      <c r="L51" s="99"/>
    </row>
    <row r="52" spans="1:12" ht="11.1" customHeight="1" x14ac:dyDescent="0.2">
      <c r="A52" s="1002" t="str">
        <f>T!J22</f>
        <v>Červen</v>
      </c>
      <c r="B52" s="1003"/>
      <c r="C52" s="92" t="s">
        <v>6</v>
      </c>
      <c r="D52" s="104">
        <v>182</v>
      </c>
      <c r="E52" s="106">
        <v>7772.8895252152424</v>
      </c>
      <c r="F52" s="105">
        <v>82968.601770000008</v>
      </c>
      <c r="G52" s="433">
        <f>E52/$E$57</f>
        <v>0.37730616164662423</v>
      </c>
      <c r="H52" s="395">
        <f>(E52-I52)/I52</f>
        <v>-8.4097856971902009E-3</v>
      </c>
      <c r="I52" s="413">
        <v>7838.8122564121768</v>
      </c>
      <c r="J52" s="113">
        <v>83740.456610000008</v>
      </c>
      <c r="K52" s="116">
        <f>I52/$I$57</f>
        <v>0.38504493012399549</v>
      </c>
      <c r="L52" s="106"/>
    </row>
    <row r="53" spans="1:12" ht="11.1" customHeight="1" x14ac:dyDescent="0.2">
      <c r="A53" s="1002"/>
      <c r="B53" s="1003"/>
      <c r="C53" s="93" t="s">
        <v>7</v>
      </c>
      <c r="D53" s="77">
        <v>1644</v>
      </c>
      <c r="E53" s="90">
        <v>3669.7444824388003</v>
      </c>
      <c r="F53" s="78">
        <v>39171.219579999997</v>
      </c>
      <c r="G53" s="434">
        <f t="shared" ref="G53:G56" si="16">E53/$E$57</f>
        <v>0.1781341675320568</v>
      </c>
      <c r="H53" s="141">
        <f t="shared" ref="H53:H56" si="17">(E53-I53)/I53</f>
        <v>1.7194313578065605E-2</v>
      </c>
      <c r="I53" s="414">
        <v>3607.7123450780696</v>
      </c>
      <c r="J53" s="112">
        <v>38540.469440000001</v>
      </c>
      <c r="K53" s="117">
        <f t="shared" ref="K53:K56" si="18">I53/$I$57</f>
        <v>0.17721196813735993</v>
      </c>
      <c r="L53" s="90"/>
    </row>
    <row r="54" spans="1:12" ht="11.1" customHeight="1" x14ac:dyDescent="0.2">
      <c r="A54" s="1002"/>
      <c r="B54" s="1003"/>
      <c r="C54" s="93" t="s">
        <v>8</v>
      </c>
      <c r="D54" s="77">
        <v>38761</v>
      </c>
      <c r="E54" s="90">
        <v>2887.444579870903</v>
      </c>
      <c r="F54" s="78">
        <v>30820.872190000002</v>
      </c>
      <c r="G54" s="434">
        <f t="shared" si="16"/>
        <v>0.14016031333833623</v>
      </c>
      <c r="H54" s="141">
        <f t="shared" si="17"/>
        <v>8.0080647085086998E-2</v>
      </c>
      <c r="I54" s="414">
        <v>2673.3601677462839</v>
      </c>
      <c r="J54" s="112">
        <v>28558.972000000002</v>
      </c>
      <c r="K54" s="117">
        <f t="shared" si="18"/>
        <v>0.13131629452460958</v>
      </c>
      <c r="L54" s="90"/>
    </row>
    <row r="55" spans="1:12" ht="11.1" customHeight="1" x14ac:dyDescent="0.2">
      <c r="A55" s="1002"/>
      <c r="B55" s="1003"/>
      <c r="C55" s="93" t="s">
        <v>9</v>
      </c>
      <c r="D55" s="77">
        <v>383022</v>
      </c>
      <c r="E55" s="90">
        <v>5505.2226417215506</v>
      </c>
      <c r="F55" s="78">
        <v>58763.296999999999</v>
      </c>
      <c r="G55" s="434">
        <f t="shared" si="16"/>
        <v>0.26723066334852191</v>
      </c>
      <c r="H55" s="141">
        <f t="shared" si="17"/>
        <v>-1.3273948925555229E-2</v>
      </c>
      <c r="I55" s="414">
        <v>5579.2817426142956</v>
      </c>
      <c r="J55" s="112">
        <v>59602.351000000002</v>
      </c>
      <c r="K55" s="117">
        <f t="shared" si="18"/>
        <v>0.27405607870882598</v>
      </c>
      <c r="L55" s="90"/>
    </row>
    <row r="56" spans="1:12" ht="11.1" customHeight="1" x14ac:dyDescent="0.2">
      <c r="A56" s="997"/>
      <c r="B56" s="1062"/>
      <c r="C56" s="93" t="s">
        <v>306</v>
      </c>
      <c r="D56" s="77">
        <v>26</v>
      </c>
      <c r="E56" s="90">
        <v>765.71278890023518</v>
      </c>
      <c r="F56" s="78">
        <v>8173.2948799999995</v>
      </c>
      <c r="G56" s="434">
        <f t="shared" si="16"/>
        <v>3.7168694134460799E-2</v>
      </c>
      <c r="H56" s="141">
        <f t="shared" si="17"/>
        <v>0.16191557641145585</v>
      </c>
      <c r="I56" s="417">
        <v>659.00897143071097</v>
      </c>
      <c r="J56" s="118">
        <v>7040.0610399999996</v>
      </c>
      <c r="K56" s="117">
        <f t="shared" si="18"/>
        <v>3.2370728505209119E-2</v>
      </c>
      <c r="L56" s="90"/>
    </row>
    <row r="57" spans="1:12" ht="11.1" customHeight="1" thickBot="1" x14ac:dyDescent="0.25">
      <c r="A57" s="1004"/>
      <c r="B57" s="1005"/>
      <c r="C57" s="678" t="s">
        <v>2</v>
      </c>
      <c r="D57" s="679">
        <v>423635</v>
      </c>
      <c r="E57" s="680">
        <v>20601.014018146732</v>
      </c>
      <c r="F57" s="681">
        <v>219897.28542</v>
      </c>
      <c r="G57" s="682">
        <f>SUM(G52:G56)</f>
        <v>0.99999999999999989</v>
      </c>
      <c r="H57" s="683">
        <f t="shared" ref="H57" si="19">(E57-I57)/I57</f>
        <v>1.1928305415415062E-2</v>
      </c>
      <c r="I57" s="684">
        <v>20358.175483281535</v>
      </c>
      <c r="J57" s="685">
        <v>217482.31009000001</v>
      </c>
      <c r="K57" s="686">
        <f>SUM(K52:K55)</f>
        <v>0.96762927149479094</v>
      </c>
      <c r="L57" s="107"/>
    </row>
    <row r="58" spans="1:12" ht="11.1" customHeight="1" thickTop="1" x14ac:dyDescent="0.2">
      <c r="A58" s="1060" t="str">
        <f>T!E17</f>
        <v>II. čtvrtletí</v>
      </c>
      <c r="B58" s="1061"/>
      <c r="C58" s="93" t="s">
        <v>6</v>
      </c>
      <c r="D58" s="77">
        <f>D52</f>
        <v>182</v>
      </c>
      <c r="E58" s="90">
        <f>E40+E46+E52</f>
        <v>29701.748365463438</v>
      </c>
      <c r="F58" s="78">
        <f>F40+F46+F52</f>
        <v>316343.32683999999</v>
      </c>
      <c r="G58" s="434">
        <f>E58/$E$63</f>
        <v>0.32436360473386605</v>
      </c>
      <c r="H58" s="141">
        <f>(E58-I58)/I58</f>
        <v>-0.22453007548028248</v>
      </c>
      <c r="I58" s="414">
        <f>I40+I46+I52</f>
        <v>38301.612256412176</v>
      </c>
      <c r="J58" s="112">
        <f>J40+J46+J52</f>
        <v>409107.15660999995</v>
      </c>
      <c r="K58" s="117">
        <f>I58/$I$63</f>
        <v>0.28749249815002881</v>
      </c>
      <c r="L58" s="87"/>
    </row>
    <row r="59" spans="1:12" ht="11.1" customHeight="1" x14ac:dyDescent="0.2">
      <c r="A59" s="1002"/>
      <c r="B59" s="1003"/>
      <c r="C59" s="93" t="s">
        <v>7</v>
      </c>
      <c r="D59" s="77">
        <f>D53</f>
        <v>1644</v>
      </c>
      <c r="E59" s="90">
        <f t="shared" ref="E59:F60" si="20">E41+E47+E53</f>
        <v>16994.901697000856</v>
      </c>
      <c r="F59" s="78">
        <f t="shared" si="20"/>
        <v>180965.46666999999</v>
      </c>
      <c r="G59" s="434">
        <f t="shared" ref="G59:G62" si="21">E59/$E$63</f>
        <v>0.18559606352825833</v>
      </c>
      <c r="H59" s="141">
        <f t="shared" ref="H59:H62" si="22">(E59-I59)/I59</f>
        <v>-0.31492922544598767</v>
      </c>
      <c r="I59" s="414">
        <f t="shared" ref="I59:J59" si="23">I41+I47+I53</f>
        <v>24807.51234507807</v>
      </c>
      <c r="J59" s="112">
        <f t="shared" si="23"/>
        <v>264964.36943999998</v>
      </c>
      <c r="K59" s="117">
        <f t="shared" ref="K59:K62" si="24">I59/$I$63</f>
        <v>0.18620557404290966</v>
      </c>
      <c r="L59" s="87"/>
    </row>
    <row r="60" spans="1:12" ht="11.1" customHeight="1" x14ac:dyDescent="0.2">
      <c r="A60" s="1002"/>
      <c r="B60" s="1003"/>
      <c r="C60" s="93" t="s">
        <v>8</v>
      </c>
      <c r="D60" s="77">
        <f>D54</f>
        <v>38761</v>
      </c>
      <c r="E60" s="90">
        <f>E42+E48+E54</f>
        <v>16353.554314088786</v>
      </c>
      <c r="F60" s="78">
        <f t="shared" si="20"/>
        <v>174102.02831515888</v>
      </c>
      <c r="G60" s="434">
        <f t="shared" si="21"/>
        <v>0.1785921071803592</v>
      </c>
      <c r="H60" s="141">
        <f t="shared" si="22"/>
        <v>-0.39667604919089394</v>
      </c>
      <c r="I60" s="414">
        <f>I42+I48+I54</f>
        <v>27105.760167746284</v>
      </c>
      <c r="J60" s="112">
        <f t="shared" ref="J60" si="25">J42+J48+J54</f>
        <v>289505.272</v>
      </c>
      <c r="K60" s="117">
        <f t="shared" si="24"/>
        <v>0.20345625799541445</v>
      </c>
      <c r="L60" s="87"/>
    </row>
    <row r="61" spans="1:12" ht="11.1" customHeight="1" x14ac:dyDescent="0.2">
      <c r="A61" s="1002"/>
      <c r="B61" s="1003"/>
      <c r="C61" s="93" t="s">
        <v>9</v>
      </c>
      <c r="D61" s="77">
        <f>D55</f>
        <v>383022</v>
      </c>
      <c r="E61" s="90">
        <f t="shared" ref="E61:F62" si="26">E43+E49+E55</f>
        <v>26283.584306974022</v>
      </c>
      <c r="F61" s="78">
        <f t="shared" si="26"/>
        <v>279861.52044889901</v>
      </c>
      <c r="G61" s="434">
        <f t="shared" si="21"/>
        <v>0.28703489256712461</v>
      </c>
      <c r="H61" s="141">
        <f t="shared" si="22"/>
        <v>-0.35935856866425192</v>
      </c>
      <c r="I61" s="414">
        <f t="shared" ref="I61:J61" si="27">I43+I49+I55</f>
        <v>41026.981742614291</v>
      </c>
      <c r="J61" s="112">
        <f t="shared" si="27"/>
        <v>438197.35100000002</v>
      </c>
      <c r="K61" s="117">
        <f t="shared" si="24"/>
        <v>0.30794916396150351</v>
      </c>
      <c r="L61" s="87"/>
    </row>
    <row r="62" spans="1:12" ht="11.1" customHeight="1" x14ac:dyDescent="0.2">
      <c r="A62" s="1002"/>
      <c r="B62" s="1003"/>
      <c r="C62" s="93" t="s">
        <v>306</v>
      </c>
      <c r="D62" s="77">
        <f>D56</f>
        <v>26</v>
      </c>
      <c r="E62" s="90">
        <f>E44+E50+E56</f>
        <v>2235.5117311514587</v>
      </c>
      <c r="F62" s="78">
        <f t="shared" si="26"/>
        <v>23818.208330000001</v>
      </c>
      <c r="G62" s="434">
        <f t="shared" si="21"/>
        <v>2.4413331990391682E-2</v>
      </c>
      <c r="H62" s="141">
        <f t="shared" si="22"/>
        <v>0.12642427971081435</v>
      </c>
      <c r="I62" s="414">
        <f>I44+I50+I56</f>
        <v>1984.6089714307109</v>
      </c>
      <c r="J62" s="112">
        <f t="shared" ref="J62" si="28">J44+J50+J56</f>
        <v>21200.061040000001</v>
      </c>
      <c r="K62" s="117">
        <f t="shared" si="24"/>
        <v>1.4896505850143559E-2</v>
      </c>
      <c r="L62" s="87"/>
    </row>
    <row r="63" spans="1:12" ht="11.1" customHeight="1" x14ac:dyDescent="0.2">
      <c r="A63" s="1002"/>
      <c r="B63" s="1003"/>
      <c r="C63" s="645" t="s">
        <v>2</v>
      </c>
      <c r="D63" s="640">
        <f>SUM(D58:D62)</f>
        <v>423635</v>
      </c>
      <c r="E63" s="646">
        <f>SUM(E58:E62)</f>
        <v>91569.300414678568</v>
      </c>
      <c r="F63" s="647">
        <f>SUM(F58:F62)</f>
        <v>975090.55060405796</v>
      </c>
      <c r="G63" s="648">
        <f>SUM(G58:G62)</f>
        <v>0.99999999999999978</v>
      </c>
      <c r="H63" s="649">
        <f>(E63-I63)/I63</f>
        <v>-0.31267940488173079</v>
      </c>
      <c r="I63" s="659">
        <f>SUM(I58:I62)</f>
        <v>133226.47548328154</v>
      </c>
      <c r="J63" s="660">
        <f>SUM(J58:J62)</f>
        <v>1422974.2100900002</v>
      </c>
      <c r="K63" s="661">
        <f>SUM(K58:K61)</f>
        <v>0.98510349414985643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10" t="s">
        <v>243</v>
      </c>
      <c r="L1" s="1010"/>
    </row>
    <row r="2" spans="1:17" s="687" customFormat="1" ht="30" customHeight="1" x14ac:dyDescent="0.25">
      <c r="A2" s="912" t="s">
        <v>204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</row>
    <row r="3" spans="1:17" ht="17.100000000000001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17" ht="12.95" customHeight="1" x14ac:dyDescent="0.2">
      <c r="A4" s="1011" t="s">
        <v>119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17" ht="24.95" customHeight="1" x14ac:dyDescent="0.25">
      <c r="A6" s="74"/>
      <c r="B6" s="75"/>
      <c r="C6" s="76"/>
      <c r="D6" s="76"/>
      <c r="E6" s="989" t="s">
        <v>39</v>
      </c>
      <c r="F6" s="990"/>
      <c r="G6" s="432"/>
      <c r="H6" s="990" t="s">
        <v>108</v>
      </c>
      <c r="I6" s="1056" t="s">
        <v>39</v>
      </c>
      <c r="J6" s="1057"/>
      <c r="K6" s="411"/>
      <c r="L6" s="87"/>
    </row>
    <row r="7" spans="1:17" ht="24.95" customHeight="1" x14ac:dyDescent="0.25">
      <c r="A7" s="74"/>
      <c r="B7" s="94"/>
      <c r="C7" s="94"/>
      <c r="D7" s="1018" t="s">
        <v>0</v>
      </c>
      <c r="E7" s="989"/>
      <c r="F7" s="990"/>
      <c r="G7" s="578" t="s">
        <v>107</v>
      </c>
      <c r="H7" s="990"/>
      <c r="I7" s="1056"/>
      <c r="J7" s="1057"/>
      <c r="K7" s="114" t="s">
        <v>107</v>
      </c>
      <c r="L7" s="87"/>
    </row>
    <row r="8" spans="1:17" ht="15" customHeight="1" x14ac:dyDescent="0.25">
      <c r="A8" s="1017" t="s">
        <v>140</v>
      </c>
      <c r="B8" s="1017"/>
      <c r="C8" s="126" t="s">
        <v>45</v>
      </c>
      <c r="D8" s="1019"/>
      <c r="E8" s="807" t="s">
        <v>342</v>
      </c>
      <c r="F8" s="801" t="s">
        <v>1</v>
      </c>
      <c r="G8" s="579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6" t="str">
        <f>T!J20</f>
        <v>Duben</v>
      </c>
      <c r="B9" s="997"/>
      <c r="C9" s="92" t="s">
        <v>6</v>
      </c>
      <c r="D9" s="77">
        <v>187</v>
      </c>
      <c r="E9" s="90">
        <v>43216.050999999999</v>
      </c>
      <c r="F9" s="78">
        <v>461036.83953</v>
      </c>
      <c r="G9" s="433">
        <f>E9/$E$14</f>
        <v>0.66471728176604172</v>
      </c>
      <c r="H9" s="141">
        <f>(E9-I9)/I9</f>
        <v>-3.5676518367492117E-2</v>
      </c>
      <c r="I9" s="414">
        <v>44814.890255331477</v>
      </c>
      <c r="J9" s="112">
        <v>479085.51656000008</v>
      </c>
      <c r="K9" s="116">
        <f>I9/$I$14</f>
        <v>0.53787221486852876</v>
      </c>
      <c r="L9" s="87"/>
    </row>
    <row r="10" spans="1:17" ht="11.1" customHeight="1" x14ac:dyDescent="0.2">
      <c r="A10" s="998"/>
      <c r="B10" s="999"/>
      <c r="C10" s="93" t="s">
        <v>7</v>
      </c>
      <c r="D10" s="77">
        <v>621</v>
      </c>
      <c r="E10" s="90">
        <v>4307.9120000000003</v>
      </c>
      <c r="F10" s="78">
        <v>45960.720280000052</v>
      </c>
      <c r="G10" s="434">
        <f>E10/$E$14</f>
        <v>6.6261111056336738E-2</v>
      </c>
      <c r="H10" s="141">
        <f>(E10-I10)/I10</f>
        <v>-0.34254938124532025</v>
      </c>
      <c r="I10" s="414">
        <v>6552.4495332590886</v>
      </c>
      <c r="J10" s="112">
        <v>70049.410780000006</v>
      </c>
      <c r="K10" s="117">
        <f>I10/$I$14</f>
        <v>7.8643069818720351E-2</v>
      </c>
      <c r="L10" s="88"/>
      <c r="M10" s="79"/>
      <c r="O10" s="79"/>
      <c r="P10" s="79"/>
      <c r="Q10" s="79"/>
    </row>
    <row r="11" spans="1:17" ht="11.1" customHeight="1" x14ac:dyDescent="0.2">
      <c r="A11" s="998"/>
      <c r="B11" s="999"/>
      <c r="C11" s="93" t="s">
        <v>8</v>
      </c>
      <c r="D11" s="77">
        <v>18515</v>
      </c>
      <c r="E11" s="90">
        <v>4838.9049999999997</v>
      </c>
      <c r="F11" s="78">
        <v>51625.615040000004</v>
      </c>
      <c r="G11" s="434">
        <f>E11/$E$14</f>
        <v>7.4428452019461647E-2</v>
      </c>
      <c r="H11" s="141">
        <f t="shared" ref="H11:H13" si="0">(E11-I11)/I11</f>
        <v>-0.4675326368960836</v>
      </c>
      <c r="I11" s="414">
        <v>9087.7025247003512</v>
      </c>
      <c r="J11" s="112">
        <v>97152.545809999996</v>
      </c>
      <c r="K11" s="117">
        <f>I11/$I$14</f>
        <v>0.10907139696599809</v>
      </c>
      <c r="L11" s="88"/>
      <c r="M11" s="79"/>
      <c r="O11" s="79"/>
      <c r="P11" s="79"/>
      <c r="Q11" s="79"/>
    </row>
    <row r="12" spans="1:17" ht="11.1" customHeight="1" x14ac:dyDescent="0.2">
      <c r="A12" s="998"/>
      <c r="B12" s="999"/>
      <c r="C12" s="93" t="s">
        <v>9</v>
      </c>
      <c r="D12" s="77">
        <v>238043</v>
      </c>
      <c r="E12" s="90">
        <v>11995.9</v>
      </c>
      <c r="F12" s="78">
        <v>127982.1</v>
      </c>
      <c r="G12" s="434">
        <f>E12/$E$14</f>
        <v>0.18451204716361658</v>
      </c>
      <c r="H12" s="141">
        <f t="shared" si="0"/>
        <v>-0.46336913586321971</v>
      </c>
      <c r="I12" s="414">
        <v>22354.1</v>
      </c>
      <c r="J12" s="112">
        <v>238978.2</v>
      </c>
      <c r="K12" s="117">
        <f>I12/$I$14</f>
        <v>0.26829585456727001</v>
      </c>
      <c r="L12" s="88"/>
      <c r="M12" s="79"/>
      <c r="O12" s="79"/>
      <c r="P12" s="79"/>
      <c r="Q12" s="79"/>
    </row>
    <row r="13" spans="1:17" ht="11.1" customHeight="1" x14ac:dyDescent="0.2">
      <c r="A13" s="998"/>
      <c r="B13" s="999"/>
      <c r="C13" s="93" t="s">
        <v>306</v>
      </c>
      <c r="D13" s="77">
        <v>24</v>
      </c>
      <c r="E13" s="90">
        <v>655.41499999999996</v>
      </c>
      <c r="F13" s="78">
        <v>6992.4882300000008</v>
      </c>
      <c r="G13" s="434">
        <f>E13/$E$14</f>
        <v>1.0081107994543282E-2</v>
      </c>
      <c r="H13" s="141">
        <f t="shared" si="0"/>
        <v>0.28588385324700799</v>
      </c>
      <c r="I13" s="417">
        <v>509.7</v>
      </c>
      <c r="J13" s="118">
        <v>5448.9798200000005</v>
      </c>
      <c r="K13" s="117">
        <f>I13/$I$14</f>
        <v>6.1174637794828473E-3</v>
      </c>
      <c r="L13" s="88"/>
      <c r="M13" s="79"/>
      <c r="O13" s="79"/>
      <c r="P13" s="79"/>
      <c r="Q13" s="79"/>
    </row>
    <row r="14" spans="1:17" ht="11.1" customHeight="1" x14ac:dyDescent="0.2">
      <c r="A14" s="1000"/>
      <c r="B14" s="1001"/>
      <c r="C14" s="610" t="s">
        <v>2</v>
      </c>
      <c r="D14" s="611">
        <v>257390</v>
      </c>
      <c r="E14" s="612">
        <v>65014.183000000005</v>
      </c>
      <c r="F14" s="613">
        <v>693597.76308000006</v>
      </c>
      <c r="G14" s="614">
        <f>SUM(G9:G13)</f>
        <v>1</v>
      </c>
      <c r="H14" s="615">
        <f>(E14-I14)/I14</f>
        <v>-0.21969411486135074</v>
      </c>
      <c r="I14" s="616">
        <v>83318.842313290908</v>
      </c>
      <c r="J14" s="617">
        <v>890714.65297000017</v>
      </c>
      <c r="K14" s="625">
        <f>SUM(K9:K12)</f>
        <v>0.99388253622051725</v>
      </c>
      <c r="L14" s="99"/>
      <c r="M14" s="79"/>
    </row>
    <row r="15" spans="1:17" ht="11.1" customHeight="1" x14ac:dyDescent="0.2">
      <c r="A15" s="1002" t="str">
        <f>T!J21</f>
        <v>Květen</v>
      </c>
      <c r="B15" s="1003"/>
      <c r="C15" s="93" t="s">
        <v>6</v>
      </c>
      <c r="D15" s="77">
        <v>188</v>
      </c>
      <c r="E15" s="90">
        <v>44514.146000000001</v>
      </c>
      <c r="F15" s="78">
        <v>474170.91681000014</v>
      </c>
      <c r="G15" s="434">
        <f>E15/$E$20</f>
        <v>0.80092602246964906</v>
      </c>
      <c r="H15" s="141">
        <f>(E15-I15)/I15</f>
        <v>6.4884541479167043E-2</v>
      </c>
      <c r="I15" s="414">
        <v>41801.851999999999</v>
      </c>
      <c r="J15" s="112">
        <v>446758.27522000013</v>
      </c>
      <c r="K15" s="117">
        <f>I15/$I$20</f>
        <v>0.69645210361202048</v>
      </c>
      <c r="L15" s="88"/>
      <c r="M15" s="79"/>
      <c r="N15" s="79"/>
    </row>
    <row r="16" spans="1:17" ht="11.1" customHeight="1" x14ac:dyDescent="0.2">
      <c r="A16" s="1002"/>
      <c r="B16" s="1003"/>
      <c r="C16" s="93" t="s">
        <v>7</v>
      </c>
      <c r="D16" s="77">
        <v>624</v>
      </c>
      <c r="E16" s="90">
        <v>2875.4119999999998</v>
      </c>
      <c r="F16" s="78">
        <v>30629.456259999995</v>
      </c>
      <c r="G16" s="434">
        <f>E16/$E$20</f>
        <v>5.173618957266974E-2</v>
      </c>
      <c r="H16" s="141">
        <f>(E16-I16)/I16</f>
        <v>-0.37709857914339617</v>
      </c>
      <c r="I16" s="414">
        <v>4616.1590000000006</v>
      </c>
      <c r="J16" s="112">
        <v>49335.354769999969</v>
      </c>
      <c r="K16" s="117">
        <f>I16/$I$20</f>
        <v>7.6908880643794475E-2</v>
      </c>
      <c r="L16" s="89"/>
      <c r="M16" s="82"/>
      <c r="N16" s="79"/>
    </row>
    <row r="17" spans="1:21" ht="11.1" customHeight="1" x14ac:dyDescent="0.2">
      <c r="A17" s="1002"/>
      <c r="B17" s="1003"/>
      <c r="C17" s="93" t="s">
        <v>8</v>
      </c>
      <c r="D17" s="77">
        <v>18498</v>
      </c>
      <c r="E17" s="90">
        <v>1989.2810000000002</v>
      </c>
      <c r="F17" s="78">
        <v>21190.010279999999</v>
      </c>
      <c r="G17" s="434">
        <f>E17/$E$20</f>
        <v>3.5792373033607029E-2</v>
      </c>
      <c r="H17" s="141">
        <f t="shared" ref="H17:H20" si="1">(E17-I17)/I17</f>
        <v>-0.4717598745573725</v>
      </c>
      <c r="I17" s="414">
        <v>3765.8649999999998</v>
      </c>
      <c r="J17" s="112">
        <v>40247.625599999999</v>
      </c>
      <c r="K17" s="117">
        <f>I17/$I$20</f>
        <v>6.2742306277934312E-2</v>
      </c>
      <c r="L17" s="88"/>
      <c r="M17" s="79"/>
      <c r="N17" s="79"/>
      <c r="O17" s="79"/>
      <c r="P17" s="79"/>
    </row>
    <row r="18" spans="1:21" ht="11.1" customHeight="1" x14ac:dyDescent="0.2">
      <c r="A18" s="1002"/>
      <c r="B18" s="1003"/>
      <c r="C18" s="93" t="s">
        <v>9</v>
      </c>
      <c r="D18" s="77">
        <v>237929</v>
      </c>
      <c r="E18" s="90">
        <v>5502.4</v>
      </c>
      <c r="F18" s="78">
        <v>58612.7</v>
      </c>
      <c r="G18" s="434">
        <f>E18/$E$20</f>
        <v>9.9002581023052691E-2</v>
      </c>
      <c r="H18" s="141">
        <f t="shared" si="1"/>
        <v>-0.40549943276970452</v>
      </c>
      <c r="I18" s="414">
        <v>9255.5</v>
      </c>
      <c r="J18" s="112">
        <v>98918.7</v>
      </c>
      <c r="K18" s="117">
        <f>I18/$I$20</f>
        <v>0.15420399184660658</v>
      </c>
      <c r="L18" s="88"/>
      <c r="M18" s="79"/>
      <c r="N18" s="79"/>
      <c r="O18" s="79"/>
      <c r="P18" s="79"/>
    </row>
    <row r="19" spans="1:21" ht="11.1" customHeight="1" x14ac:dyDescent="0.2">
      <c r="A19" s="1002"/>
      <c r="B19" s="1003"/>
      <c r="C19" s="93" t="s">
        <v>306</v>
      </c>
      <c r="D19" s="77">
        <v>25</v>
      </c>
      <c r="E19" s="90">
        <v>697.11</v>
      </c>
      <c r="F19" s="78">
        <v>7425.7399499999992</v>
      </c>
      <c r="G19" s="434">
        <f>E19/$E$20</f>
        <v>1.254283390102142E-2</v>
      </c>
      <c r="H19" s="141">
        <f t="shared" si="1"/>
        <v>0.19826116252526776</v>
      </c>
      <c r="I19" s="417">
        <v>581.76800000000003</v>
      </c>
      <c r="J19" s="118">
        <v>6217.6741300000012</v>
      </c>
      <c r="K19" s="117">
        <f>I19/$I$20</f>
        <v>9.692717619644171E-3</v>
      </c>
      <c r="L19" s="88"/>
      <c r="M19" s="79"/>
      <c r="N19" s="79"/>
      <c r="O19" s="79"/>
      <c r="P19" s="79"/>
    </row>
    <row r="20" spans="1:21" ht="11.1" customHeight="1" x14ac:dyDescent="0.2">
      <c r="A20" s="1002"/>
      <c r="B20" s="1003"/>
      <c r="C20" s="610" t="s">
        <v>2</v>
      </c>
      <c r="D20" s="611">
        <v>257264</v>
      </c>
      <c r="E20" s="612">
        <v>55578.349000000002</v>
      </c>
      <c r="F20" s="613">
        <v>592028.82330000005</v>
      </c>
      <c r="G20" s="614">
        <f>SUM(G15:G19)</f>
        <v>1</v>
      </c>
      <c r="H20" s="615">
        <f t="shared" si="1"/>
        <v>-7.40204985096585E-2</v>
      </c>
      <c r="I20" s="616">
        <v>60021.144</v>
      </c>
      <c r="J20" s="617">
        <v>641477.62972000008</v>
      </c>
      <c r="K20" s="625">
        <f>SUM(K15:K18)</f>
        <v>0.99030728238035581</v>
      </c>
      <c r="L20" s="99"/>
      <c r="M20" s="79"/>
      <c r="N20" s="79"/>
      <c r="O20" s="79"/>
      <c r="P20" s="79"/>
    </row>
    <row r="21" spans="1:21" ht="11.1" customHeight="1" x14ac:dyDescent="0.2">
      <c r="A21" s="1002" t="str">
        <f>T!J22</f>
        <v>Červen</v>
      </c>
      <c r="B21" s="1003"/>
      <c r="C21" s="92" t="s">
        <v>6</v>
      </c>
      <c r="D21" s="104">
        <v>188</v>
      </c>
      <c r="E21" s="106">
        <v>40153.072</v>
      </c>
      <c r="F21" s="105">
        <v>428810.85249999992</v>
      </c>
      <c r="G21" s="433">
        <f>E21/$E$26</f>
        <v>0.81329722475403088</v>
      </c>
      <c r="H21" s="395">
        <f>(E21-I21)/I21</f>
        <v>4.3438435969329281E-2</v>
      </c>
      <c r="I21" s="413">
        <v>38481.495999999999</v>
      </c>
      <c r="J21" s="113">
        <v>411349.34856000019</v>
      </c>
      <c r="K21" s="116">
        <f>I21/$I$26</f>
        <v>0.80457425333686716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02"/>
      <c r="B22" s="1003"/>
      <c r="C22" s="93" t="s">
        <v>7</v>
      </c>
      <c r="D22" s="77">
        <v>627</v>
      </c>
      <c r="E22" s="90">
        <v>3330.5229999999997</v>
      </c>
      <c r="F22" s="78">
        <v>35570.245080000059</v>
      </c>
      <c r="G22" s="434">
        <f>E22/$E$26</f>
        <v>6.7459473907238499E-2</v>
      </c>
      <c r="H22" s="141">
        <f t="shared" ref="H22:H26" si="2">(E22-I22)/I22</f>
        <v>-9.0648639763922539E-2</v>
      </c>
      <c r="I22" s="414">
        <v>3662.5259999999998</v>
      </c>
      <c r="J22" s="112">
        <v>39151.645879999996</v>
      </c>
      <c r="K22" s="117">
        <f>I22/$I$26</f>
        <v>7.6576391982704176E-2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02"/>
      <c r="B23" s="1003"/>
      <c r="C23" s="93" t="s">
        <v>8</v>
      </c>
      <c r="D23" s="77">
        <v>18500</v>
      </c>
      <c r="E23" s="90">
        <v>1472.7539999999999</v>
      </c>
      <c r="F23" s="78">
        <v>15728.672339999999</v>
      </c>
      <c r="G23" s="434">
        <f>E23/$E$26</f>
        <v>2.9830513116042477E-2</v>
      </c>
      <c r="H23" s="141">
        <f t="shared" si="2"/>
        <v>0.16164007120867802</v>
      </c>
      <c r="I23" s="414">
        <v>1267.8230000000001</v>
      </c>
      <c r="J23" s="112">
        <v>13552.58605</v>
      </c>
      <c r="K23" s="117">
        <f>I23/$I$26</f>
        <v>2.6507746569631986E-2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02"/>
      <c r="B24" s="1003"/>
      <c r="C24" s="93" t="s">
        <v>9</v>
      </c>
      <c r="D24" s="77">
        <v>237821</v>
      </c>
      <c r="E24" s="90">
        <v>3700.7</v>
      </c>
      <c r="F24" s="78">
        <v>39523.1</v>
      </c>
      <c r="G24" s="434">
        <f>E24/$E$26</f>
        <v>7.4957379092868454E-2</v>
      </c>
      <c r="H24" s="141">
        <f t="shared" si="2"/>
        <v>-2.5156735683051473E-2</v>
      </c>
      <c r="I24" s="414">
        <v>3796.2</v>
      </c>
      <c r="J24" s="112">
        <v>40580.1</v>
      </c>
      <c r="K24" s="117">
        <f>I24/$I$26</f>
        <v>7.9371258864712926E-2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7"/>
      <c r="B25" s="1062"/>
      <c r="C25" s="93" t="s">
        <v>306</v>
      </c>
      <c r="D25" s="77">
        <v>25</v>
      </c>
      <c r="E25" s="90">
        <v>713.67399999999998</v>
      </c>
      <c r="F25" s="78">
        <v>7622.01757</v>
      </c>
      <c r="G25" s="434">
        <f>E25/$E$26</f>
        <v>1.4455409129819711E-2</v>
      </c>
      <c r="H25" s="141">
        <f t="shared" si="2"/>
        <v>0.15043580166712067</v>
      </c>
      <c r="I25" s="417">
        <v>620.351</v>
      </c>
      <c r="J25" s="118">
        <v>6631.3899800000008</v>
      </c>
      <c r="K25" s="117">
        <f>I25/$I$26</f>
        <v>1.2970349246083855E-2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4"/>
      <c r="B26" s="1005"/>
      <c r="C26" s="678" t="s">
        <v>2</v>
      </c>
      <c r="D26" s="679">
        <v>257161</v>
      </c>
      <c r="E26" s="680">
        <v>49370.722999999998</v>
      </c>
      <c r="F26" s="681">
        <v>527254.88748999999</v>
      </c>
      <c r="G26" s="682">
        <f>SUM(G21:G25)</f>
        <v>1</v>
      </c>
      <c r="H26" s="683">
        <f t="shared" si="2"/>
        <v>3.2247098564626861E-2</v>
      </c>
      <c r="I26" s="684">
        <v>47828.395999999993</v>
      </c>
      <c r="J26" s="685">
        <v>511265.07047000009</v>
      </c>
      <c r="K26" s="686">
        <f>SUM(K21:K24)</f>
        <v>0.98702965075391624</v>
      </c>
      <c r="L26" s="107"/>
    </row>
    <row r="27" spans="1:21" ht="11.1" customHeight="1" thickTop="1" x14ac:dyDescent="0.2">
      <c r="A27" s="1060" t="str">
        <f>T!E17</f>
        <v>II. čtvrtletí</v>
      </c>
      <c r="B27" s="1061"/>
      <c r="C27" s="93" t="s">
        <v>6</v>
      </c>
      <c r="D27" s="77">
        <f>D21</f>
        <v>188</v>
      </c>
      <c r="E27" s="90">
        <f>E9+E15+E21</f>
        <v>127883.269</v>
      </c>
      <c r="F27" s="78">
        <f>F9+F15+F21</f>
        <v>1364018.6088399999</v>
      </c>
      <c r="G27" s="434">
        <f>E27/$E$32</f>
        <v>0.75241715628475103</v>
      </c>
      <c r="H27" s="141">
        <f>(E27-I27)/I27</f>
        <v>2.226274952796807E-2</v>
      </c>
      <c r="I27" s="414">
        <f>I9+I15+I21</f>
        <v>125098.23825533148</v>
      </c>
      <c r="J27" s="112">
        <f>J9+J15+J21</f>
        <v>1337193.1403400004</v>
      </c>
      <c r="K27" s="117">
        <f>I27/$I$32</f>
        <v>0.65438770125866197</v>
      </c>
      <c r="L27" s="87"/>
    </row>
    <row r="28" spans="1:21" ht="11.1" customHeight="1" x14ac:dyDescent="0.2">
      <c r="A28" s="1002"/>
      <c r="B28" s="1003"/>
      <c r="C28" s="93" t="s">
        <v>7</v>
      </c>
      <c r="D28" s="77">
        <f>D22</f>
        <v>627</v>
      </c>
      <c r="E28" s="90">
        <f t="shared" ref="E28:F31" si="3">E10+E16+E22</f>
        <v>10513.847</v>
      </c>
      <c r="F28" s="78">
        <f t="shared" si="3"/>
        <v>112160.4216200001</v>
      </c>
      <c r="G28" s="434">
        <f>E28/$E$32</f>
        <v>6.1859529578908098E-2</v>
      </c>
      <c r="H28" s="141">
        <f t="shared" ref="H28:H31" si="4">(E28-I28)/I28</f>
        <v>-0.29109624240664078</v>
      </c>
      <c r="I28" s="414">
        <f t="shared" ref="I28:J28" si="5">I10+I16+I22</f>
        <v>14831.134533259088</v>
      </c>
      <c r="J28" s="112">
        <f t="shared" si="5"/>
        <v>158536.41142999998</v>
      </c>
      <c r="K28" s="117">
        <f>I28/$I$32</f>
        <v>7.7581524485327819E-2</v>
      </c>
      <c r="L28" s="87"/>
    </row>
    <row r="29" spans="1:21" ht="11.1" customHeight="1" x14ac:dyDescent="0.2">
      <c r="A29" s="1002"/>
      <c r="B29" s="1003"/>
      <c r="C29" s="93" t="s">
        <v>8</v>
      </c>
      <c r="D29" s="77">
        <f>D23</f>
        <v>18500</v>
      </c>
      <c r="E29" s="90">
        <f t="shared" si="3"/>
        <v>8300.9399999999987</v>
      </c>
      <c r="F29" s="78">
        <f t="shared" si="3"/>
        <v>88544.297660000011</v>
      </c>
      <c r="G29" s="434">
        <f>E29/$E$32</f>
        <v>4.8839615362744129E-2</v>
      </c>
      <c r="H29" s="141">
        <f t="shared" si="4"/>
        <v>-0.41217261958158752</v>
      </c>
      <c r="I29" s="414">
        <f t="shared" ref="I29:J29" si="6">I11+I17+I23</f>
        <v>14121.390524700351</v>
      </c>
      <c r="J29" s="112">
        <f t="shared" si="6"/>
        <v>150952.75746000002</v>
      </c>
      <c r="K29" s="117">
        <f>I29/$I$32</f>
        <v>7.3868860288611476E-2</v>
      </c>
      <c r="L29" s="87"/>
    </row>
    <row r="30" spans="1:21" ht="11.1" customHeight="1" x14ac:dyDescent="0.2">
      <c r="A30" s="1002"/>
      <c r="B30" s="1003"/>
      <c r="C30" s="93" t="s">
        <v>9</v>
      </c>
      <c r="D30" s="77">
        <f>D24</f>
        <v>237821</v>
      </c>
      <c r="E30" s="90">
        <f t="shared" si="3"/>
        <v>21199</v>
      </c>
      <c r="F30" s="78">
        <f t="shared" si="3"/>
        <v>226117.9</v>
      </c>
      <c r="G30" s="434">
        <f>E30/$E$32</f>
        <v>0.12472695936542283</v>
      </c>
      <c r="H30" s="141">
        <f t="shared" si="4"/>
        <v>-0.40125629134209639</v>
      </c>
      <c r="I30" s="414">
        <f t="shared" ref="I30:J30" si="7">I12+I18+I24</f>
        <v>35405.799999999996</v>
      </c>
      <c r="J30" s="112">
        <f t="shared" si="7"/>
        <v>378477</v>
      </c>
      <c r="K30" s="117">
        <f>I30/$I$32</f>
        <v>0.18520740496708393</v>
      </c>
      <c r="L30" s="87"/>
    </row>
    <row r="31" spans="1:21" ht="11.1" customHeight="1" x14ac:dyDescent="0.2">
      <c r="A31" s="1002"/>
      <c r="B31" s="1003"/>
      <c r="C31" s="93" t="s">
        <v>306</v>
      </c>
      <c r="D31" s="77">
        <f>D25</f>
        <v>25</v>
      </c>
      <c r="E31" s="90">
        <f>E13+E19+E25</f>
        <v>2066.1990000000001</v>
      </c>
      <c r="F31" s="78">
        <f t="shared" si="3"/>
        <v>22040.245750000002</v>
      </c>
      <c r="G31" s="434">
        <f>E31/$E$32</f>
        <v>1.2156739408173843E-2</v>
      </c>
      <c r="H31" s="141">
        <f t="shared" si="4"/>
        <v>0.2070195505482765</v>
      </c>
      <c r="I31" s="414">
        <f>I13+I19+I25</f>
        <v>1711.819</v>
      </c>
      <c r="J31" s="112">
        <f t="shared" ref="J31" si="8">J13+J19+J25</f>
        <v>18298.043930000003</v>
      </c>
      <c r="K31" s="117">
        <f>I31/$I$32</f>
        <v>8.9545090003148829E-3</v>
      </c>
      <c r="L31" s="87"/>
    </row>
    <row r="32" spans="1:21" ht="11.1" customHeight="1" x14ac:dyDescent="0.2">
      <c r="A32" s="1002"/>
      <c r="B32" s="1003"/>
      <c r="C32" s="645" t="s">
        <v>2</v>
      </c>
      <c r="D32" s="640">
        <f>SUM(D27:D31)</f>
        <v>257161</v>
      </c>
      <c r="E32" s="646">
        <f>SUM(E27:E31)</f>
        <v>169963.255</v>
      </c>
      <c r="F32" s="647">
        <f>SUM(F27:F31)</f>
        <v>1812881.4738699999</v>
      </c>
      <c r="G32" s="648">
        <f>SUM(G27:G31)</f>
        <v>1</v>
      </c>
      <c r="H32" s="649">
        <f>(E32-I32)/I32</f>
        <v>-0.11092382043877672</v>
      </c>
      <c r="I32" s="659">
        <f>SUM(I27:I31)</f>
        <v>191168.3823132909</v>
      </c>
      <c r="J32" s="660">
        <f>SUM(J27:J31)</f>
        <v>2043457.3531600002</v>
      </c>
      <c r="K32" s="661">
        <f>SUM(K27:K30)</f>
        <v>0.99104549099968531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3" t="s">
        <v>120</v>
      </c>
      <c r="B35" s="1063"/>
      <c r="C35" s="1063"/>
      <c r="D35" s="1064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3">
        <f>T!G17</f>
        <v>2018</v>
      </c>
      <c r="F36" s="984"/>
      <c r="G36" s="984"/>
      <c r="H36" s="410"/>
      <c r="I36" s="1014">
        <f>E36-1</f>
        <v>2017</v>
      </c>
      <c r="J36" s="1015"/>
      <c r="K36" s="1016"/>
      <c r="L36" s="87"/>
    </row>
    <row r="37" spans="1:12" ht="24.95" customHeight="1" x14ac:dyDescent="0.25">
      <c r="A37" s="74"/>
      <c r="B37" s="75"/>
      <c r="C37" s="76"/>
      <c r="D37" s="76"/>
      <c r="E37" s="989" t="s">
        <v>39</v>
      </c>
      <c r="F37" s="990"/>
      <c r="G37" s="432"/>
      <c r="H37" s="990" t="s">
        <v>108</v>
      </c>
      <c r="I37" s="1056" t="s">
        <v>39</v>
      </c>
      <c r="J37" s="1057"/>
      <c r="K37" s="411"/>
      <c r="L37" s="87"/>
    </row>
    <row r="38" spans="1:12" ht="24.95" customHeight="1" x14ac:dyDescent="0.25">
      <c r="A38" s="74"/>
      <c r="B38" s="94"/>
      <c r="C38" s="94"/>
      <c r="D38" s="1018" t="s">
        <v>0</v>
      </c>
      <c r="E38" s="989"/>
      <c r="F38" s="990"/>
      <c r="G38" s="578" t="s">
        <v>107</v>
      </c>
      <c r="H38" s="990"/>
      <c r="I38" s="1056"/>
      <c r="J38" s="1057"/>
      <c r="K38" s="114" t="s">
        <v>107</v>
      </c>
      <c r="L38" s="87"/>
    </row>
    <row r="39" spans="1:12" ht="15" customHeight="1" x14ac:dyDescent="0.25">
      <c r="A39" s="1017" t="s">
        <v>140</v>
      </c>
      <c r="B39" s="1017"/>
      <c r="C39" s="126" t="s">
        <v>45</v>
      </c>
      <c r="D39" s="1019"/>
      <c r="E39" s="807" t="s">
        <v>342</v>
      </c>
      <c r="F39" s="801" t="s">
        <v>1</v>
      </c>
      <c r="G39" s="579" t="s">
        <v>66</v>
      </c>
      <c r="H39" s="1017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6" t="str">
        <f>T!J20</f>
        <v>Duben</v>
      </c>
      <c r="B40" s="997"/>
      <c r="C40" s="92" t="s">
        <v>6</v>
      </c>
      <c r="D40" s="77">
        <v>128</v>
      </c>
      <c r="E40" s="90">
        <v>43160.847999999998</v>
      </c>
      <c r="F40" s="78">
        <v>460473.59452999994</v>
      </c>
      <c r="G40" s="433">
        <f>E40/$E$45</f>
        <v>0.78781353075645011</v>
      </c>
      <c r="H40" s="141">
        <f>(E40-I40)/I40</f>
        <v>-0.16381194910946376</v>
      </c>
      <c r="I40" s="414">
        <v>51616.198000000004</v>
      </c>
      <c r="J40" s="112">
        <v>551714.67080999992</v>
      </c>
      <c r="K40" s="116">
        <f>I40/$I$45</f>
        <v>0.71387663652727595</v>
      </c>
      <c r="L40" s="87"/>
    </row>
    <row r="41" spans="1:12" ht="11.1" customHeight="1" x14ac:dyDescent="0.2">
      <c r="A41" s="998"/>
      <c r="B41" s="999"/>
      <c r="C41" s="93" t="s">
        <v>7</v>
      </c>
      <c r="D41" s="77">
        <v>327</v>
      </c>
      <c r="E41" s="90">
        <v>2492.558</v>
      </c>
      <c r="F41" s="78">
        <v>26592.075689999998</v>
      </c>
      <c r="G41" s="434">
        <f t="shared" ref="G41" si="9">E41/$E$45</f>
        <v>4.549657871863954E-2</v>
      </c>
      <c r="H41" s="141">
        <f>(E41-I41)/I41</f>
        <v>-0.23424347422764522</v>
      </c>
      <c r="I41" s="414">
        <v>3255.0267821563316</v>
      </c>
      <c r="J41" s="112">
        <v>34797.94847000001</v>
      </c>
      <c r="K41" s="117">
        <f t="shared" ref="K41:K44" si="10">I41/$I$45</f>
        <v>4.5018572872259285E-2</v>
      </c>
      <c r="L41" s="88"/>
    </row>
    <row r="42" spans="1:12" ht="11.1" customHeight="1" x14ac:dyDescent="0.2">
      <c r="A42" s="998"/>
      <c r="B42" s="999"/>
      <c r="C42" s="93" t="s">
        <v>8</v>
      </c>
      <c r="D42" s="77">
        <v>12516</v>
      </c>
      <c r="E42" s="90">
        <v>2722.069</v>
      </c>
      <c r="F42" s="78">
        <v>29041.10181</v>
      </c>
      <c r="G42" s="434">
        <f>E42/$E$45</f>
        <v>4.9685835409273689E-2</v>
      </c>
      <c r="H42" s="141">
        <f t="shared" ref="H42:H44" si="11">(E42-I42)/I42</f>
        <v>-0.49302731021606211</v>
      </c>
      <c r="I42" s="414">
        <v>5369.2616088651521</v>
      </c>
      <c r="J42" s="112">
        <v>57400.213340000002</v>
      </c>
      <c r="K42" s="117">
        <f t="shared" si="10"/>
        <v>7.4259448903456329E-2</v>
      </c>
      <c r="L42" s="88"/>
    </row>
    <row r="43" spans="1:12" ht="11.1" customHeight="1" x14ac:dyDescent="0.2">
      <c r="A43" s="998"/>
      <c r="B43" s="999"/>
      <c r="C43" s="93" t="s">
        <v>9</v>
      </c>
      <c r="D43" s="77">
        <v>211837</v>
      </c>
      <c r="E43" s="90">
        <v>6063.6</v>
      </c>
      <c r="F43" s="78">
        <v>64691.199999999997</v>
      </c>
      <c r="G43" s="434">
        <f>E43/$E$45</f>
        <v>0.11067869021236124</v>
      </c>
      <c r="H43" s="141">
        <f t="shared" si="11"/>
        <v>-0.48509706017221177</v>
      </c>
      <c r="I43" s="414">
        <v>11776.2</v>
      </c>
      <c r="J43" s="112">
        <v>125894</v>
      </c>
      <c r="K43" s="117">
        <f t="shared" si="10"/>
        <v>0.16287046262246024</v>
      </c>
      <c r="L43" s="88"/>
    </row>
    <row r="44" spans="1:12" ht="11.1" customHeight="1" x14ac:dyDescent="0.2">
      <c r="A44" s="998"/>
      <c r="B44" s="999"/>
      <c r="C44" s="93" t="s">
        <v>306</v>
      </c>
      <c r="D44" s="77">
        <v>11</v>
      </c>
      <c r="E44" s="90">
        <v>346.53899999999999</v>
      </c>
      <c r="F44" s="78">
        <v>3697.15013</v>
      </c>
      <c r="G44" s="434">
        <f>E44/$E$45</f>
        <v>6.3253649032755212E-3</v>
      </c>
      <c r="H44" s="141">
        <f t="shared" si="11"/>
        <v>0.20577244258872657</v>
      </c>
      <c r="I44" s="417">
        <v>287.39999999999998</v>
      </c>
      <c r="J44" s="118">
        <v>3072.5997499999999</v>
      </c>
      <c r="K44" s="117">
        <f t="shared" si="10"/>
        <v>3.9748790745482467E-3</v>
      </c>
      <c r="L44" s="88"/>
    </row>
    <row r="45" spans="1:12" ht="11.1" customHeight="1" x14ac:dyDescent="0.2">
      <c r="A45" s="1000"/>
      <c r="B45" s="1001"/>
      <c r="C45" s="610" t="s">
        <v>2</v>
      </c>
      <c r="D45" s="611">
        <v>224819</v>
      </c>
      <c r="E45" s="612">
        <v>54785.613999999994</v>
      </c>
      <c r="F45" s="613">
        <v>584495.12215999991</v>
      </c>
      <c r="G45" s="614">
        <f>SUM(G40:G44)</f>
        <v>1.0000000000000002</v>
      </c>
      <c r="H45" s="615">
        <f>(E45-I45)/I45</f>
        <v>-0.24228882854948683</v>
      </c>
      <c r="I45" s="616">
        <v>72304.086391021483</v>
      </c>
      <c r="J45" s="617">
        <v>772879.43237000005</v>
      </c>
      <c r="K45" s="625">
        <f>SUM(K40:K43)</f>
        <v>0.99602512092545181</v>
      </c>
      <c r="L45" s="99"/>
    </row>
    <row r="46" spans="1:12" ht="11.1" customHeight="1" x14ac:dyDescent="0.2">
      <c r="A46" s="1002" t="str">
        <f>T!J21</f>
        <v>Květen</v>
      </c>
      <c r="B46" s="1003"/>
      <c r="C46" s="93" t="s">
        <v>6</v>
      </c>
      <c r="D46" s="77">
        <v>129</v>
      </c>
      <c r="E46" s="90">
        <v>43536.455999999998</v>
      </c>
      <c r="F46" s="78">
        <v>463758.98511999985</v>
      </c>
      <c r="G46" s="434">
        <f>E46/$E$51</f>
        <v>0.88124449949061168</v>
      </c>
      <c r="H46" s="141">
        <f>(E46-I46)/I46</f>
        <v>-2.2644920175198348E-2</v>
      </c>
      <c r="I46" s="414">
        <v>44545.178</v>
      </c>
      <c r="J46" s="112">
        <v>476091.60871000006</v>
      </c>
      <c r="K46" s="117">
        <f>I46/$I$51</f>
        <v>0.82253027063639783</v>
      </c>
      <c r="L46" s="88"/>
    </row>
    <row r="47" spans="1:12" ht="11.1" customHeight="1" x14ac:dyDescent="0.2">
      <c r="A47" s="1002"/>
      <c r="B47" s="1003"/>
      <c r="C47" s="93" t="s">
        <v>7</v>
      </c>
      <c r="D47" s="77">
        <v>327</v>
      </c>
      <c r="E47" s="90">
        <v>1605.8979999999999</v>
      </c>
      <c r="F47" s="78">
        <v>17106.834640000001</v>
      </c>
      <c r="G47" s="434">
        <f t="shared" ref="G47:G50" si="12">E47/$E$51</f>
        <v>3.2505833254846794E-2</v>
      </c>
      <c r="H47" s="141">
        <f>(E47-I47)/I47</f>
        <v>-0.26891084925996428</v>
      </c>
      <c r="I47" s="414">
        <v>2196.5830000000001</v>
      </c>
      <c r="J47" s="112">
        <v>23475.734430000022</v>
      </c>
      <c r="K47" s="117">
        <f t="shared" ref="K47:K50" si="13">I47/$I$51</f>
        <v>4.0560080587517477E-2</v>
      </c>
      <c r="L47" s="89"/>
    </row>
    <row r="48" spans="1:12" ht="11.1" customHeight="1" x14ac:dyDescent="0.2">
      <c r="A48" s="1002"/>
      <c r="B48" s="1003"/>
      <c r="C48" s="93" t="s">
        <v>8</v>
      </c>
      <c r="D48" s="77">
        <v>12504</v>
      </c>
      <c r="E48" s="90">
        <v>1119.152</v>
      </c>
      <c r="F48" s="78">
        <v>11921.18556</v>
      </c>
      <c r="G48" s="434">
        <f t="shared" si="12"/>
        <v>2.2653349277991695E-2</v>
      </c>
      <c r="H48" s="141">
        <f t="shared" ref="H48:H50" si="14">(E48-I48)/I48</f>
        <v>-0.49928638986646767</v>
      </c>
      <c r="I48" s="414">
        <v>2235.114</v>
      </c>
      <c r="J48" s="112">
        <v>23887.818610000002</v>
      </c>
      <c r="K48" s="117">
        <f t="shared" si="13"/>
        <v>4.1271558580890655E-2</v>
      </c>
      <c r="L48" s="88"/>
    </row>
    <row r="49" spans="1:12" ht="11.1" customHeight="1" x14ac:dyDescent="0.2">
      <c r="A49" s="1002"/>
      <c r="B49" s="1003"/>
      <c r="C49" s="93" t="s">
        <v>9</v>
      </c>
      <c r="D49" s="77">
        <v>211736</v>
      </c>
      <c r="E49" s="90">
        <v>2781.3</v>
      </c>
      <c r="F49" s="78">
        <v>29627</v>
      </c>
      <c r="G49" s="434">
        <f t="shared" si="12"/>
        <v>5.6297768620239524E-2</v>
      </c>
      <c r="H49" s="141">
        <f t="shared" si="14"/>
        <v>-0.42957053201525902</v>
      </c>
      <c r="I49" s="414">
        <v>4875.8</v>
      </c>
      <c r="J49" s="112">
        <v>52110.5</v>
      </c>
      <c r="K49" s="117">
        <f t="shared" si="13"/>
        <v>9.0032036544313465E-2</v>
      </c>
      <c r="L49" s="88"/>
    </row>
    <row r="50" spans="1:12" ht="11.1" customHeight="1" x14ac:dyDescent="0.2">
      <c r="A50" s="1002"/>
      <c r="B50" s="1003"/>
      <c r="C50" s="93" t="s">
        <v>306</v>
      </c>
      <c r="D50" s="77">
        <v>11</v>
      </c>
      <c r="E50" s="90">
        <v>360.57299999999998</v>
      </c>
      <c r="F50" s="78">
        <v>3840.8912899999996</v>
      </c>
      <c r="G50" s="434">
        <f t="shared" si="12"/>
        <v>7.2985493563102223E-3</v>
      </c>
      <c r="H50" s="141">
        <f t="shared" si="14"/>
        <v>0.18764636713075947</v>
      </c>
      <c r="I50" s="417">
        <v>303.60300000000001</v>
      </c>
      <c r="J50" s="118">
        <v>3244.7740100000001</v>
      </c>
      <c r="K50" s="117">
        <f t="shared" si="13"/>
        <v>5.6060536508805124E-3</v>
      </c>
      <c r="L50" s="88"/>
    </row>
    <row r="51" spans="1:12" ht="11.1" customHeight="1" x14ac:dyDescent="0.2">
      <c r="A51" s="1002"/>
      <c r="B51" s="1003"/>
      <c r="C51" s="610" t="s">
        <v>2</v>
      </c>
      <c r="D51" s="611">
        <v>224707</v>
      </c>
      <c r="E51" s="612">
        <v>49403.379000000001</v>
      </c>
      <c r="F51" s="613">
        <v>526254.89660999994</v>
      </c>
      <c r="G51" s="614">
        <f>SUM(G46:G50)</f>
        <v>0.99999999999999989</v>
      </c>
      <c r="H51" s="615">
        <f t="shared" ref="H51" si="15">(E51-I51)/I51</f>
        <v>-8.7762659760332942E-2</v>
      </c>
      <c r="I51" s="616">
        <v>54156.278000000006</v>
      </c>
      <c r="J51" s="617">
        <v>578810.43576000014</v>
      </c>
      <c r="K51" s="625">
        <f>SUM(K46:K49)</f>
        <v>0.99439394634911937</v>
      </c>
      <c r="L51" s="99"/>
    </row>
    <row r="52" spans="1:12" ht="11.1" customHeight="1" x14ac:dyDescent="0.2">
      <c r="A52" s="1002" t="str">
        <f>T!J22</f>
        <v>Červen</v>
      </c>
      <c r="B52" s="1003"/>
      <c r="C52" s="92" t="s">
        <v>6</v>
      </c>
      <c r="D52" s="104">
        <v>130</v>
      </c>
      <c r="E52" s="106">
        <v>52753.885000000002</v>
      </c>
      <c r="F52" s="105">
        <v>563246.41760000004</v>
      </c>
      <c r="G52" s="433">
        <f>E52/$E$57</f>
        <v>0.91736060827849752</v>
      </c>
      <c r="H52" s="395">
        <f>(E52-I52)/I52</f>
        <v>-0.29789319720323071</v>
      </c>
      <c r="I52" s="413">
        <v>75136.553</v>
      </c>
      <c r="J52" s="113">
        <v>802806.61892000004</v>
      </c>
      <c r="K52" s="116">
        <f>I52/$I$57</f>
        <v>0.94392947425351925</v>
      </c>
      <c r="L52" s="106"/>
    </row>
    <row r="53" spans="1:12" ht="11.1" customHeight="1" x14ac:dyDescent="0.2">
      <c r="A53" s="1002"/>
      <c r="B53" s="1003"/>
      <c r="C53" s="93" t="s">
        <v>7</v>
      </c>
      <c r="D53" s="77">
        <v>329</v>
      </c>
      <c r="E53" s="90">
        <v>1691.711</v>
      </c>
      <c r="F53" s="78">
        <v>18066.996739999995</v>
      </c>
      <c r="G53" s="434">
        <f t="shared" ref="G53:G56" si="16">E53/$E$57</f>
        <v>2.9417909827710798E-2</v>
      </c>
      <c r="H53" s="141">
        <f t="shared" ref="H53:H56" si="17">(E53-I53)/I53</f>
        <v>0.21003311708283567</v>
      </c>
      <c r="I53" s="414">
        <v>1398.07</v>
      </c>
      <c r="J53" s="112">
        <v>14944.579290000012</v>
      </c>
      <c r="K53" s="117">
        <f t="shared" ref="K53:K56" si="18">I53/$I$57</f>
        <v>1.7563747967911405E-2</v>
      </c>
      <c r="L53" s="90"/>
    </row>
    <row r="54" spans="1:12" ht="11.1" customHeight="1" x14ac:dyDescent="0.2">
      <c r="A54" s="1002"/>
      <c r="B54" s="1003"/>
      <c r="C54" s="93" t="s">
        <v>8</v>
      </c>
      <c r="D54" s="77">
        <v>12506</v>
      </c>
      <c r="E54" s="90">
        <v>827.68399999999997</v>
      </c>
      <c r="F54" s="78">
        <v>8840.1567699999996</v>
      </c>
      <c r="G54" s="434">
        <f t="shared" si="16"/>
        <v>1.4392962673789426E-2</v>
      </c>
      <c r="H54" s="141">
        <f t="shared" si="17"/>
        <v>9.0650818959269436E-2</v>
      </c>
      <c r="I54" s="414">
        <v>758.89</v>
      </c>
      <c r="J54" s="112">
        <v>8112.5918299999994</v>
      </c>
      <c r="K54" s="117">
        <f t="shared" si="18"/>
        <v>9.5338235534474566E-3</v>
      </c>
      <c r="L54" s="90"/>
    </row>
    <row r="55" spans="1:12" ht="11.1" customHeight="1" x14ac:dyDescent="0.2">
      <c r="A55" s="1002"/>
      <c r="B55" s="1003"/>
      <c r="C55" s="93" t="s">
        <v>9</v>
      </c>
      <c r="D55" s="77">
        <v>211640</v>
      </c>
      <c r="E55" s="90">
        <v>1870.6</v>
      </c>
      <c r="F55" s="78">
        <v>19977.8</v>
      </c>
      <c r="G55" s="434">
        <f t="shared" si="16"/>
        <v>3.2528689666092979E-2</v>
      </c>
      <c r="H55" s="141">
        <f t="shared" si="17"/>
        <v>-6.4606460646064637E-2</v>
      </c>
      <c r="I55" s="414">
        <v>1999.8</v>
      </c>
      <c r="J55" s="112">
        <v>21377.599999999999</v>
      </c>
      <c r="K55" s="117">
        <f t="shared" si="18"/>
        <v>2.5123193535537724E-2</v>
      </c>
      <c r="L55" s="90"/>
    </row>
    <row r="56" spans="1:12" ht="11.1" customHeight="1" x14ac:dyDescent="0.2">
      <c r="A56" s="997"/>
      <c r="B56" s="1062"/>
      <c r="C56" s="93" t="s">
        <v>306</v>
      </c>
      <c r="D56" s="77">
        <v>10</v>
      </c>
      <c r="E56" s="90">
        <v>362.279</v>
      </c>
      <c r="F56" s="78">
        <v>3869.1207399999998</v>
      </c>
      <c r="G56" s="434">
        <f t="shared" si="16"/>
        <v>6.2998295539091727E-3</v>
      </c>
      <c r="H56" s="141">
        <f t="shared" si="17"/>
        <v>0.18221837880172301</v>
      </c>
      <c r="I56" s="417">
        <v>306.44</v>
      </c>
      <c r="J56" s="118">
        <v>3275.7621099999997</v>
      </c>
      <c r="K56" s="117">
        <f t="shared" si="18"/>
        <v>3.849760689584049E-3</v>
      </c>
      <c r="L56" s="90"/>
    </row>
    <row r="57" spans="1:12" ht="11.1" customHeight="1" thickBot="1" x14ac:dyDescent="0.25">
      <c r="A57" s="1004"/>
      <c r="B57" s="1005"/>
      <c r="C57" s="678" t="s">
        <v>2</v>
      </c>
      <c r="D57" s="679">
        <v>224615</v>
      </c>
      <c r="E57" s="680">
        <v>57506.159000000007</v>
      </c>
      <c r="F57" s="681">
        <v>614000.49185000011</v>
      </c>
      <c r="G57" s="682">
        <f>SUM(G52:G56)</f>
        <v>0.99999999999999989</v>
      </c>
      <c r="H57" s="683">
        <f t="shared" ref="H57" si="19">(E57-I57)/I57</f>
        <v>-0.27755857483628121</v>
      </c>
      <c r="I57" s="684">
        <v>79599.753000000012</v>
      </c>
      <c r="J57" s="685">
        <v>850517.1521500001</v>
      </c>
      <c r="K57" s="686">
        <f>SUM(K52:K55)</f>
        <v>0.9961502393104158</v>
      </c>
      <c r="L57" s="107"/>
    </row>
    <row r="58" spans="1:12" ht="11.1" customHeight="1" thickTop="1" x14ac:dyDescent="0.2">
      <c r="A58" s="1060" t="str">
        <f>T!E17</f>
        <v>II. čtvrtletí</v>
      </c>
      <c r="B58" s="1061"/>
      <c r="C58" s="93" t="s">
        <v>6</v>
      </c>
      <c r="D58" s="77">
        <f>D52</f>
        <v>130</v>
      </c>
      <c r="E58" s="90">
        <f>E40+E46+E52</f>
        <v>139451.18900000001</v>
      </c>
      <c r="F58" s="78">
        <f>F40+F46+F52</f>
        <v>1487478.9972499998</v>
      </c>
      <c r="G58" s="434">
        <f>E58/$E$63</f>
        <v>0.86243271536056942</v>
      </c>
      <c r="H58" s="141">
        <f>(E58-I58)/I58</f>
        <v>-0.18591433174886773</v>
      </c>
      <c r="I58" s="414">
        <f>I40+I46+I52</f>
        <v>171297.929</v>
      </c>
      <c r="J58" s="112">
        <f>J40+J46+J52</f>
        <v>1830612.8984400001</v>
      </c>
      <c r="K58" s="117">
        <f>I58/$I$63</f>
        <v>0.83130074450527247</v>
      </c>
      <c r="L58" s="87"/>
    </row>
    <row r="59" spans="1:12" ht="11.1" customHeight="1" x14ac:dyDescent="0.2">
      <c r="A59" s="1002"/>
      <c r="B59" s="1003"/>
      <c r="C59" s="93" t="s">
        <v>7</v>
      </c>
      <c r="D59" s="77">
        <f>D53</f>
        <v>329</v>
      </c>
      <c r="E59" s="90">
        <f t="shared" ref="E59:F60" si="20">E41+E47+E53</f>
        <v>5790.1670000000004</v>
      </c>
      <c r="F59" s="78">
        <f t="shared" si="20"/>
        <v>61765.907069999994</v>
      </c>
      <c r="G59" s="434">
        <f t="shared" ref="G59:G62" si="21">E59/$E$63</f>
        <v>3.5809156479843007E-2</v>
      </c>
      <c r="H59" s="141">
        <f t="shared" ref="H59:H62" si="22">(E59-I59)/I59</f>
        <v>-0.15468062973051688</v>
      </c>
      <c r="I59" s="414">
        <f t="shared" ref="I59:J59" si="23">I41+I47+I53</f>
        <v>6849.6797821563314</v>
      </c>
      <c r="J59" s="112">
        <f t="shared" si="23"/>
        <v>73218.262190000038</v>
      </c>
      <c r="K59" s="117">
        <f t="shared" ref="K59:K62" si="24">I59/$I$63</f>
        <v>3.324117189139672E-2</v>
      </c>
      <c r="L59" s="87"/>
    </row>
    <row r="60" spans="1:12" ht="11.1" customHeight="1" x14ac:dyDescent="0.2">
      <c r="A60" s="1002"/>
      <c r="B60" s="1003"/>
      <c r="C60" s="93" t="s">
        <v>8</v>
      </c>
      <c r="D60" s="77">
        <f>D54</f>
        <v>12506</v>
      </c>
      <c r="E60" s="90">
        <f>E42+E48+E54</f>
        <v>4668.9049999999997</v>
      </c>
      <c r="F60" s="78">
        <f t="shared" si="20"/>
        <v>49802.44414</v>
      </c>
      <c r="G60" s="434">
        <f t="shared" si="21"/>
        <v>2.8874737073131294E-2</v>
      </c>
      <c r="H60" s="141">
        <f t="shared" si="22"/>
        <v>-0.44173661122864372</v>
      </c>
      <c r="I60" s="414">
        <f>I42+I48+I54</f>
        <v>8363.2656088651511</v>
      </c>
      <c r="J60" s="112">
        <f t="shared" ref="J60" si="25">J42+J48+J54</f>
        <v>89400.623780000009</v>
      </c>
      <c r="K60" s="117">
        <f t="shared" si="24"/>
        <v>4.058653229336439E-2</v>
      </c>
      <c r="L60" s="87"/>
    </row>
    <row r="61" spans="1:12" ht="11.1" customHeight="1" x14ac:dyDescent="0.2">
      <c r="A61" s="1002"/>
      <c r="B61" s="1003"/>
      <c r="C61" s="93" t="s">
        <v>9</v>
      </c>
      <c r="D61" s="77">
        <f>D55</f>
        <v>211640</v>
      </c>
      <c r="E61" s="90">
        <f t="shared" ref="E61:F62" si="26">E43+E49+E55</f>
        <v>10715.500000000002</v>
      </c>
      <c r="F61" s="78">
        <f t="shared" si="26"/>
        <v>114296</v>
      </c>
      <c r="G61" s="434">
        <f t="shared" si="21"/>
        <v>6.6269766702714755E-2</v>
      </c>
      <c r="H61" s="141">
        <f t="shared" si="22"/>
        <v>-0.42549780718214852</v>
      </c>
      <c r="I61" s="414">
        <f t="shared" ref="I61:J61" si="27">I43+I49+I55</f>
        <v>18651.8</v>
      </c>
      <c r="J61" s="112">
        <f t="shared" si="27"/>
        <v>199382.1</v>
      </c>
      <c r="K61" s="117">
        <f t="shared" si="24"/>
        <v>9.0516302893325934E-2</v>
      </c>
      <c r="L61" s="87"/>
    </row>
    <row r="62" spans="1:12" ht="11.1" customHeight="1" x14ac:dyDescent="0.2">
      <c r="A62" s="1002"/>
      <c r="B62" s="1003"/>
      <c r="C62" s="93" t="s">
        <v>306</v>
      </c>
      <c r="D62" s="77">
        <f>D56</f>
        <v>10</v>
      </c>
      <c r="E62" s="90">
        <f>E44+E50+E56</f>
        <v>1069.3910000000001</v>
      </c>
      <c r="F62" s="78">
        <f t="shared" si="26"/>
        <v>11407.16216</v>
      </c>
      <c r="G62" s="434">
        <f t="shared" si="21"/>
        <v>6.6136243837415735E-3</v>
      </c>
      <c r="H62" s="141">
        <f t="shared" si="22"/>
        <v>0.19159768364118956</v>
      </c>
      <c r="I62" s="414">
        <f>I44+I50+I56</f>
        <v>897.44299999999998</v>
      </c>
      <c r="J62" s="112">
        <f t="shared" ref="J62" si="28">J44+J50+J56</f>
        <v>9593.1358700000001</v>
      </c>
      <c r="K62" s="117">
        <f t="shared" si="24"/>
        <v>4.3552484166404911E-3</v>
      </c>
      <c r="L62" s="87"/>
    </row>
    <row r="63" spans="1:12" ht="11.1" customHeight="1" x14ac:dyDescent="0.2">
      <c r="A63" s="1002"/>
      <c r="B63" s="1003"/>
      <c r="C63" s="645" t="s">
        <v>2</v>
      </c>
      <c r="D63" s="640">
        <f>SUM(D58:D62)</f>
        <v>224615</v>
      </c>
      <c r="E63" s="646">
        <f>SUM(E58:E62)</f>
        <v>161695.152</v>
      </c>
      <c r="F63" s="647">
        <f>SUM(F58:F62)</f>
        <v>1724750.5106199998</v>
      </c>
      <c r="G63" s="648">
        <f>SUM(G58:G62)</f>
        <v>1</v>
      </c>
      <c r="H63" s="649">
        <f>(E63-I63)/I63</f>
        <v>-0.2153010779220034</v>
      </c>
      <c r="I63" s="659">
        <f>SUM(I58:I62)</f>
        <v>206060.11739102149</v>
      </c>
      <c r="J63" s="660">
        <f>SUM(J58:J62)</f>
        <v>2202207.0202800003</v>
      </c>
      <c r="K63" s="661">
        <f>SUM(K58:K61)</f>
        <v>0.99564475158335952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1010" t="s">
        <v>244</v>
      </c>
      <c r="L1" s="1010"/>
    </row>
    <row r="2" spans="1:17" s="687" customFormat="1" ht="30" customHeight="1" x14ac:dyDescent="0.25">
      <c r="A2" s="912" t="s">
        <v>204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</row>
    <row r="3" spans="1:17" ht="17.100000000000001" customHeight="1" x14ac:dyDescent="0.2">
      <c r="A3" s="1025" t="str">
        <f>T!E17&amp;" "&amp;T!G17</f>
        <v>II. čtvrtletí 2018</v>
      </c>
      <c r="B3" s="1025"/>
      <c r="C3" s="1025"/>
      <c r="D3" s="101"/>
      <c r="E3" s="101"/>
      <c r="F3" s="69"/>
      <c r="G3" s="67"/>
      <c r="H3" s="67"/>
      <c r="I3" s="67"/>
    </row>
    <row r="4" spans="1:17" ht="12.95" customHeight="1" x14ac:dyDescent="0.2">
      <c r="A4" s="1011" t="s">
        <v>121</v>
      </c>
      <c r="B4" s="1011"/>
      <c r="C4" s="1011"/>
      <c r="D4" s="1012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1013">
        <f>T!G17</f>
        <v>2018</v>
      </c>
      <c r="F5" s="984"/>
      <c r="G5" s="984"/>
      <c r="H5" s="410"/>
      <c r="I5" s="1014">
        <f>E5-1</f>
        <v>2017</v>
      </c>
      <c r="J5" s="1015"/>
      <c r="K5" s="1016"/>
      <c r="L5" s="71"/>
    </row>
    <row r="6" spans="1:17" ht="24.95" customHeight="1" x14ac:dyDescent="0.25">
      <c r="A6" s="74"/>
      <c r="B6" s="75"/>
      <c r="C6" s="76"/>
      <c r="D6" s="76"/>
      <c r="E6" s="989" t="s">
        <v>39</v>
      </c>
      <c r="F6" s="990"/>
      <c r="G6" s="432"/>
      <c r="H6" s="990" t="s">
        <v>108</v>
      </c>
      <c r="I6" s="1056" t="s">
        <v>39</v>
      </c>
      <c r="J6" s="1057"/>
      <c r="K6" s="411"/>
      <c r="L6" s="87"/>
    </row>
    <row r="7" spans="1:17" ht="24.95" customHeight="1" x14ac:dyDescent="0.25">
      <c r="A7" s="74"/>
      <c r="B7" s="94"/>
      <c r="C7" s="94"/>
      <c r="D7" s="1018" t="s">
        <v>0</v>
      </c>
      <c r="E7" s="989"/>
      <c r="F7" s="990"/>
      <c r="G7" s="578" t="s">
        <v>107</v>
      </c>
      <c r="H7" s="990"/>
      <c r="I7" s="1056"/>
      <c r="J7" s="1057"/>
      <c r="K7" s="114" t="s">
        <v>107</v>
      </c>
      <c r="L7" s="87"/>
    </row>
    <row r="8" spans="1:17" ht="15" customHeight="1" x14ac:dyDescent="0.25">
      <c r="A8" s="1017" t="s">
        <v>140</v>
      </c>
      <c r="B8" s="1017"/>
      <c r="C8" s="126" t="s">
        <v>45</v>
      </c>
      <c r="D8" s="1019"/>
      <c r="E8" s="807" t="s">
        <v>342</v>
      </c>
      <c r="F8" s="801" t="s">
        <v>1</v>
      </c>
      <c r="G8" s="579" t="s">
        <v>66</v>
      </c>
      <c r="H8" s="1017"/>
      <c r="I8" s="412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96" t="str">
        <f>T!J20</f>
        <v>Duben</v>
      </c>
      <c r="B9" s="997"/>
      <c r="C9" s="92" t="s">
        <v>6</v>
      </c>
      <c r="D9" s="77">
        <v>99</v>
      </c>
      <c r="E9" s="90">
        <v>9145.0820000000022</v>
      </c>
      <c r="F9" s="78">
        <v>97571.473242000007</v>
      </c>
      <c r="G9" s="433">
        <f>E9/$E$14</f>
        <v>0.4576490969355651</v>
      </c>
      <c r="H9" s="141">
        <f>(E9-I9)/I9</f>
        <v>-0.14104989134163806</v>
      </c>
      <c r="I9" s="414">
        <v>10646.813950910575</v>
      </c>
      <c r="J9" s="112">
        <v>113800.33472</v>
      </c>
      <c r="K9" s="116">
        <f>I9/$I$14</f>
        <v>0.37177392718051977</v>
      </c>
      <c r="L9" s="87"/>
    </row>
    <row r="10" spans="1:17" ht="11.1" customHeight="1" x14ac:dyDescent="0.2">
      <c r="A10" s="998"/>
      <c r="B10" s="999"/>
      <c r="C10" s="93" t="s">
        <v>7</v>
      </c>
      <c r="D10" s="77">
        <v>321</v>
      </c>
      <c r="E10" s="90">
        <v>2191.8820000000001</v>
      </c>
      <c r="F10" s="78">
        <v>23386.249780000013</v>
      </c>
      <c r="G10" s="434">
        <f>E10/$E$14</f>
        <v>0.10968877237944068</v>
      </c>
      <c r="H10" s="141">
        <f>(E10-I10)/I10</f>
        <v>-0.3115015756058982</v>
      </c>
      <c r="I10" s="414">
        <v>3183.5686507618643</v>
      </c>
      <c r="J10" s="112">
        <v>34028.245209999994</v>
      </c>
      <c r="K10" s="117">
        <f>I10/$I$14</f>
        <v>0.11116638509883058</v>
      </c>
      <c r="L10" s="88"/>
      <c r="M10" s="79"/>
      <c r="O10" s="79"/>
      <c r="P10" s="79"/>
      <c r="Q10" s="79"/>
    </row>
    <row r="11" spans="1:17" ht="11.1" customHeight="1" x14ac:dyDescent="0.2">
      <c r="A11" s="998"/>
      <c r="B11" s="999"/>
      <c r="C11" s="93" t="s">
        <v>8</v>
      </c>
      <c r="D11" s="77">
        <v>10486</v>
      </c>
      <c r="E11" s="90">
        <v>2987.8420000000001</v>
      </c>
      <c r="F11" s="78">
        <v>31879.104790000001</v>
      </c>
      <c r="G11" s="434">
        <f>E11/$E$14</f>
        <v>0.14952115170603744</v>
      </c>
      <c r="H11" s="141">
        <f t="shared" ref="H11:H13" si="0">(E11-I11)/I11</f>
        <v>-0.41810593415982766</v>
      </c>
      <c r="I11" s="414">
        <v>5134.6837429695743</v>
      </c>
      <c r="J11" s="112">
        <v>54883.026108000005</v>
      </c>
      <c r="K11" s="117">
        <f>I11/$I$14</f>
        <v>0.17929697548537568</v>
      </c>
      <c r="L11" s="88"/>
      <c r="M11" s="79"/>
      <c r="O11" s="79"/>
      <c r="P11" s="79"/>
      <c r="Q11" s="79"/>
    </row>
    <row r="12" spans="1:17" ht="11.1" customHeight="1" x14ac:dyDescent="0.2">
      <c r="A12" s="998"/>
      <c r="B12" s="999"/>
      <c r="C12" s="93" t="s">
        <v>9</v>
      </c>
      <c r="D12" s="77">
        <v>108517</v>
      </c>
      <c r="E12" s="90">
        <v>5492.8349999999991</v>
      </c>
      <c r="F12" s="78">
        <v>58607.281999999999</v>
      </c>
      <c r="G12" s="434">
        <f>E12/$E$14</f>
        <v>0.27487899806322824</v>
      </c>
      <c r="H12" s="141">
        <f t="shared" si="0"/>
        <v>-0.42220066696796676</v>
      </c>
      <c r="I12" s="414">
        <v>9506.4751479999995</v>
      </c>
      <c r="J12" s="112">
        <v>101608.11630199999</v>
      </c>
      <c r="K12" s="117">
        <f>I12/$I$14</f>
        <v>0.33195466885318337</v>
      </c>
      <c r="L12" s="88"/>
      <c r="M12" s="79"/>
      <c r="O12" s="79"/>
      <c r="P12" s="79"/>
      <c r="Q12" s="79"/>
    </row>
    <row r="13" spans="1:17" ht="11.1" customHeight="1" x14ac:dyDescent="0.2">
      <c r="A13" s="998"/>
      <c r="B13" s="999"/>
      <c r="C13" s="93" t="s">
        <v>306</v>
      </c>
      <c r="D13" s="77">
        <v>11</v>
      </c>
      <c r="E13" s="90">
        <v>165.09700000000001</v>
      </c>
      <c r="F13" s="78">
        <v>1761.5482299999999</v>
      </c>
      <c r="G13" s="434">
        <f>E13/$E$14</f>
        <v>8.2619809157283633E-3</v>
      </c>
      <c r="H13" s="141">
        <f t="shared" si="0"/>
        <v>-7.4129742078998121E-3</v>
      </c>
      <c r="I13" s="417">
        <v>166.32999999999998</v>
      </c>
      <c r="J13" s="118">
        <v>1777.0635400000001</v>
      </c>
      <c r="K13" s="117">
        <f>I13/$I$14</f>
        <v>5.808043382090582E-3</v>
      </c>
      <c r="L13" s="88"/>
      <c r="M13" s="79"/>
      <c r="O13" s="79"/>
      <c r="P13" s="79"/>
      <c r="Q13" s="79"/>
    </row>
    <row r="14" spans="1:17" ht="11.1" customHeight="1" x14ac:dyDescent="0.2">
      <c r="A14" s="1000"/>
      <c r="B14" s="1001"/>
      <c r="C14" s="610" t="s">
        <v>2</v>
      </c>
      <c r="D14" s="611">
        <v>119434</v>
      </c>
      <c r="E14" s="612">
        <v>19982.738000000005</v>
      </c>
      <c r="F14" s="613">
        <v>213205.65804200002</v>
      </c>
      <c r="G14" s="614">
        <f>SUM(G9:G13)</f>
        <v>0.99999999999999978</v>
      </c>
      <c r="H14" s="615">
        <f>(E14-I14)/I14</f>
        <v>-0.30222684304124314</v>
      </c>
      <c r="I14" s="616">
        <v>28637.871492642014</v>
      </c>
      <c r="J14" s="617">
        <v>306096.78588000004</v>
      </c>
      <c r="K14" s="625">
        <f>SUM(K9:K12)</f>
        <v>0.99419195661790938</v>
      </c>
      <c r="L14" s="99"/>
      <c r="M14" s="79"/>
    </row>
    <row r="15" spans="1:17" ht="11.1" customHeight="1" x14ac:dyDescent="0.2">
      <c r="A15" s="1002" t="str">
        <f>T!J21</f>
        <v>Květen</v>
      </c>
      <c r="B15" s="1003"/>
      <c r="C15" s="93" t="s">
        <v>6</v>
      </c>
      <c r="D15" s="77">
        <v>96</v>
      </c>
      <c r="E15" s="90">
        <v>7944.2090000000007</v>
      </c>
      <c r="F15" s="78">
        <v>84636.322689999986</v>
      </c>
      <c r="G15" s="434">
        <f>E15/$E$20</f>
        <v>0.56578643277834217</v>
      </c>
      <c r="H15" s="141">
        <f>(E15-I15)/I15</f>
        <v>-9.2969131505397373E-2</v>
      </c>
      <c r="I15" s="414">
        <v>8758.476999999999</v>
      </c>
      <c r="J15" s="112">
        <v>93596.902949999989</v>
      </c>
      <c r="K15" s="117">
        <f>I15/$I$20</f>
        <v>0.49073718180021153</v>
      </c>
      <c r="L15" s="88"/>
      <c r="M15" s="79"/>
      <c r="N15" s="79"/>
    </row>
    <row r="16" spans="1:17" ht="11.1" customHeight="1" x14ac:dyDescent="0.2">
      <c r="A16" s="1002"/>
      <c r="B16" s="1003"/>
      <c r="C16" s="93" t="s">
        <v>7</v>
      </c>
      <c r="D16" s="77">
        <v>328</v>
      </c>
      <c r="E16" s="90">
        <v>1536.069</v>
      </c>
      <c r="F16" s="78">
        <v>16366.155319999993</v>
      </c>
      <c r="G16" s="434">
        <f>E16/$E$20</f>
        <v>0.10939880861787438</v>
      </c>
      <c r="H16" s="141">
        <f>(E16-I16)/I16</f>
        <v>-0.23048186904351592</v>
      </c>
      <c r="I16" s="414">
        <v>1996.144</v>
      </c>
      <c r="J16" s="112">
        <v>21331.14158000001</v>
      </c>
      <c r="K16" s="117">
        <f>I16/$I$20</f>
        <v>0.11184388347739013</v>
      </c>
      <c r="L16" s="89"/>
      <c r="M16" s="82"/>
      <c r="N16" s="79"/>
    </row>
    <row r="17" spans="1:21" ht="11.1" customHeight="1" x14ac:dyDescent="0.2">
      <c r="A17" s="1002"/>
      <c r="B17" s="1003"/>
      <c r="C17" s="93" t="s">
        <v>8</v>
      </c>
      <c r="D17" s="77">
        <v>10479</v>
      </c>
      <c r="E17" s="90">
        <v>1453.3110000000001</v>
      </c>
      <c r="F17" s="78">
        <v>15487.990310000001</v>
      </c>
      <c r="G17" s="434">
        <f>E17/$E$20</f>
        <v>0.10350478523507189</v>
      </c>
      <c r="H17" s="141">
        <f t="shared" ref="H17:H20" si="1">(E17-I17)/I17</f>
        <v>-0.3956709422490125</v>
      </c>
      <c r="I17" s="414">
        <v>2404.8338920000001</v>
      </c>
      <c r="J17" s="112">
        <v>25696.713900000002</v>
      </c>
      <c r="K17" s="117">
        <f>I17/$I$20</f>
        <v>0.13474276485029468</v>
      </c>
      <c r="L17" s="88"/>
      <c r="M17" s="79"/>
      <c r="N17" s="79"/>
      <c r="O17" s="79"/>
      <c r="P17" s="79"/>
    </row>
    <row r="18" spans="1:21" ht="11.1" customHeight="1" x14ac:dyDescent="0.2">
      <c r="A18" s="1002"/>
      <c r="B18" s="1003"/>
      <c r="C18" s="93" t="s">
        <v>9</v>
      </c>
      <c r="D18" s="77">
        <v>108663</v>
      </c>
      <c r="E18" s="90">
        <v>2936.3760000000002</v>
      </c>
      <c r="F18" s="78">
        <v>31292.957999999999</v>
      </c>
      <c r="G18" s="434">
        <f>E18/$E$20</f>
        <v>0.20912864985499968</v>
      </c>
      <c r="H18" s="141">
        <f t="shared" si="1"/>
        <v>-0.34805963123228473</v>
      </c>
      <c r="I18" s="414">
        <v>4504.0561079999998</v>
      </c>
      <c r="J18" s="112">
        <v>48126.486279999997</v>
      </c>
      <c r="K18" s="117">
        <f>I18/$I$20</f>
        <v>0.25236211742177883</v>
      </c>
      <c r="L18" s="88"/>
      <c r="M18" s="79"/>
      <c r="N18" s="79"/>
      <c r="O18" s="79"/>
      <c r="P18" s="79"/>
    </row>
    <row r="19" spans="1:21" ht="11.1" customHeight="1" x14ac:dyDescent="0.2">
      <c r="A19" s="1002"/>
      <c r="B19" s="1003"/>
      <c r="C19" s="93" t="s">
        <v>306</v>
      </c>
      <c r="D19" s="77">
        <v>11</v>
      </c>
      <c r="E19" s="90">
        <v>171.03800000000001</v>
      </c>
      <c r="F19" s="78">
        <v>1822.5863899999999</v>
      </c>
      <c r="G19" s="434">
        <f>E19/$E$20</f>
        <v>1.2181323513711949E-2</v>
      </c>
      <c r="H19" s="141">
        <f t="shared" si="1"/>
        <v>-7.0854678103660917E-2</v>
      </c>
      <c r="I19" s="417">
        <v>184.08100000000002</v>
      </c>
      <c r="J19" s="118">
        <v>1966.91085</v>
      </c>
      <c r="K19" s="117">
        <f>I19/$I$20</f>
        <v>1.0314052450324953E-2</v>
      </c>
      <c r="L19" s="88"/>
      <c r="M19" s="79"/>
      <c r="N19" s="79"/>
      <c r="O19" s="79"/>
      <c r="P19" s="79"/>
    </row>
    <row r="20" spans="1:21" ht="11.1" customHeight="1" x14ac:dyDescent="0.2">
      <c r="A20" s="1002"/>
      <c r="B20" s="1003"/>
      <c r="C20" s="610" t="s">
        <v>2</v>
      </c>
      <c r="D20" s="611">
        <v>119577</v>
      </c>
      <c r="E20" s="612">
        <v>14041.003000000001</v>
      </c>
      <c r="F20" s="613">
        <v>149606.01270999998</v>
      </c>
      <c r="G20" s="614">
        <f>SUM(G15:G19)</f>
        <v>1</v>
      </c>
      <c r="H20" s="615">
        <f t="shared" si="1"/>
        <v>-0.21328305801701411</v>
      </c>
      <c r="I20" s="616">
        <v>17847.591999999997</v>
      </c>
      <c r="J20" s="617">
        <v>190718.15555999998</v>
      </c>
      <c r="K20" s="625">
        <f>SUM(K15:K18)</f>
        <v>0.9896859475496752</v>
      </c>
      <c r="L20" s="99"/>
      <c r="M20" s="79"/>
      <c r="N20" s="79"/>
      <c r="O20" s="79"/>
      <c r="P20" s="79"/>
    </row>
    <row r="21" spans="1:21" ht="11.1" customHeight="1" x14ac:dyDescent="0.2">
      <c r="A21" s="1002" t="str">
        <f>T!J22</f>
        <v>Červen</v>
      </c>
      <c r="B21" s="1003"/>
      <c r="C21" s="92" t="s">
        <v>6</v>
      </c>
      <c r="D21" s="104">
        <v>95</v>
      </c>
      <c r="E21" s="106">
        <v>7497.7749999999996</v>
      </c>
      <c r="F21" s="105">
        <v>80067.416079999995</v>
      </c>
      <c r="G21" s="433">
        <f>E21/$E$26</f>
        <v>0.66109218209906506</v>
      </c>
      <c r="H21" s="395">
        <f>(E21-I21)/I21</f>
        <v>-4.2395268897296202E-2</v>
      </c>
      <c r="I21" s="413">
        <v>7829.7179999999998</v>
      </c>
      <c r="J21" s="113">
        <v>83690.135760000019</v>
      </c>
      <c r="K21" s="116">
        <f>I21/$I$26</f>
        <v>0.62290933001421289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1002"/>
      <c r="B22" s="1003"/>
      <c r="C22" s="93" t="s">
        <v>7</v>
      </c>
      <c r="D22" s="77">
        <v>333</v>
      </c>
      <c r="E22" s="90">
        <v>1383.836</v>
      </c>
      <c r="F22" s="78">
        <v>14777.508590000005</v>
      </c>
      <c r="G22" s="434">
        <f>E22/$E$26</f>
        <v>0.12201528598914235</v>
      </c>
      <c r="H22" s="141">
        <f t="shared" ref="H22:H26" si="2">(E22-I22)/I22</f>
        <v>-4.0662518370102978E-3</v>
      </c>
      <c r="I22" s="414">
        <v>1389.4860000000001</v>
      </c>
      <c r="J22" s="112">
        <v>14851.128060000012</v>
      </c>
      <c r="K22" s="117">
        <f>I22/$I$26</f>
        <v>0.11054341846336339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1002"/>
      <c r="B23" s="1003"/>
      <c r="C23" s="93" t="s">
        <v>8</v>
      </c>
      <c r="D23" s="77">
        <v>10479</v>
      </c>
      <c r="E23" s="90">
        <v>835.74900000000002</v>
      </c>
      <c r="F23" s="78">
        <v>8924.3540300000004</v>
      </c>
      <c r="G23" s="434">
        <f>E23/$E$26</f>
        <v>7.3689478558253821E-2</v>
      </c>
      <c r="H23" s="141">
        <f t="shared" si="2"/>
        <v>-0.16863663793663772</v>
      </c>
      <c r="I23" s="414">
        <v>1005.2752360000001</v>
      </c>
      <c r="J23" s="112">
        <v>10742.605025999999</v>
      </c>
      <c r="K23" s="117">
        <f>I23/$I$26</f>
        <v>7.9976740380258884E-2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1002"/>
      <c r="B24" s="1003"/>
      <c r="C24" s="93" t="s">
        <v>9</v>
      </c>
      <c r="D24" s="77">
        <v>108614</v>
      </c>
      <c r="E24" s="90">
        <v>1445.2280000000001</v>
      </c>
      <c r="F24" s="78">
        <v>15433.370999999999</v>
      </c>
      <c r="G24" s="434">
        <f>E24/$E$26</f>
        <v>0.1274283280240695</v>
      </c>
      <c r="H24" s="141">
        <f t="shared" si="2"/>
        <v>-0.33231256071797832</v>
      </c>
      <c r="I24" s="414">
        <v>2164.5277639999999</v>
      </c>
      <c r="J24" s="112">
        <v>23130.975894000003</v>
      </c>
      <c r="K24" s="117">
        <f>I24/$I$26</f>
        <v>0.17220346112981366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97"/>
      <c r="B25" s="1062"/>
      <c r="C25" s="93" t="s">
        <v>306</v>
      </c>
      <c r="D25" s="77">
        <v>11</v>
      </c>
      <c r="E25" s="90">
        <v>178.90899999999999</v>
      </c>
      <c r="F25" s="78">
        <v>1910.2818200000002</v>
      </c>
      <c r="G25" s="434">
        <f>E25/$E$26</f>
        <v>1.5774725329469292E-2</v>
      </c>
      <c r="H25" s="141">
        <f t="shared" si="2"/>
        <v>-9.2974062506921955E-3</v>
      </c>
      <c r="I25" s="417">
        <v>180.58799999999999</v>
      </c>
      <c r="J25" s="118">
        <v>1929.9224199999999</v>
      </c>
      <c r="K25" s="117">
        <f>I25/$I$26</f>
        <v>1.4367050012351234E-2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1004"/>
      <c r="B26" s="1005"/>
      <c r="C26" s="678" t="s">
        <v>2</v>
      </c>
      <c r="D26" s="679">
        <v>119532</v>
      </c>
      <c r="E26" s="680">
        <v>11341.496999999999</v>
      </c>
      <c r="F26" s="681">
        <v>121112.93152000001</v>
      </c>
      <c r="G26" s="682">
        <f>SUM(G21:G25)</f>
        <v>1</v>
      </c>
      <c r="H26" s="683">
        <f t="shared" si="2"/>
        <v>-9.7703863966977458E-2</v>
      </c>
      <c r="I26" s="684">
        <v>12569.594999999999</v>
      </c>
      <c r="J26" s="685">
        <v>134344.76716000002</v>
      </c>
      <c r="K26" s="686">
        <f>SUM(K21:K24)</f>
        <v>0.98563294998764883</v>
      </c>
      <c r="L26" s="107"/>
    </row>
    <row r="27" spans="1:21" ht="11.1" customHeight="1" thickTop="1" x14ac:dyDescent="0.2">
      <c r="A27" s="1060" t="str">
        <f>T!E17</f>
        <v>II. čtvrtletí</v>
      </c>
      <c r="B27" s="1061"/>
      <c r="C27" s="93" t="s">
        <v>6</v>
      </c>
      <c r="D27" s="77">
        <f>D21</f>
        <v>95</v>
      </c>
      <c r="E27" s="90">
        <f>E9+E15+E21</f>
        <v>24587.066000000006</v>
      </c>
      <c r="F27" s="78">
        <f>F9+F15+F21</f>
        <v>262275.21201199997</v>
      </c>
      <c r="G27" s="434">
        <f>E27/$E$32</f>
        <v>0.54198031541243108</v>
      </c>
      <c r="H27" s="141">
        <f>(E27-I27)/I27</f>
        <v>-9.7225705182741901E-2</v>
      </c>
      <c r="I27" s="414">
        <f>I9+I15+I21</f>
        <v>27235.008950910575</v>
      </c>
      <c r="J27" s="112">
        <f>J9+J15+J21</f>
        <v>291087.37343000004</v>
      </c>
      <c r="K27" s="117">
        <f>I27/$I$32</f>
        <v>0.46117995047458854</v>
      </c>
      <c r="L27" s="87"/>
    </row>
    <row r="28" spans="1:21" ht="11.1" customHeight="1" x14ac:dyDescent="0.2">
      <c r="A28" s="1002"/>
      <c r="B28" s="1003"/>
      <c r="C28" s="93" t="s">
        <v>7</v>
      </c>
      <c r="D28" s="77">
        <f>D22</f>
        <v>333</v>
      </c>
      <c r="E28" s="90">
        <f t="shared" ref="E28:F31" si="3">E10+E16+E22</f>
        <v>5111.7870000000003</v>
      </c>
      <c r="F28" s="78">
        <f t="shared" si="3"/>
        <v>54529.913690000009</v>
      </c>
      <c r="G28" s="434">
        <f>E28/$E$32</f>
        <v>0.11268070499266421</v>
      </c>
      <c r="H28" s="141">
        <f t="shared" ref="H28:H31" si="4">(E28-I28)/I28</f>
        <v>-0.22185531725286464</v>
      </c>
      <c r="I28" s="414">
        <f t="shared" ref="I28:J28" si="5">I10+I16+I22</f>
        <v>6569.198650761864</v>
      </c>
      <c r="J28" s="112">
        <f t="shared" si="5"/>
        <v>70210.514850000021</v>
      </c>
      <c r="K28" s="117">
        <f>I28/$I$32</f>
        <v>0.1112385427842791</v>
      </c>
      <c r="L28" s="87"/>
    </row>
    <row r="29" spans="1:21" ht="11.1" customHeight="1" x14ac:dyDescent="0.2">
      <c r="A29" s="1002"/>
      <c r="B29" s="1003"/>
      <c r="C29" s="93" t="s">
        <v>8</v>
      </c>
      <c r="D29" s="77">
        <f>D23</f>
        <v>10479</v>
      </c>
      <c r="E29" s="90">
        <f t="shared" si="3"/>
        <v>5276.902</v>
      </c>
      <c r="F29" s="78">
        <f t="shared" si="3"/>
        <v>56291.449130000008</v>
      </c>
      <c r="G29" s="434">
        <f>E29/$E$32</f>
        <v>0.11632038610708929</v>
      </c>
      <c r="H29" s="141">
        <f t="shared" si="4"/>
        <v>-0.38244237400675196</v>
      </c>
      <c r="I29" s="414">
        <f t="shared" ref="I29:J29" si="6">I11+I17+I23</f>
        <v>8544.7928709695734</v>
      </c>
      <c r="J29" s="112">
        <f t="shared" si="6"/>
        <v>91322.345034000013</v>
      </c>
      <c r="K29" s="117">
        <f>I29/$I$32</f>
        <v>0.14469197201852257</v>
      </c>
      <c r="L29" s="87"/>
    </row>
    <row r="30" spans="1:21" ht="11.1" customHeight="1" x14ac:dyDescent="0.2">
      <c r="A30" s="1002"/>
      <c r="B30" s="1003"/>
      <c r="C30" s="93" t="s">
        <v>9</v>
      </c>
      <c r="D30" s="77">
        <f>D24</f>
        <v>108614</v>
      </c>
      <c r="E30" s="90">
        <f t="shared" si="3"/>
        <v>9874.4389999999985</v>
      </c>
      <c r="F30" s="78">
        <f t="shared" si="3"/>
        <v>105333.61099999999</v>
      </c>
      <c r="G30" s="434">
        <f>E30/$E$32</f>
        <v>0.21766531898278585</v>
      </c>
      <c r="H30" s="141">
        <f t="shared" si="4"/>
        <v>-0.38952686430444944</v>
      </c>
      <c r="I30" s="414">
        <f t="shared" ref="I30:J30" si="7">I12+I18+I24</f>
        <v>16175.059019999999</v>
      </c>
      <c r="J30" s="112">
        <f t="shared" si="7"/>
        <v>172865.578476</v>
      </c>
      <c r="K30" s="117">
        <f>I30/$I$32</f>
        <v>0.27389794257870959</v>
      </c>
      <c r="L30" s="87"/>
    </row>
    <row r="31" spans="1:21" ht="11.1" customHeight="1" x14ac:dyDescent="0.2">
      <c r="A31" s="1002"/>
      <c r="B31" s="1003"/>
      <c r="C31" s="93" t="s">
        <v>306</v>
      </c>
      <c r="D31" s="77">
        <f>D25</f>
        <v>11</v>
      </c>
      <c r="E31" s="90">
        <f>E13+E19+E25</f>
        <v>515.04399999999998</v>
      </c>
      <c r="F31" s="78">
        <f t="shared" si="3"/>
        <v>5494.41644</v>
      </c>
      <c r="G31" s="434">
        <f>E31/$E$32</f>
        <v>1.1353274505029598E-2</v>
      </c>
      <c r="H31" s="141">
        <f t="shared" si="4"/>
        <v>-3.0047137565230895E-2</v>
      </c>
      <c r="I31" s="414">
        <f>I13+I19+I25</f>
        <v>530.99900000000002</v>
      </c>
      <c r="J31" s="112">
        <f t="shared" ref="J31" si="8">J13+J19+J25</f>
        <v>5673.8968100000002</v>
      </c>
      <c r="K31" s="117">
        <f>I31/$I$32</f>
        <v>8.9915921439000859E-3</v>
      </c>
      <c r="L31" s="87"/>
    </row>
    <row r="32" spans="1:21" ht="11.1" customHeight="1" x14ac:dyDescent="0.2">
      <c r="A32" s="1002"/>
      <c r="B32" s="1003"/>
      <c r="C32" s="645" t="s">
        <v>2</v>
      </c>
      <c r="D32" s="640">
        <f>SUM(D27:D31)</f>
        <v>119532</v>
      </c>
      <c r="E32" s="646">
        <f>SUM(E27:E31)</f>
        <v>45365.238000000005</v>
      </c>
      <c r="F32" s="647">
        <f>SUM(F27:F31)</f>
        <v>483924.60227199999</v>
      </c>
      <c r="G32" s="648">
        <f>SUM(G27:G31)</f>
        <v>1</v>
      </c>
      <c r="H32" s="649">
        <f>(E32-I32)/I32</f>
        <v>-0.231814527697872</v>
      </c>
      <c r="I32" s="659">
        <f>SUM(I27:I31)</f>
        <v>59055.05849264202</v>
      </c>
      <c r="J32" s="660">
        <f>SUM(J27:J31)</f>
        <v>631159.70860000001</v>
      </c>
      <c r="K32" s="661">
        <f>SUM(K27:K30)</f>
        <v>0.99100840785609978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17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63" t="s">
        <v>122</v>
      </c>
      <c r="B35" s="1063"/>
      <c r="C35" s="1063"/>
      <c r="D35" s="1064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1013">
        <f>T!G17</f>
        <v>2018</v>
      </c>
      <c r="F36" s="984"/>
      <c r="G36" s="984"/>
      <c r="H36" s="410"/>
      <c r="I36" s="1014">
        <f>E36-1</f>
        <v>2017</v>
      </c>
      <c r="J36" s="1015"/>
      <c r="K36" s="1016"/>
      <c r="L36" s="87"/>
    </row>
    <row r="37" spans="1:12" ht="24.95" customHeight="1" x14ac:dyDescent="0.25">
      <c r="A37" s="74"/>
      <c r="B37" s="75"/>
      <c r="C37" s="76"/>
      <c r="D37" s="76"/>
      <c r="E37" s="989" t="s">
        <v>39</v>
      </c>
      <c r="F37" s="990"/>
      <c r="G37" s="432"/>
      <c r="H37" s="990" t="s">
        <v>108</v>
      </c>
      <c r="I37" s="1056" t="s">
        <v>39</v>
      </c>
      <c r="J37" s="1057"/>
      <c r="K37" s="411"/>
      <c r="L37" s="87"/>
    </row>
    <row r="38" spans="1:12" ht="24.95" customHeight="1" x14ac:dyDescent="0.25">
      <c r="A38" s="74"/>
      <c r="B38" s="94"/>
      <c r="C38" s="94"/>
      <c r="D38" s="1018" t="s">
        <v>0</v>
      </c>
      <c r="E38" s="989"/>
      <c r="F38" s="990"/>
      <c r="G38" s="578" t="s">
        <v>107</v>
      </c>
      <c r="H38" s="990"/>
      <c r="I38" s="1056"/>
      <c r="J38" s="1057"/>
      <c r="K38" s="114" t="s">
        <v>107</v>
      </c>
      <c r="L38" s="87"/>
    </row>
    <row r="39" spans="1:12" ht="15" customHeight="1" x14ac:dyDescent="0.25">
      <c r="A39" s="1017" t="s">
        <v>140</v>
      </c>
      <c r="B39" s="1017"/>
      <c r="C39" s="126" t="s">
        <v>45</v>
      </c>
      <c r="D39" s="1019"/>
      <c r="E39" s="807" t="s">
        <v>342</v>
      </c>
      <c r="F39" s="801" t="s">
        <v>1</v>
      </c>
      <c r="G39" s="579" t="s">
        <v>66</v>
      </c>
      <c r="H39" s="1017"/>
      <c r="I39" s="412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96" t="str">
        <f>T!J20</f>
        <v>Duben</v>
      </c>
      <c r="B40" s="997"/>
      <c r="C40" s="92" t="s">
        <v>6</v>
      </c>
      <c r="D40" s="77">
        <v>73</v>
      </c>
      <c r="E40" s="90">
        <v>11106.847</v>
      </c>
      <c r="F40" s="78">
        <v>118496.94523999999</v>
      </c>
      <c r="G40" s="433">
        <f>E40/$E$45</f>
        <v>0.4833161593524945</v>
      </c>
      <c r="H40" s="141">
        <f>(E40-I40)/I40</f>
        <v>-0.14468257935199169</v>
      </c>
      <c r="I40" s="414">
        <v>12985.643378554356</v>
      </c>
      <c r="J40" s="112">
        <v>138824.29694</v>
      </c>
      <c r="K40" s="116">
        <f>I40/$I$45</f>
        <v>0.37540910027920527</v>
      </c>
      <c r="L40" s="87"/>
    </row>
    <row r="41" spans="1:12" ht="11.1" customHeight="1" x14ac:dyDescent="0.2">
      <c r="A41" s="998"/>
      <c r="B41" s="999"/>
      <c r="C41" s="93" t="s">
        <v>7</v>
      </c>
      <c r="D41" s="77">
        <v>329</v>
      </c>
      <c r="E41" s="90">
        <v>1916.8119999999999</v>
      </c>
      <c r="F41" s="78">
        <v>20449.965659999994</v>
      </c>
      <c r="G41" s="434">
        <f t="shared" ref="G41" si="9">E41/$E$45</f>
        <v>8.3410369661234524E-2</v>
      </c>
      <c r="H41" s="141">
        <f>(E41-I41)/I41</f>
        <v>-0.30794242179283599</v>
      </c>
      <c r="I41" s="414">
        <v>2769.7290808745565</v>
      </c>
      <c r="J41" s="112">
        <v>29609.74253000001</v>
      </c>
      <c r="K41" s="117">
        <f t="shared" ref="K41:K44" si="10">I41/$I$45</f>
        <v>8.007162001579797E-2</v>
      </c>
      <c r="L41" s="88"/>
    </row>
    <row r="42" spans="1:12" ht="11.1" customHeight="1" x14ac:dyDescent="0.2">
      <c r="A42" s="998"/>
      <c r="B42" s="999"/>
      <c r="C42" s="93" t="s">
        <v>8</v>
      </c>
      <c r="D42" s="77">
        <v>10723</v>
      </c>
      <c r="E42" s="90">
        <v>3075.6089999999999</v>
      </c>
      <c r="F42" s="78">
        <v>32813.29004</v>
      </c>
      <c r="G42" s="434">
        <f>E42/$E$45</f>
        <v>0.13383559974761211</v>
      </c>
      <c r="H42" s="141">
        <f t="shared" ref="H42:H44" si="11">(E42-I42)/I42</f>
        <v>-0.47707720399586934</v>
      </c>
      <c r="I42" s="414">
        <v>5881.5737686365947</v>
      </c>
      <c r="J42" s="112">
        <v>62877.298039999994</v>
      </c>
      <c r="K42" s="117">
        <f t="shared" si="10"/>
        <v>0.17003364810989033</v>
      </c>
      <c r="L42" s="88"/>
    </row>
    <row r="43" spans="1:12" ht="11.1" customHeight="1" x14ac:dyDescent="0.2">
      <c r="A43" s="998"/>
      <c r="B43" s="999"/>
      <c r="C43" s="93" t="s">
        <v>9</v>
      </c>
      <c r="D43" s="77">
        <v>146932</v>
      </c>
      <c r="E43" s="90">
        <v>6742.2</v>
      </c>
      <c r="F43" s="78">
        <v>71931.100000000006</v>
      </c>
      <c r="G43" s="434">
        <f>E43/$E$45</f>
        <v>0.29338787232653774</v>
      </c>
      <c r="H43" s="141">
        <f t="shared" si="11"/>
        <v>-0.4747879193898934</v>
      </c>
      <c r="I43" s="414">
        <v>12837.1</v>
      </c>
      <c r="J43" s="112">
        <v>137235.9</v>
      </c>
      <c r="K43" s="117">
        <f t="shared" si="10"/>
        <v>0.37111477812127364</v>
      </c>
      <c r="L43" s="88"/>
    </row>
    <row r="44" spans="1:12" ht="11.1" customHeight="1" x14ac:dyDescent="0.2">
      <c r="A44" s="998"/>
      <c r="B44" s="999"/>
      <c r="C44" s="93" t="s">
        <v>306</v>
      </c>
      <c r="D44" s="77">
        <v>9</v>
      </c>
      <c r="E44" s="90">
        <v>139.03200000000001</v>
      </c>
      <c r="F44" s="78">
        <v>1483.3125700000001</v>
      </c>
      <c r="G44" s="434">
        <f>E44/$E$45</f>
        <v>6.0499989121211468E-3</v>
      </c>
      <c r="H44" s="141">
        <f t="shared" si="11"/>
        <v>0.19238421955403101</v>
      </c>
      <c r="I44" s="417">
        <v>116.6</v>
      </c>
      <c r="J44" s="118">
        <v>1246.02862</v>
      </c>
      <c r="K44" s="117">
        <f t="shared" si="10"/>
        <v>3.3708534738329144E-3</v>
      </c>
      <c r="L44" s="88"/>
    </row>
    <row r="45" spans="1:12" ht="11.1" customHeight="1" x14ac:dyDescent="0.2">
      <c r="A45" s="1000"/>
      <c r="B45" s="1001"/>
      <c r="C45" s="610" t="s">
        <v>2</v>
      </c>
      <c r="D45" s="611">
        <v>158066</v>
      </c>
      <c r="E45" s="612">
        <v>22980.5</v>
      </c>
      <c r="F45" s="613">
        <v>245174.61351</v>
      </c>
      <c r="G45" s="614">
        <f>SUM(G40:G44)</f>
        <v>0.99999999999999989</v>
      </c>
      <c r="H45" s="615">
        <f>(E45-I45)/I45</f>
        <v>-0.33564409729487743</v>
      </c>
      <c r="I45" s="616">
        <v>34590.646228065503</v>
      </c>
      <c r="J45" s="617">
        <v>369793.26613</v>
      </c>
      <c r="K45" s="625">
        <f>SUM(K40:K43)</f>
        <v>0.99662914652616719</v>
      </c>
      <c r="L45" s="99"/>
    </row>
    <row r="46" spans="1:12" ht="11.1" customHeight="1" x14ac:dyDescent="0.2">
      <c r="A46" s="1002" t="str">
        <f>T!J21</f>
        <v>Květen</v>
      </c>
      <c r="B46" s="1003"/>
      <c r="C46" s="93" t="s">
        <v>6</v>
      </c>
      <c r="D46" s="77">
        <v>73</v>
      </c>
      <c r="E46" s="90">
        <v>10896.728999999999</v>
      </c>
      <c r="F46" s="78">
        <v>116074.00422999998</v>
      </c>
      <c r="G46" s="434">
        <f>E46/$E$51</f>
        <v>0.65727679056132604</v>
      </c>
      <c r="H46" s="141">
        <f>(E46-I46)/I46</f>
        <v>-3.6160236485829202E-2</v>
      </c>
      <c r="I46" s="414">
        <v>11305.54</v>
      </c>
      <c r="J46" s="112">
        <v>120828.75995999998</v>
      </c>
      <c r="K46" s="117">
        <f>I46/$I$51</f>
        <v>0.53944564527596051</v>
      </c>
      <c r="L46" s="88"/>
    </row>
    <row r="47" spans="1:12" ht="11.1" customHeight="1" x14ac:dyDescent="0.2">
      <c r="A47" s="1002"/>
      <c r="B47" s="1003"/>
      <c r="C47" s="93" t="s">
        <v>7</v>
      </c>
      <c r="D47" s="77">
        <v>329</v>
      </c>
      <c r="E47" s="90">
        <v>1175.539</v>
      </c>
      <c r="F47" s="78">
        <v>12522.115089999996</v>
      </c>
      <c r="G47" s="434">
        <f t="shared" ref="G47:G50" si="12">E47/$E$51</f>
        <v>7.0907012654868332E-2</v>
      </c>
      <c r="H47" s="141">
        <f>(E47-I47)/I47</f>
        <v>-0.33200344585003505</v>
      </c>
      <c r="I47" s="414">
        <v>1759.798</v>
      </c>
      <c r="J47" s="112">
        <v>18807.859789999988</v>
      </c>
      <c r="K47" s="117">
        <f t="shared" ref="K47:K50" si="13">I47/$I$51</f>
        <v>8.3969042404462305E-2</v>
      </c>
      <c r="L47" s="89"/>
    </row>
    <row r="48" spans="1:12" ht="11.1" customHeight="1" x14ac:dyDescent="0.2">
      <c r="A48" s="1002"/>
      <c r="B48" s="1003"/>
      <c r="C48" s="93" t="s">
        <v>8</v>
      </c>
      <c r="D48" s="77">
        <v>10713</v>
      </c>
      <c r="E48" s="90">
        <v>1264.3710000000001</v>
      </c>
      <c r="F48" s="78">
        <v>13468.59023</v>
      </c>
      <c r="G48" s="434">
        <f t="shared" si="12"/>
        <v>7.6265245557525979E-2</v>
      </c>
      <c r="H48" s="141">
        <f t="shared" ref="H48:H50" si="14">(E48-I48)/I48</f>
        <v>-0.48229870543046061</v>
      </c>
      <c r="I48" s="414">
        <v>2442.279</v>
      </c>
      <c r="J48" s="112">
        <v>26101.94139</v>
      </c>
      <c r="K48" s="117">
        <f t="shared" si="13"/>
        <v>0.11653373223206742</v>
      </c>
      <c r="L48" s="88"/>
    </row>
    <row r="49" spans="1:12" ht="11.1" customHeight="1" x14ac:dyDescent="0.2">
      <c r="A49" s="1002"/>
      <c r="B49" s="1003"/>
      <c r="C49" s="93" t="s">
        <v>9</v>
      </c>
      <c r="D49" s="77">
        <v>146862</v>
      </c>
      <c r="E49" s="90">
        <v>3092.6</v>
      </c>
      <c r="F49" s="78">
        <v>32942.699999999997</v>
      </c>
      <c r="G49" s="434">
        <f t="shared" si="12"/>
        <v>0.18654168627025203</v>
      </c>
      <c r="H49" s="141">
        <f t="shared" si="14"/>
        <v>-0.41814829448175955</v>
      </c>
      <c r="I49" s="414">
        <v>5315.1</v>
      </c>
      <c r="J49" s="112">
        <v>56805.2</v>
      </c>
      <c r="K49" s="117">
        <f t="shared" si="13"/>
        <v>0.25361084470147005</v>
      </c>
      <c r="L49" s="88"/>
    </row>
    <row r="50" spans="1:12" ht="11.1" customHeight="1" x14ac:dyDescent="0.2">
      <c r="A50" s="1002"/>
      <c r="B50" s="1003"/>
      <c r="C50" s="93" t="s">
        <v>306</v>
      </c>
      <c r="D50" s="77">
        <v>9</v>
      </c>
      <c r="E50" s="90">
        <v>149.36099999999999</v>
      </c>
      <c r="F50" s="78">
        <v>1591.03143</v>
      </c>
      <c r="G50" s="434">
        <f t="shared" si="12"/>
        <v>9.0092649560276506E-3</v>
      </c>
      <c r="H50" s="141">
        <f t="shared" si="14"/>
        <v>0.10651711697028504</v>
      </c>
      <c r="I50" s="417">
        <v>134.983</v>
      </c>
      <c r="J50" s="118">
        <v>1442.6273700000002</v>
      </c>
      <c r="K50" s="117">
        <f t="shared" si="13"/>
        <v>6.4407353860394976E-3</v>
      </c>
      <c r="L50" s="88"/>
    </row>
    <row r="51" spans="1:12" ht="11.1" customHeight="1" x14ac:dyDescent="0.2">
      <c r="A51" s="1002"/>
      <c r="B51" s="1003"/>
      <c r="C51" s="610" t="s">
        <v>2</v>
      </c>
      <c r="D51" s="611">
        <v>157986</v>
      </c>
      <c r="E51" s="612">
        <v>16578.599999999999</v>
      </c>
      <c r="F51" s="613">
        <v>176598.44097999998</v>
      </c>
      <c r="G51" s="614">
        <f>SUM(G46:G50)</f>
        <v>1</v>
      </c>
      <c r="H51" s="615">
        <f t="shared" ref="H51" si="15">(E51-I51)/I51</f>
        <v>-0.20894945533145359</v>
      </c>
      <c r="I51" s="616">
        <v>20957.700000000004</v>
      </c>
      <c r="J51" s="617">
        <v>223986.38850999996</v>
      </c>
      <c r="K51" s="625">
        <f>SUM(K46:K49)</f>
        <v>0.99355926461396038</v>
      </c>
      <c r="L51" s="99"/>
    </row>
    <row r="52" spans="1:12" ht="11.1" customHeight="1" x14ac:dyDescent="0.2">
      <c r="A52" s="1002" t="str">
        <f>T!J22</f>
        <v>Červen</v>
      </c>
      <c r="B52" s="1003"/>
      <c r="C52" s="92" t="s">
        <v>6</v>
      </c>
      <c r="D52" s="104">
        <v>73</v>
      </c>
      <c r="E52" s="106">
        <v>10826.966999999999</v>
      </c>
      <c r="F52" s="105">
        <v>115631.07204000004</v>
      </c>
      <c r="G52" s="433">
        <f>E52/$E$57</f>
        <v>0.71154678268413074</v>
      </c>
      <c r="H52" s="395">
        <f>(E52-I52)/I52</f>
        <v>0.12828646871207366</v>
      </c>
      <c r="I52" s="413">
        <v>9595.9380000000001</v>
      </c>
      <c r="J52" s="113">
        <v>102577.69024</v>
      </c>
      <c r="K52" s="116">
        <f>I52/$I$57</f>
        <v>0.68714199785177221</v>
      </c>
      <c r="L52" s="106"/>
    </row>
    <row r="53" spans="1:12" ht="11.1" customHeight="1" x14ac:dyDescent="0.2">
      <c r="A53" s="1002"/>
      <c r="B53" s="1003"/>
      <c r="C53" s="93" t="s">
        <v>7</v>
      </c>
      <c r="D53" s="77">
        <v>329</v>
      </c>
      <c r="E53" s="90">
        <v>1220.6589999999999</v>
      </c>
      <c r="F53" s="78">
        <v>13036.718560000005</v>
      </c>
      <c r="G53" s="434">
        <f t="shared" ref="G53:G56" si="16">E53/$E$57</f>
        <v>8.0221541656534862E-2</v>
      </c>
      <c r="H53" s="141">
        <f t="shared" ref="H53:H56" si="17">(E53-I53)/I53</f>
        <v>-6.3930947413664068E-3</v>
      </c>
      <c r="I53" s="414">
        <v>1228.5130000000001</v>
      </c>
      <c r="J53" s="112">
        <v>13132.880349999996</v>
      </c>
      <c r="K53" s="117">
        <f t="shared" ref="K53:K56" si="18">I53/$I$57</f>
        <v>8.7970855710705329E-2</v>
      </c>
      <c r="L53" s="90"/>
    </row>
    <row r="54" spans="1:12" ht="11.1" customHeight="1" x14ac:dyDescent="0.2">
      <c r="A54" s="1002"/>
      <c r="B54" s="1003"/>
      <c r="C54" s="93" t="s">
        <v>8</v>
      </c>
      <c r="D54" s="77">
        <v>10713</v>
      </c>
      <c r="E54" s="90">
        <v>936.21900000000005</v>
      </c>
      <c r="F54" s="78">
        <v>9998.7025400000002</v>
      </c>
      <c r="G54" s="434">
        <f t="shared" si="16"/>
        <v>6.1528183963039162E-2</v>
      </c>
      <c r="H54" s="141">
        <f t="shared" si="17"/>
        <v>0.12629746546107251</v>
      </c>
      <c r="I54" s="414">
        <v>831.23599999999999</v>
      </c>
      <c r="J54" s="112">
        <v>8885.6470699999991</v>
      </c>
      <c r="K54" s="117">
        <f t="shared" si="18"/>
        <v>5.9522807017543852E-2</v>
      </c>
      <c r="L54" s="90"/>
    </row>
    <row r="55" spans="1:12" ht="11.1" customHeight="1" x14ac:dyDescent="0.2">
      <c r="A55" s="1002"/>
      <c r="B55" s="1003"/>
      <c r="C55" s="93" t="s">
        <v>9</v>
      </c>
      <c r="D55" s="77">
        <v>146796</v>
      </c>
      <c r="E55" s="90">
        <v>2079.9</v>
      </c>
      <c r="F55" s="78">
        <v>22213.599999999999</v>
      </c>
      <c r="G55" s="434">
        <f t="shared" si="16"/>
        <v>0.13669074204296769</v>
      </c>
      <c r="H55" s="141">
        <f t="shared" si="17"/>
        <v>-4.5917431192660507E-2</v>
      </c>
      <c r="I55" s="414">
        <v>2180</v>
      </c>
      <c r="J55" s="112">
        <v>23303.599999999999</v>
      </c>
      <c r="K55" s="117">
        <f t="shared" si="18"/>
        <v>0.15610454708199067</v>
      </c>
      <c r="L55" s="90"/>
    </row>
    <row r="56" spans="1:12" ht="11.1" customHeight="1" x14ac:dyDescent="0.2">
      <c r="A56" s="997"/>
      <c r="B56" s="1062"/>
      <c r="C56" s="93" t="s">
        <v>306</v>
      </c>
      <c r="D56" s="77">
        <v>10</v>
      </c>
      <c r="E56" s="90">
        <v>152.35499999999999</v>
      </c>
      <c r="F56" s="78">
        <v>1627.1548199999997</v>
      </c>
      <c r="G56" s="434">
        <f t="shared" si="16"/>
        <v>1.0012749653327727E-2</v>
      </c>
      <c r="H56" s="141">
        <f t="shared" si="17"/>
        <v>0.17818780787701163</v>
      </c>
      <c r="I56" s="417">
        <v>129.31299999999999</v>
      </c>
      <c r="J56" s="118">
        <v>1382.3216800000002</v>
      </c>
      <c r="K56" s="117">
        <f t="shared" si="18"/>
        <v>9.2597923379878246E-3</v>
      </c>
      <c r="L56" s="90"/>
    </row>
    <row r="57" spans="1:12" ht="11.1" customHeight="1" thickBot="1" x14ac:dyDescent="0.25">
      <c r="A57" s="1004"/>
      <c r="B57" s="1005"/>
      <c r="C57" s="678" t="s">
        <v>2</v>
      </c>
      <c r="D57" s="679">
        <v>157921</v>
      </c>
      <c r="E57" s="680">
        <v>15216.099999999997</v>
      </c>
      <c r="F57" s="681">
        <v>162507.24796000007</v>
      </c>
      <c r="G57" s="682">
        <f>SUM(G52:G56)</f>
        <v>1.0000000000000002</v>
      </c>
      <c r="H57" s="683">
        <f t="shared" ref="H57" si="19">(E57-I57)/I57</f>
        <v>8.9588256355173271E-2</v>
      </c>
      <c r="I57" s="684">
        <v>13965.000000000002</v>
      </c>
      <c r="J57" s="685">
        <v>149282.13933999999</v>
      </c>
      <c r="K57" s="686">
        <f>SUM(K52:K55)</f>
        <v>0.99074020766201198</v>
      </c>
      <c r="L57" s="107"/>
    </row>
    <row r="58" spans="1:12" ht="11.1" customHeight="1" thickTop="1" x14ac:dyDescent="0.2">
      <c r="A58" s="1060" t="str">
        <f>T!E17</f>
        <v>II. čtvrtletí</v>
      </c>
      <c r="B58" s="1061"/>
      <c r="C58" s="93" t="s">
        <v>6</v>
      </c>
      <c r="D58" s="77">
        <f>D52</f>
        <v>73</v>
      </c>
      <c r="E58" s="90">
        <f>E40+E46+E52</f>
        <v>32830.542999999998</v>
      </c>
      <c r="F58" s="78">
        <f>F40+F46+F52</f>
        <v>350202.02150999999</v>
      </c>
      <c r="G58" s="434">
        <f>E58/$E$63</f>
        <v>0.59936874717025224</v>
      </c>
      <c r="H58" s="141">
        <f>(E58-I58)/I58</f>
        <v>-3.1179348837314401E-2</v>
      </c>
      <c r="I58" s="414">
        <f>I40+I46+I52</f>
        <v>33887.121378554359</v>
      </c>
      <c r="J58" s="112">
        <f>J40+J46+J52</f>
        <v>362230.74713999999</v>
      </c>
      <c r="K58" s="117">
        <f>I58/$I$63</f>
        <v>0.48749086639239758</v>
      </c>
      <c r="L58" s="87"/>
    </row>
    <row r="59" spans="1:12" ht="11.1" customHeight="1" x14ac:dyDescent="0.2">
      <c r="A59" s="1002"/>
      <c r="B59" s="1003"/>
      <c r="C59" s="93" t="s">
        <v>7</v>
      </c>
      <c r="D59" s="77">
        <f>D53</f>
        <v>329</v>
      </c>
      <c r="E59" s="90">
        <f t="shared" ref="E59:F60" si="20">E41+E47+E53</f>
        <v>4313.0099999999993</v>
      </c>
      <c r="F59" s="78">
        <f t="shared" si="20"/>
        <v>46008.799310000002</v>
      </c>
      <c r="G59" s="434">
        <f t="shared" ref="G59:G62" si="21">E59/$E$63</f>
        <v>7.874019629321298E-2</v>
      </c>
      <c r="H59" s="141">
        <f t="shared" ref="H59:H62" si="22">(E59-I59)/I59</f>
        <v>-0.25095867006453337</v>
      </c>
      <c r="I59" s="414">
        <f t="shared" ref="I59:J59" si="23">I41+I47+I53</f>
        <v>5758.0400808745562</v>
      </c>
      <c r="J59" s="112">
        <f t="shared" si="23"/>
        <v>61550.482669999998</v>
      </c>
      <c r="K59" s="117">
        <f t="shared" ref="K59:K62" si="24">I59/$I$63</f>
        <v>8.2833590861574574E-2</v>
      </c>
      <c r="L59" s="87"/>
    </row>
    <row r="60" spans="1:12" ht="11.1" customHeight="1" x14ac:dyDescent="0.2">
      <c r="A60" s="1002"/>
      <c r="B60" s="1003"/>
      <c r="C60" s="93" t="s">
        <v>8</v>
      </c>
      <c r="D60" s="77">
        <f>D54</f>
        <v>10713</v>
      </c>
      <c r="E60" s="90">
        <f>E42+E48+E54</f>
        <v>5276.1989999999996</v>
      </c>
      <c r="F60" s="78">
        <f t="shared" si="20"/>
        <v>56280.58281</v>
      </c>
      <c r="G60" s="434">
        <f t="shared" si="21"/>
        <v>9.6324595802479956E-2</v>
      </c>
      <c r="H60" s="141">
        <f t="shared" si="22"/>
        <v>-0.42368674588113819</v>
      </c>
      <c r="I60" s="414">
        <f>I42+I48+I54</f>
        <v>9155.088768636595</v>
      </c>
      <c r="J60" s="112">
        <f t="shared" ref="J60" si="25">J42+J48+J54</f>
        <v>97864.886499999993</v>
      </c>
      <c r="K60" s="117">
        <f t="shared" si="24"/>
        <v>0.13170260482929097</v>
      </c>
      <c r="L60" s="87"/>
    </row>
    <row r="61" spans="1:12" ht="11.1" customHeight="1" x14ac:dyDescent="0.2">
      <c r="A61" s="1002"/>
      <c r="B61" s="1003"/>
      <c r="C61" s="93" t="s">
        <v>9</v>
      </c>
      <c r="D61" s="77">
        <f>D55</f>
        <v>146796</v>
      </c>
      <c r="E61" s="90">
        <f t="shared" ref="E61:F62" si="26">E43+E49+E55</f>
        <v>11914.699999999999</v>
      </c>
      <c r="F61" s="78">
        <f t="shared" si="26"/>
        <v>127087.4</v>
      </c>
      <c r="G61" s="434">
        <f t="shared" si="21"/>
        <v>0.21751997254231842</v>
      </c>
      <c r="H61" s="141">
        <f t="shared" si="22"/>
        <v>-0.41399848516146809</v>
      </c>
      <c r="I61" s="414">
        <f t="shared" ref="I61:J61" si="27">I43+I49+I55</f>
        <v>20332.2</v>
      </c>
      <c r="J61" s="112">
        <f t="shared" si="27"/>
        <v>217344.69999999998</v>
      </c>
      <c r="K61" s="117">
        <f t="shared" si="24"/>
        <v>0.29249347216421329</v>
      </c>
      <c r="L61" s="87"/>
    </row>
    <row r="62" spans="1:12" ht="11.1" customHeight="1" x14ac:dyDescent="0.2">
      <c r="A62" s="1002"/>
      <c r="B62" s="1003"/>
      <c r="C62" s="93" t="s">
        <v>306</v>
      </c>
      <c r="D62" s="77">
        <f>D56</f>
        <v>10</v>
      </c>
      <c r="E62" s="90">
        <f>E44+E50+E56</f>
        <v>440.74800000000005</v>
      </c>
      <c r="F62" s="78">
        <f t="shared" si="26"/>
        <v>4701.4988199999998</v>
      </c>
      <c r="G62" s="434">
        <f t="shared" si="21"/>
        <v>8.0464881917364072E-3</v>
      </c>
      <c r="H62" s="141">
        <f t="shared" si="22"/>
        <v>0.15713475594387993</v>
      </c>
      <c r="I62" s="414">
        <f>I44+I50+I56</f>
        <v>380.89599999999996</v>
      </c>
      <c r="J62" s="112">
        <f t="shared" ref="J62" si="28">J44+J50+J56</f>
        <v>4070.9776700000002</v>
      </c>
      <c r="K62" s="117">
        <f t="shared" si="24"/>
        <v>5.4794657525235923E-3</v>
      </c>
      <c r="L62" s="87"/>
    </row>
    <row r="63" spans="1:12" ht="11.1" customHeight="1" x14ac:dyDescent="0.2">
      <c r="A63" s="1002"/>
      <c r="B63" s="1003"/>
      <c r="C63" s="645" t="s">
        <v>2</v>
      </c>
      <c r="D63" s="640">
        <f>SUM(D58:D62)</f>
        <v>157921</v>
      </c>
      <c r="E63" s="646">
        <f>SUM(E58:E62)</f>
        <v>54775.199999999997</v>
      </c>
      <c r="F63" s="647">
        <f>SUM(F58:F62)</f>
        <v>584280.30244999996</v>
      </c>
      <c r="G63" s="648">
        <f>SUM(G58:G62)</f>
        <v>1</v>
      </c>
      <c r="H63" s="649">
        <f>(E63-I63)/I63</f>
        <v>-0.21201894352361203</v>
      </c>
      <c r="I63" s="659">
        <f>SUM(I58:I62)</f>
        <v>69513.346228065508</v>
      </c>
      <c r="J63" s="660">
        <f>SUM(J58:J62)</f>
        <v>743061.79397999996</v>
      </c>
      <c r="K63" s="661">
        <f>SUM(K58:K61)</f>
        <v>0.99452053424747644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P28" sqref="P28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10" t="s">
        <v>245</v>
      </c>
      <c r="L1" s="1010"/>
      <c r="M1" s="1010"/>
    </row>
    <row r="2" spans="1:13" s="677" customFormat="1" ht="30" customHeight="1" x14ac:dyDescent="0.25">
      <c r="A2" s="912" t="s">
        <v>152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</row>
    <row r="3" spans="1:13" ht="17.100000000000001" customHeight="1" x14ac:dyDescent="0.2">
      <c r="A3" s="1030" t="str">
        <f>T!J20&amp;" "&amp;T!G17</f>
        <v>Duben 2018</v>
      </c>
      <c r="B3" s="1030"/>
      <c r="C3" s="1030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11"/>
      <c r="C4" s="1012"/>
      <c r="D4" s="688"/>
      <c r="E4" s="689"/>
      <c r="F4" s="71"/>
      <c r="G4" s="690"/>
      <c r="H4" s="691"/>
      <c r="I4" s="692"/>
      <c r="J4" s="689"/>
      <c r="K4" s="689"/>
      <c r="L4" s="693"/>
      <c r="M4" s="71"/>
    </row>
    <row r="5" spans="1:13" ht="24.95" customHeight="1" x14ac:dyDescent="0.2">
      <c r="D5" s="1029" t="s">
        <v>39</v>
      </c>
      <c r="E5" s="1027"/>
      <c r="F5" s="1027"/>
      <c r="G5" s="1028"/>
      <c r="H5" s="1029" t="s">
        <v>143</v>
      </c>
      <c r="I5" s="1027"/>
      <c r="J5" s="1027"/>
      <c r="K5" s="1027"/>
      <c r="L5" s="1028"/>
      <c r="M5" s="71"/>
    </row>
    <row r="6" spans="1:13" ht="24.95" customHeight="1" x14ac:dyDescent="0.25">
      <c r="B6" s="76"/>
      <c r="C6" s="76"/>
      <c r="D6" s="634"/>
      <c r="E6" s="636"/>
      <c r="F6" s="635"/>
      <c r="G6" s="636"/>
      <c r="H6" s="1029"/>
      <c r="I6" s="1027"/>
      <c r="J6" s="1027"/>
      <c r="K6" s="1027"/>
      <c r="L6" s="1028"/>
      <c r="M6" s="87"/>
    </row>
    <row r="7" spans="1:13" ht="14.1" customHeight="1" x14ac:dyDescent="0.25">
      <c r="B7" s="94"/>
      <c r="C7" s="1018" t="s">
        <v>144</v>
      </c>
      <c r="D7" s="152"/>
      <c r="E7" s="633"/>
      <c r="F7" s="132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126" t="s">
        <v>145</v>
      </c>
      <c r="C8" s="1019"/>
      <c r="D8" s="809" t="s">
        <v>342</v>
      </c>
      <c r="E8" s="808" t="s">
        <v>1</v>
      </c>
      <c r="F8" s="126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'19'!D14</f>
        <v>105187</v>
      </c>
      <c r="D9" s="105">
        <f>'19'!E14</f>
        <v>15301.003999999999</v>
      </c>
      <c r="E9" s="104">
        <f>'19'!F14</f>
        <v>163309.96956999999</v>
      </c>
      <c r="F9" s="395">
        <f t="shared" ref="F9:F22" si="0">E9/$E$23</f>
        <v>3.3659308913167485E-2</v>
      </c>
      <c r="G9" s="395">
        <f>'19'!H14</f>
        <v>-0.34407552804778352</v>
      </c>
      <c r="H9" s="159">
        <v>12.523333333333335</v>
      </c>
      <c r="I9" s="160">
        <v>18.2</v>
      </c>
      <c r="J9" s="160">
        <v>4.9000000000000004</v>
      </c>
      <c r="K9" s="160">
        <v>7.0999999999999961</v>
      </c>
      <c r="L9" s="161">
        <v>5.4233333333333391</v>
      </c>
      <c r="M9" s="71"/>
    </row>
    <row r="10" spans="1:13" ht="14.1" customHeight="1" x14ac:dyDescent="0.2">
      <c r="A10" s="158"/>
      <c r="B10" s="138" t="s">
        <v>14</v>
      </c>
      <c r="C10" s="139">
        <f>'19'!D45</f>
        <v>387272</v>
      </c>
      <c r="D10" s="140">
        <f>'19'!E45</f>
        <v>55711.4</v>
      </c>
      <c r="E10" s="139">
        <f>'19'!F45</f>
        <v>594374.2929</v>
      </c>
      <c r="F10" s="141">
        <f t="shared" si="0"/>
        <v>0.12250463328995519</v>
      </c>
      <c r="G10" s="396">
        <f>'19'!H45</f>
        <v>-0.35901050911030696</v>
      </c>
      <c r="H10" s="162">
        <v>14.83</v>
      </c>
      <c r="I10" s="163">
        <v>21.8</v>
      </c>
      <c r="J10" s="163">
        <v>6.5</v>
      </c>
      <c r="K10" s="163">
        <v>8.9000000000000021</v>
      </c>
      <c r="L10" s="164">
        <v>5.9299999999999979</v>
      </c>
      <c r="M10" s="131"/>
    </row>
    <row r="11" spans="1:13" ht="14.1" customHeight="1" x14ac:dyDescent="0.2">
      <c r="A11" s="100"/>
      <c r="B11" s="84" t="s">
        <v>15</v>
      </c>
      <c r="C11" s="77">
        <f>'20'!D14</f>
        <v>85230</v>
      </c>
      <c r="D11" s="78">
        <f>'20'!E14</f>
        <v>13084.800000000001</v>
      </c>
      <c r="E11" s="77">
        <f>'20'!F14</f>
        <v>139600.20580000003</v>
      </c>
      <c r="F11" s="395">
        <f t="shared" si="0"/>
        <v>2.8772563388114996E-2</v>
      </c>
      <c r="G11" s="141">
        <f>'20'!H14</f>
        <v>-0.27760800897713445</v>
      </c>
      <c r="H11" s="165">
        <v>11.046666666666665</v>
      </c>
      <c r="I11" s="166">
        <v>17.3</v>
      </c>
      <c r="J11" s="166">
        <v>2.5</v>
      </c>
      <c r="K11" s="166">
        <v>6.5</v>
      </c>
      <c r="L11" s="167">
        <v>4.5466666666666651</v>
      </c>
      <c r="M11" s="71"/>
    </row>
    <row r="12" spans="1:13" ht="14.1" customHeight="1" x14ac:dyDescent="0.2">
      <c r="A12" s="158"/>
      <c r="B12" s="138" t="s">
        <v>305</v>
      </c>
      <c r="C12" s="139">
        <f>'20'!D45</f>
        <v>118256</v>
      </c>
      <c r="D12" s="140">
        <f>'20'!E45</f>
        <v>19423.300000000003</v>
      </c>
      <c r="E12" s="139">
        <f>'20'!F45</f>
        <v>207221.73080000005</v>
      </c>
      <c r="F12" s="141">
        <f t="shared" si="0"/>
        <v>4.2709825180199709E-2</v>
      </c>
      <c r="G12" s="396">
        <f>'20'!H45</f>
        <v>-0.28037731372565738</v>
      </c>
      <c r="H12" s="162">
        <v>12.800000000000004</v>
      </c>
      <c r="I12" s="163">
        <v>19</v>
      </c>
      <c r="J12" s="163">
        <v>2.8</v>
      </c>
      <c r="K12" s="163">
        <v>7</v>
      </c>
      <c r="L12" s="164">
        <v>5.8000000000000043</v>
      </c>
      <c r="M12" s="131"/>
    </row>
    <row r="13" spans="1:13" ht="14.1" customHeight="1" x14ac:dyDescent="0.2">
      <c r="A13" s="100"/>
      <c r="B13" s="84" t="s">
        <v>16</v>
      </c>
      <c r="C13" s="77">
        <f>'21'!D14</f>
        <v>93280</v>
      </c>
      <c r="D13" s="78">
        <f>'21'!E14</f>
        <v>18581.3</v>
      </c>
      <c r="E13" s="77">
        <f>'21'!F14</f>
        <v>198239.64497999998</v>
      </c>
      <c r="F13" s="395">
        <f t="shared" si="0"/>
        <v>4.0858555462276125E-2</v>
      </c>
      <c r="G13" s="141">
        <f>'21'!H14</f>
        <v>-0.33817905841042561</v>
      </c>
      <c r="H13" s="165">
        <v>12.403333333333334</v>
      </c>
      <c r="I13" s="166">
        <v>18.600000000000001</v>
      </c>
      <c r="J13" s="166">
        <v>1.7</v>
      </c>
      <c r="K13" s="166">
        <v>6.9000000000000039</v>
      </c>
      <c r="L13" s="167">
        <v>5.5033333333333303</v>
      </c>
      <c r="M13" s="71"/>
    </row>
    <row r="14" spans="1:13" ht="14.1" customHeight="1" x14ac:dyDescent="0.2">
      <c r="A14" s="158"/>
      <c r="B14" s="138" t="s">
        <v>17</v>
      </c>
      <c r="C14" s="139">
        <f>'21'!D45</f>
        <v>382917</v>
      </c>
      <c r="D14" s="140">
        <f>'21'!E45</f>
        <v>53953.167999999991</v>
      </c>
      <c r="E14" s="139">
        <f>'21'!F45</f>
        <v>575455.31391000014</v>
      </c>
      <c r="F14" s="141">
        <f t="shared" si="0"/>
        <v>0.11860530148661923</v>
      </c>
      <c r="G14" s="396">
        <f>'21'!H45</f>
        <v>-0.27127000195307105</v>
      </c>
      <c r="H14" s="162">
        <v>13.813333333333334</v>
      </c>
      <c r="I14" s="163">
        <v>20.3</v>
      </c>
      <c r="J14" s="163">
        <v>3.2</v>
      </c>
      <c r="K14" s="163">
        <v>7.3000000000000034</v>
      </c>
      <c r="L14" s="164">
        <v>6.513333333333331</v>
      </c>
      <c r="M14" s="131"/>
    </row>
    <row r="15" spans="1:13" ht="14.1" customHeight="1" x14ac:dyDescent="0.2">
      <c r="A15" s="100"/>
      <c r="B15" s="84" t="s">
        <v>18</v>
      </c>
      <c r="C15" s="77">
        <f>'22'!D14</f>
        <v>188724</v>
      </c>
      <c r="D15" s="78">
        <f>'22'!E14</f>
        <v>25657.8</v>
      </c>
      <c r="E15" s="77">
        <f>'22'!F14</f>
        <v>273737.60276999994</v>
      </c>
      <c r="F15" s="395">
        <f t="shared" si="0"/>
        <v>5.6419204271763793E-2</v>
      </c>
      <c r="G15" s="141">
        <f>'22'!H14</f>
        <v>-0.30962345469532476</v>
      </c>
      <c r="H15" s="165">
        <v>13.159999999999998</v>
      </c>
      <c r="I15" s="166">
        <v>19.100000000000001</v>
      </c>
      <c r="J15" s="166">
        <v>3.7</v>
      </c>
      <c r="K15" s="166">
        <v>6.9000000000000039</v>
      </c>
      <c r="L15" s="167">
        <v>6.2599999999999945</v>
      </c>
      <c r="M15" s="71"/>
    </row>
    <row r="16" spans="1:13" ht="14.1" customHeight="1" x14ac:dyDescent="0.2">
      <c r="A16" s="158"/>
      <c r="B16" s="138" t="s">
        <v>19</v>
      </c>
      <c r="C16" s="139">
        <f>'22'!D45</f>
        <v>136799</v>
      </c>
      <c r="D16" s="140">
        <f>'22'!E45</f>
        <v>22595.9</v>
      </c>
      <c r="E16" s="139">
        <f>'22'!F45</f>
        <v>241071.33526999992</v>
      </c>
      <c r="F16" s="141">
        <f t="shared" si="0"/>
        <v>4.9686461673637404E-2</v>
      </c>
      <c r="G16" s="396">
        <f>'22'!H45</f>
        <v>-0.28433926734214787</v>
      </c>
      <c r="H16" s="162">
        <v>13.120000000000001</v>
      </c>
      <c r="I16" s="163">
        <v>19.100000000000001</v>
      </c>
      <c r="J16" s="163">
        <v>3.6</v>
      </c>
      <c r="K16" s="163">
        <v>7.9000000000000039</v>
      </c>
      <c r="L16" s="164">
        <v>5.2199999999999971</v>
      </c>
      <c r="M16" s="131"/>
    </row>
    <row r="17" spans="1:18" ht="14.1" customHeight="1" x14ac:dyDescent="0.2">
      <c r="A17" s="100"/>
      <c r="B17" s="84" t="s">
        <v>20</v>
      </c>
      <c r="C17" s="77">
        <f>'23'!D14</f>
        <v>159804</v>
      </c>
      <c r="D17" s="78">
        <f>'23'!E14</f>
        <v>22120</v>
      </c>
      <c r="E17" s="77">
        <f>'23'!F14</f>
        <v>235993.33905000001</v>
      </c>
      <c r="F17" s="395">
        <f t="shared" si="0"/>
        <v>4.8639851697045551E-2</v>
      </c>
      <c r="G17" s="141">
        <f>'23'!H14</f>
        <v>-0.30329472509853239</v>
      </c>
      <c r="H17" s="165">
        <v>12.45</v>
      </c>
      <c r="I17" s="166">
        <v>18.100000000000001</v>
      </c>
      <c r="J17" s="166">
        <v>4.0999999999999996</v>
      </c>
      <c r="K17" s="166">
        <v>7.1999999999999966</v>
      </c>
      <c r="L17" s="167">
        <v>5.2500000000000027</v>
      </c>
      <c r="M17" s="71"/>
    </row>
    <row r="18" spans="1:18" ht="14.1" customHeight="1" x14ac:dyDescent="0.2">
      <c r="A18" s="158"/>
      <c r="B18" s="138" t="s">
        <v>3</v>
      </c>
      <c r="C18" s="139">
        <f>'23'!D45</f>
        <v>423875</v>
      </c>
      <c r="D18" s="140">
        <f>'23'!E45</f>
        <v>45734.711036488508</v>
      </c>
      <c r="E18" s="139">
        <f>'23'!F45</f>
        <v>486374.94175004441</v>
      </c>
      <c r="F18" s="141">
        <f t="shared" si="0"/>
        <v>0.10024522357755643</v>
      </c>
      <c r="G18" s="396">
        <f>'23'!H45</f>
        <v>-0.38045552708025193</v>
      </c>
      <c r="H18" s="162">
        <v>14.523333333333332</v>
      </c>
      <c r="I18" s="163">
        <v>19.899999999999999</v>
      </c>
      <c r="J18" s="163">
        <v>5.8</v>
      </c>
      <c r="K18" s="163">
        <v>8.6999999999999957</v>
      </c>
      <c r="L18" s="164">
        <v>5.8233333333333359</v>
      </c>
      <c r="M18" s="131"/>
    </row>
    <row r="19" spans="1:18" ht="14.1" customHeight="1" x14ac:dyDescent="0.2">
      <c r="A19" s="100"/>
      <c r="B19" s="84" t="s">
        <v>21</v>
      </c>
      <c r="C19" s="85">
        <f>'24'!D14</f>
        <v>257390</v>
      </c>
      <c r="D19" s="86">
        <f>'24'!E14</f>
        <v>65014.183000000005</v>
      </c>
      <c r="E19" s="85">
        <f>'24'!F14</f>
        <v>693597.76308000006</v>
      </c>
      <c r="F19" s="395">
        <f t="shared" si="0"/>
        <v>0.14295527352348691</v>
      </c>
      <c r="G19" s="98">
        <f>'24'!H14</f>
        <v>-0.21969411486135074</v>
      </c>
      <c r="H19" s="168">
        <v>13.273333333333332</v>
      </c>
      <c r="I19" s="169">
        <v>18.899999999999999</v>
      </c>
      <c r="J19" s="166">
        <v>5</v>
      </c>
      <c r="K19" s="166">
        <v>8.5</v>
      </c>
      <c r="L19" s="167">
        <v>4.7733333333333317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'24'!D45</f>
        <v>224819</v>
      </c>
      <c r="D20" s="134">
        <f>'24'!E45</f>
        <v>54785.613999999994</v>
      </c>
      <c r="E20" s="133">
        <f>'24'!F45</f>
        <v>584495.12215999991</v>
      </c>
      <c r="F20" s="141">
        <f t="shared" si="0"/>
        <v>0.12046846819471245</v>
      </c>
      <c r="G20" s="399">
        <f>'24'!H45</f>
        <v>-0.24228882854948683</v>
      </c>
      <c r="H20" s="170">
        <v>12.909999999999998</v>
      </c>
      <c r="I20" s="171">
        <v>18.600000000000001</v>
      </c>
      <c r="J20" s="163">
        <v>3.8</v>
      </c>
      <c r="K20" s="163">
        <v>8.5</v>
      </c>
      <c r="L20" s="164">
        <v>4.4099999999999984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'25'!D14</f>
        <v>119434</v>
      </c>
      <c r="D21" s="86">
        <f>'25'!E14</f>
        <v>19982.738000000005</v>
      </c>
      <c r="E21" s="85">
        <f>'25'!F14</f>
        <v>213205.65804200002</v>
      </c>
      <c r="F21" s="395">
        <f t="shared" si="0"/>
        <v>4.3943153776627275E-2</v>
      </c>
      <c r="G21" s="98">
        <f>'25'!H14</f>
        <v>-0.30222684304124314</v>
      </c>
      <c r="H21" s="168">
        <v>12.710000000000003</v>
      </c>
      <c r="I21" s="169">
        <v>19.3</v>
      </c>
      <c r="J21" s="166">
        <v>4.0999999999999996</v>
      </c>
      <c r="K21" s="166">
        <v>6.9000000000000039</v>
      </c>
      <c r="L21" s="167">
        <v>5.8099999999999987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'25'!D45</f>
        <v>158066</v>
      </c>
      <c r="D22" s="154">
        <f>'25'!E45</f>
        <v>22980.5</v>
      </c>
      <c r="E22" s="153">
        <f>'25'!F45</f>
        <v>245174.61351</v>
      </c>
      <c r="F22" s="398">
        <f t="shared" si="0"/>
        <v>5.0532175564837661E-2</v>
      </c>
      <c r="G22" s="400">
        <f>'25'!H45</f>
        <v>-0.33564409729487743</v>
      </c>
      <c r="H22" s="172">
        <v>13.186666666666667</v>
      </c>
      <c r="I22" s="173">
        <v>21.1</v>
      </c>
      <c r="J22" s="173">
        <v>3.8</v>
      </c>
      <c r="K22" s="173">
        <v>8.5</v>
      </c>
      <c r="L22" s="174">
        <v>4.6866666666666674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2841053</v>
      </c>
      <c r="D23" s="86">
        <f>SUM(D9:D22)</f>
        <v>454926.41803648853</v>
      </c>
      <c r="E23" s="85">
        <f>SUM(E9:E22)</f>
        <v>4851851.5335920434</v>
      </c>
      <c r="F23" s="181">
        <f>SUM(F9:F22)</f>
        <v>1.0000000000000002</v>
      </c>
      <c r="G23" s="98"/>
      <c r="H23" s="175">
        <v>12.98</v>
      </c>
      <c r="I23" s="176">
        <v>19.100000000000001</v>
      </c>
      <c r="J23" s="176">
        <v>4.0999999999999996</v>
      </c>
      <c r="K23" s="176">
        <v>7.5500000000000007</v>
      </c>
      <c r="L23" s="177">
        <v>5.43</v>
      </c>
      <c r="M23" s="71"/>
    </row>
    <row r="24" spans="1:18" ht="14.1" customHeight="1" x14ac:dyDescent="0.2">
      <c r="A24" s="158"/>
      <c r="B24" s="138" t="s">
        <v>314</v>
      </c>
      <c r="C24" s="130"/>
      <c r="D24" s="134">
        <f>'9'!E14</f>
        <v>9002.5167271990431</v>
      </c>
      <c r="E24" s="133">
        <f>'9'!F14</f>
        <v>96231.299237000014</v>
      </c>
      <c r="F24" s="137"/>
      <c r="G24" s="98">
        <f>'9'!H14</f>
        <v>-0.20558461911963918</v>
      </c>
      <c r="H24" s="178">
        <v>12.98</v>
      </c>
      <c r="I24" s="179">
        <v>19.100000000000001</v>
      </c>
      <c r="J24" s="179">
        <v>4.0999999999999996</v>
      </c>
      <c r="K24" s="179">
        <v>7.5500000000000007</v>
      </c>
      <c r="L24" s="180">
        <v>5.43</v>
      </c>
      <c r="M24" s="131"/>
    </row>
    <row r="25" spans="1:18" ht="14.1" customHeight="1" x14ac:dyDescent="0.2">
      <c r="A25" s="694"/>
      <c r="B25" s="637" t="s">
        <v>153</v>
      </c>
      <c r="C25" s="695">
        <f>C23+C24</f>
        <v>2841053</v>
      </c>
      <c r="D25" s="646">
        <f>D23+D24</f>
        <v>463928.93476368755</v>
      </c>
      <c r="E25" s="696">
        <f>E23+E24</f>
        <v>4948082.8328290433</v>
      </c>
      <c r="F25" s="697"/>
      <c r="G25" s="698">
        <f>'9'!H15</f>
        <v>-0.29914903417913807</v>
      </c>
      <c r="H25" s="699">
        <v>12.98</v>
      </c>
      <c r="I25" s="700">
        <v>19.100000000000001</v>
      </c>
      <c r="J25" s="700">
        <v>4.0999999999999996</v>
      </c>
      <c r="K25" s="700">
        <v>7.5500000000000007</v>
      </c>
      <c r="L25" s="701">
        <v>5.43</v>
      </c>
      <c r="M25" s="702"/>
    </row>
    <row r="26" spans="1:18" ht="15" customHeight="1" x14ac:dyDescent="0.2">
      <c r="A26" s="100"/>
      <c r="B26" s="84"/>
      <c r="C26" s="157"/>
      <c r="D26" s="1031" t="s">
        <v>151</v>
      </c>
      <c r="E26" s="1032"/>
      <c r="F26" s="1032"/>
      <c r="G26" s="1033"/>
      <c r="H26" s="1039" t="s">
        <v>149</v>
      </c>
      <c r="I26" s="1040"/>
      <c r="J26" s="1040"/>
      <c r="K26" s="1040"/>
      <c r="L26" s="1041"/>
      <c r="M26" s="71"/>
    </row>
    <row r="27" spans="1:18" ht="15" customHeight="1" x14ac:dyDescent="0.2">
      <c r="A27" s="71"/>
      <c r="B27" s="156"/>
      <c r="C27" s="83"/>
      <c r="D27" s="1034"/>
      <c r="E27" s="1035"/>
      <c r="F27" s="1035"/>
      <c r="G27" s="1036"/>
      <c r="H27" s="1042" t="s">
        <v>150</v>
      </c>
      <c r="I27" s="1043"/>
      <c r="J27" s="1043"/>
      <c r="K27" s="1043"/>
      <c r="L27" s="1044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80"/>
      <c r="C29" s="580"/>
      <c r="D29" s="83"/>
      <c r="E29" s="284"/>
      <c r="F29" s="285"/>
      <c r="G29" s="285"/>
      <c r="H29" s="83"/>
      <c r="I29" s="84"/>
      <c r="J29" s="580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92" t="s">
        <v>168</v>
      </c>
      <c r="C31" s="992"/>
      <c r="D31" s="992"/>
      <c r="E31" s="992"/>
      <c r="F31" s="992"/>
      <c r="G31" s="992" t="s">
        <v>169</v>
      </c>
      <c r="H31" s="992"/>
      <c r="I31" s="992"/>
      <c r="J31" s="992"/>
      <c r="K31" s="992"/>
      <c r="L31" s="992"/>
      <c r="M31" s="71"/>
    </row>
    <row r="32" spans="1:18" ht="15" customHeight="1" x14ac:dyDescent="0.2">
      <c r="A32" s="71"/>
      <c r="B32" s="71"/>
      <c r="C32" s="981" t="str">
        <f>A3</f>
        <v>Duben 2018</v>
      </c>
      <c r="D32" s="981"/>
      <c r="E32" s="71"/>
      <c r="F32" s="71"/>
      <c r="G32" s="71"/>
      <c r="H32" s="71"/>
      <c r="I32" s="981" t="str">
        <f>A3</f>
        <v>Duben 2018</v>
      </c>
      <c r="J32" s="981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G31:L31"/>
    <mergeCell ref="B31:F31"/>
    <mergeCell ref="K1:M1"/>
    <mergeCell ref="B4:C4"/>
    <mergeCell ref="C7:C8"/>
    <mergeCell ref="H27:L27"/>
    <mergeCell ref="H26:L26"/>
    <mergeCell ref="H6:L6"/>
    <mergeCell ref="D26:G27"/>
    <mergeCell ref="D5:G5"/>
    <mergeCell ref="H5:L5"/>
    <mergeCell ref="A2:M2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10" t="s">
        <v>246</v>
      </c>
      <c r="L1" s="1010"/>
      <c r="M1" s="1010"/>
    </row>
    <row r="2" spans="1:13" s="677" customFormat="1" ht="30" customHeight="1" x14ac:dyDescent="0.25">
      <c r="A2" s="912" t="s">
        <v>152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</row>
    <row r="3" spans="1:13" ht="17.100000000000001" customHeight="1" x14ac:dyDescent="0.2">
      <c r="A3" s="1030" t="str">
        <f>T!J21&amp;" "&amp;T!G17</f>
        <v>Květen 2018</v>
      </c>
      <c r="B3" s="1030"/>
      <c r="C3" s="1030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11"/>
      <c r="C4" s="1012"/>
      <c r="D4" s="688"/>
      <c r="E4" s="689"/>
      <c r="F4" s="71"/>
      <c r="G4" s="690"/>
      <c r="H4" s="691"/>
      <c r="I4" s="692"/>
      <c r="J4" s="689"/>
      <c r="K4" s="689"/>
      <c r="L4" s="693"/>
      <c r="M4" s="71"/>
    </row>
    <row r="5" spans="1:13" ht="24.95" customHeight="1" x14ac:dyDescent="0.2">
      <c r="D5" s="1029" t="s">
        <v>39</v>
      </c>
      <c r="E5" s="1027"/>
      <c r="F5" s="1027"/>
      <c r="G5" s="1028"/>
      <c r="H5" s="1029" t="s">
        <v>143</v>
      </c>
      <c r="I5" s="1027"/>
      <c r="J5" s="1027"/>
      <c r="K5" s="1027"/>
      <c r="L5" s="1028"/>
      <c r="M5" s="71"/>
    </row>
    <row r="6" spans="1:13" ht="24.95" customHeight="1" x14ac:dyDescent="0.25">
      <c r="B6" s="76"/>
      <c r="C6" s="76"/>
      <c r="D6" s="634"/>
      <c r="E6" s="636"/>
      <c r="F6" s="635"/>
      <c r="G6" s="636"/>
      <c r="H6" s="1029"/>
      <c r="I6" s="1027"/>
      <c r="J6" s="1027"/>
      <c r="K6" s="1027"/>
      <c r="L6" s="1028"/>
      <c r="M6" s="87"/>
    </row>
    <row r="7" spans="1:13" ht="14.1" customHeight="1" x14ac:dyDescent="0.25">
      <c r="B7" s="94"/>
      <c r="C7" s="1018" t="s">
        <v>144</v>
      </c>
      <c r="D7" s="152"/>
      <c r="E7" s="633"/>
      <c r="F7" s="236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9"/>
      <c r="D8" s="809" t="s">
        <v>342</v>
      </c>
      <c r="E8" s="808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'19'!D20</f>
        <v>104989</v>
      </c>
      <c r="D9" s="105">
        <f>'19'!E20</f>
        <v>10513.043</v>
      </c>
      <c r="E9" s="104">
        <f>'19'!F20</f>
        <v>112135.93538999998</v>
      </c>
      <c r="F9" s="395">
        <f>E9/$E$23</f>
        <v>3.1127786019569146E-2</v>
      </c>
      <c r="G9" s="395">
        <f>'19'!H20</f>
        <v>-0.2533376657043121</v>
      </c>
      <c r="H9" s="159">
        <v>15.519354838709674</v>
      </c>
      <c r="I9" s="160">
        <v>21.4</v>
      </c>
      <c r="J9" s="160">
        <v>11.2</v>
      </c>
      <c r="K9" s="160">
        <v>12.5</v>
      </c>
      <c r="L9" s="161">
        <v>3.019354838709674</v>
      </c>
      <c r="M9" s="71"/>
    </row>
    <row r="10" spans="1:13" ht="14.1" customHeight="1" x14ac:dyDescent="0.2">
      <c r="A10" s="158"/>
      <c r="B10" s="138" t="s">
        <v>14</v>
      </c>
      <c r="C10" s="139">
        <f>'19'!D51</f>
        <v>387080.95760373393</v>
      </c>
      <c r="D10" s="140">
        <f>'19'!E51</f>
        <v>32998.799999999996</v>
      </c>
      <c r="E10" s="139">
        <f>'19'!F51</f>
        <v>351509.8000200002</v>
      </c>
      <c r="F10" s="141">
        <f t="shared" ref="F10:F22" si="0">E10/$E$23</f>
        <v>9.7575516722178832E-2</v>
      </c>
      <c r="G10" s="396">
        <f>'19'!H51</f>
        <v>-0.30268707684245227</v>
      </c>
      <c r="H10" s="162">
        <v>18.090322580645164</v>
      </c>
      <c r="I10" s="163">
        <v>23</v>
      </c>
      <c r="J10" s="163">
        <v>11.6</v>
      </c>
      <c r="K10" s="163">
        <v>14.199999999999992</v>
      </c>
      <c r="L10" s="164">
        <v>3.8903225806451722</v>
      </c>
      <c r="M10" s="131"/>
    </row>
    <row r="11" spans="1:13" ht="14.1" customHeight="1" x14ac:dyDescent="0.2">
      <c r="A11" s="100"/>
      <c r="B11" s="84" t="s">
        <v>15</v>
      </c>
      <c r="C11" s="77">
        <f>'20'!D20</f>
        <v>85186</v>
      </c>
      <c r="D11" s="78">
        <f>'20'!E20</f>
        <v>10525.099999999999</v>
      </c>
      <c r="E11" s="77">
        <f>'20'!F20</f>
        <v>112115.03735999996</v>
      </c>
      <c r="F11" s="395">
        <f t="shared" si="0"/>
        <v>3.1121984940692793E-2</v>
      </c>
      <c r="G11" s="141">
        <f>'20'!H20</f>
        <v>-0.12319329551229194</v>
      </c>
      <c r="H11" s="165">
        <v>14.774193548387096</v>
      </c>
      <c r="I11" s="166">
        <v>20.100000000000001</v>
      </c>
      <c r="J11" s="166">
        <v>8.6</v>
      </c>
      <c r="K11" s="166">
        <v>11.800000000000006</v>
      </c>
      <c r="L11" s="167">
        <v>2.97419354838709</v>
      </c>
      <c r="M11" s="71"/>
    </row>
    <row r="12" spans="1:13" ht="14.1" customHeight="1" x14ac:dyDescent="0.2">
      <c r="A12" s="158"/>
      <c r="B12" s="138" t="s">
        <v>305</v>
      </c>
      <c r="C12" s="139">
        <f>'20'!D51</f>
        <v>118197</v>
      </c>
      <c r="D12" s="140">
        <f>'20'!E51</f>
        <v>13306.300000000001</v>
      </c>
      <c r="E12" s="139">
        <f>'20'!F51</f>
        <v>141742.63562000002</v>
      </c>
      <c r="F12" s="141">
        <f t="shared" si="0"/>
        <v>3.934630246837522E-2</v>
      </c>
      <c r="G12" s="396">
        <f>'20'!H51</f>
        <v>-0.22298978102189776</v>
      </c>
      <c r="H12" s="162">
        <v>16.806451612903221</v>
      </c>
      <c r="I12" s="163">
        <v>22.9</v>
      </c>
      <c r="J12" s="163">
        <v>12.8</v>
      </c>
      <c r="K12" s="163">
        <v>12.600000000000005</v>
      </c>
      <c r="L12" s="164">
        <v>4.2064516129032157</v>
      </c>
      <c r="M12" s="131"/>
    </row>
    <row r="13" spans="1:13" ht="14.1" customHeight="1" x14ac:dyDescent="0.2">
      <c r="A13" s="100"/>
      <c r="B13" s="84" t="s">
        <v>16</v>
      </c>
      <c r="C13" s="77">
        <f>'21'!D20</f>
        <v>93234</v>
      </c>
      <c r="D13" s="78">
        <f>'21'!E20</f>
        <v>13439.199999999999</v>
      </c>
      <c r="E13" s="77">
        <f>'21'!F20</f>
        <v>143157.48903999999</v>
      </c>
      <c r="F13" s="395">
        <f t="shared" si="0"/>
        <v>3.9739051272348204E-2</v>
      </c>
      <c r="G13" s="141">
        <f>'21'!H20</f>
        <v>-0.21566430301438624</v>
      </c>
      <c r="H13" s="165">
        <v>16.332258064516129</v>
      </c>
      <c r="I13" s="166">
        <v>23.4</v>
      </c>
      <c r="J13" s="166">
        <v>12.1</v>
      </c>
      <c r="K13" s="166">
        <v>12.399999999999995</v>
      </c>
      <c r="L13" s="167">
        <v>3.9322580645161338</v>
      </c>
      <c r="M13" s="71"/>
    </row>
    <row r="14" spans="1:13" ht="14.1" customHeight="1" x14ac:dyDescent="0.2">
      <c r="A14" s="158"/>
      <c r="B14" s="138" t="s">
        <v>17</v>
      </c>
      <c r="C14" s="139">
        <f>'21'!D51</f>
        <v>382726</v>
      </c>
      <c r="D14" s="140">
        <f>'21'!E51</f>
        <v>45166.052999999993</v>
      </c>
      <c r="E14" s="139">
        <f>'21'!F51</f>
        <v>480962.4447300001</v>
      </c>
      <c r="F14" s="141">
        <f t="shared" si="0"/>
        <v>0.13351024371389336</v>
      </c>
      <c r="G14" s="396">
        <f>'21'!H51</f>
        <v>-0.14730853596090732</v>
      </c>
      <c r="H14" s="162">
        <v>16.583870967741937</v>
      </c>
      <c r="I14" s="163">
        <v>22.7</v>
      </c>
      <c r="J14" s="163">
        <v>11.6</v>
      </c>
      <c r="K14" s="163">
        <v>12.699999999999994</v>
      </c>
      <c r="L14" s="164">
        <v>3.8838709677419434</v>
      </c>
      <c r="M14" s="131"/>
    </row>
    <row r="15" spans="1:13" ht="14.1" customHeight="1" x14ac:dyDescent="0.2">
      <c r="A15" s="100"/>
      <c r="B15" s="84" t="s">
        <v>18</v>
      </c>
      <c r="C15" s="77">
        <f>'22'!D20</f>
        <v>188638</v>
      </c>
      <c r="D15" s="78">
        <f>'22'!E20</f>
        <v>18576.199999999997</v>
      </c>
      <c r="E15" s="77">
        <f>'22'!F20</f>
        <v>197877.86858000004</v>
      </c>
      <c r="F15" s="395">
        <f t="shared" si="0"/>
        <v>5.4928867626104057E-2</v>
      </c>
      <c r="G15" s="141">
        <f>'22'!H20</f>
        <v>-0.21175731755959712</v>
      </c>
      <c r="H15" s="165">
        <v>16.248387096774195</v>
      </c>
      <c r="I15" s="166">
        <v>21.4</v>
      </c>
      <c r="J15" s="166">
        <v>11.7</v>
      </c>
      <c r="K15" s="166">
        <v>12.199999999999994</v>
      </c>
      <c r="L15" s="167">
        <v>4.0483870967742011</v>
      </c>
      <c r="M15" s="71"/>
    </row>
    <row r="16" spans="1:13" ht="14.1" customHeight="1" x14ac:dyDescent="0.2">
      <c r="A16" s="158"/>
      <c r="B16" s="138" t="s">
        <v>19</v>
      </c>
      <c r="C16" s="139">
        <f>'22'!D51</f>
        <v>136730</v>
      </c>
      <c r="D16" s="140">
        <f>'22'!E51</f>
        <v>17112.099999999999</v>
      </c>
      <c r="E16" s="139">
        <f>'22'!F51</f>
        <v>182280.78388</v>
      </c>
      <c r="F16" s="141">
        <f t="shared" si="0"/>
        <v>5.0599276818463698E-2</v>
      </c>
      <c r="G16" s="396">
        <f>'22'!H51</f>
        <v>-0.18463334445132709</v>
      </c>
      <c r="H16" s="162">
        <v>16.551612903225802</v>
      </c>
      <c r="I16" s="163">
        <v>21.8</v>
      </c>
      <c r="J16" s="163">
        <v>12</v>
      </c>
      <c r="K16" s="163">
        <v>13.300000000000008</v>
      </c>
      <c r="L16" s="164">
        <v>3.2516129032257943</v>
      </c>
      <c r="M16" s="131"/>
    </row>
    <row r="17" spans="1:18" ht="14.1" customHeight="1" x14ac:dyDescent="0.2">
      <c r="A17" s="100"/>
      <c r="B17" s="84" t="s">
        <v>20</v>
      </c>
      <c r="C17" s="77">
        <f>'23'!D20</f>
        <v>159722</v>
      </c>
      <c r="D17" s="78">
        <f>'23'!E20</f>
        <v>15710.4</v>
      </c>
      <c r="E17" s="77">
        <f>'23'!F20</f>
        <v>167350.02804999999</v>
      </c>
      <c r="F17" s="395">
        <f t="shared" si="0"/>
        <v>4.6454652073770829E-2</v>
      </c>
      <c r="G17" s="141">
        <f>'23'!H20</f>
        <v>-0.26131624357606004</v>
      </c>
      <c r="H17" s="165">
        <v>16.258064516129032</v>
      </c>
      <c r="I17" s="166">
        <v>21.4</v>
      </c>
      <c r="J17" s="166">
        <v>11.1</v>
      </c>
      <c r="K17" s="166">
        <v>12.699999999999994</v>
      </c>
      <c r="L17" s="167">
        <v>3.5580645161290381</v>
      </c>
      <c r="M17" s="71"/>
    </row>
    <row r="18" spans="1:18" ht="14.1" customHeight="1" x14ac:dyDescent="0.2">
      <c r="A18" s="158"/>
      <c r="B18" s="138" t="s">
        <v>3</v>
      </c>
      <c r="C18" s="139">
        <f>'23'!D51</f>
        <v>423634</v>
      </c>
      <c r="D18" s="140">
        <f>'23'!E51</f>
        <v>25233.575360043324</v>
      </c>
      <c r="E18" s="139">
        <f>'23'!F51</f>
        <v>268818.32343401352</v>
      </c>
      <c r="F18" s="141">
        <f t="shared" si="0"/>
        <v>7.4621210594900136E-2</v>
      </c>
      <c r="G18" s="396">
        <f>'23'!H51</f>
        <v>-0.35378721381558981</v>
      </c>
      <c r="H18" s="162">
        <v>18.367741935483874</v>
      </c>
      <c r="I18" s="163">
        <v>24.8</v>
      </c>
      <c r="J18" s="163">
        <v>12.7</v>
      </c>
      <c r="K18" s="163">
        <v>14</v>
      </c>
      <c r="L18" s="164">
        <v>4.367741935483874</v>
      </c>
      <c r="M18" s="131"/>
    </row>
    <row r="19" spans="1:18" ht="14.1" customHeight="1" x14ac:dyDescent="0.2">
      <c r="A19" s="100"/>
      <c r="B19" s="84" t="s">
        <v>21</v>
      </c>
      <c r="C19" s="85">
        <f>'24'!D20</f>
        <v>257264</v>
      </c>
      <c r="D19" s="86">
        <f>'24'!E20</f>
        <v>55578.349000000002</v>
      </c>
      <c r="E19" s="85">
        <f>'24'!F20</f>
        <v>592028.82330000005</v>
      </c>
      <c r="F19" s="395">
        <f t="shared" si="0"/>
        <v>0.16434113172558534</v>
      </c>
      <c r="G19" s="98">
        <f>'24'!H20</f>
        <v>-7.40204985096585E-2</v>
      </c>
      <c r="H19" s="168">
        <v>17.003225806451614</v>
      </c>
      <c r="I19" s="169">
        <v>23</v>
      </c>
      <c r="J19" s="166">
        <v>12</v>
      </c>
      <c r="K19" s="166">
        <v>13.800000000000008</v>
      </c>
      <c r="L19" s="167">
        <v>3.2032258064516057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'24'!D51</f>
        <v>224707</v>
      </c>
      <c r="D20" s="134">
        <f>'24'!E51</f>
        <v>49403.379000000001</v>
      </c>
      <c r="E20" s="133">
        <f>'24'!F51</f>
        <v>526254.89660999994</v>
      </c>
      <c r="F20" s="141">
        <f t="shared" si="0"/>
        <v>0.14608296400662471</v>
      </c>
      <c r="G20" s="399">
        <f>'24'!H51</f>
        <v>-8.7762659760332942E-2</v>
      </c>
      <c r="H20" s="170">
        <v>16.919354838709676</v>
      </c>
      <c r="I20" s="171">
        <v>23.6</v>
      </c>
      <c r="J20" s="163">
        <v>12.1</v>
      </c>
      <c r="K20" s="163">
        <v>13.899999999999993</v>
      </c>
      <c r="L20" s="164">
        <v>3.0193548387096829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'25'!D20</f>
        <v>119577</v>
      </c>
      <c r="D21" s="86">
        <f>'25'!E20</f>
        <v>14041.003000000001</v>
      </c>
      <c r="E21" s="85">
        <f>'25'!F20</f>
        <v>149606.01270999998</v>
      </c>
      <c r="F21" s="395">
        <f t="shared" si="0"/>
        <v>4.1529095331317968E-2</v>
      </c>
      <c r="G21" s="98">
        <f>'25'!H20</f>
        <v>-0.21328305801701411</v>
      </c>
      <c r="H21" s="168">
        <v>16.258064516129036</v>
      </c>
      <c r="I21" s="169">
        <v>21.3</v>
      </c>
      <c r="J21" s="166">
        <v>11.1</v>
      </c>
      <c r="K21" s="166">
        <v>12.399999999999995</v>
      </c>
      <c r="L21" s="167">
        <v>3.8580645161290406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'25'!D51</f>
        <v>157986</v>
      </c>
      <c r="D22" s="154">
        <f>'25'!E51</f>
        <v>16578.599999999999</v>
      </c>
      <c r="E22" s="153">
        <f>'25'!F51</f>
        <v>176598.44097999998</v>
      </c>
      <c r="F22" s="398">
        <f t="shared" si="0"/>
        <v>4.9021916686175615E-2</v>
      </c>
      <c r="G22" s="400">
        <f>'25'!H51</f>
        <v>-0.20894945533145359</v>
      </c>
      <c r="H22" s="172">
        <v>16.261290322580646</v>
      </c>
      <c r="I22" s="173">
        <v>21.4</v>
      </c>
      <c r="J22" s="173">
        <v>10.8</v>
      </c>
      <c r="K22" s="173">
        <v>13.800000000000008</v>
      </c>
      <c r="L22" s="174">
        <v>2.4612903225806377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2839670.957603734</v>
      </c>
      <c r="D23" s="86">
        <f>SUM(D9:D22)</f>
        <v>338182.10236004333</v>
      </c>
      <c r="E23" s="85">
        <f>SUM(E9:E22)</f>
        <v>3602438.5197040141</v>
      </c>
      <c r="F23" s="181">
        <f>SUM(F9:F22)</f>
        <v>1</v>
      </c>
      <c r="G23" s="98"/>
      <c r="H23" s="175">
        <v>16.461290322580645</v>
      </c>
      <c r="I23" s="176">
        <v>21.8</v>
      </c>
      <c r="J23" s="176">
        <v>12</v>
      </c>
      <c r="K23" s="176">
        <v>12.95483870967742</v>
      </c>
      <c r="L23" s="177">
        <v>3.5064516129032253</v>
      </c>
      <c r="M23" s="71"/>
    </row>
    <row r="24" spans="1:18" ht="14.1" customHeight="1" x14ac:dyDescent="0.2">
      <c r="A24" s="158"/>
      <c r="B24" s="138" t="s">
        <v>314</v>
      </c>
      <c r="C24" s="130"/>
      <c r="D24" s="729">
        <f>'9'!E21</f>
        <v>9265.07109770637</v>
      </c>
      <c r="E24" s="133">
        <f>'9'!F21</f>
        <v>98788.489996399963</v>
      </c>
      <c r="F24" s="137"/>
      <c r="G24" s="401">
        <f>'9'!H21</f>
        <v>0.27653107585926601</v>
      </c>
      <c r="H24" s="178">
        <v>16.461290322580645</v>
      </c>
      <c r="I24" s="179">
        <v>21.8</v>
      </c>
      <c r="J24" s="179">
        <v>12</v>
      </c>
      <c r="K24" s="179">
        <v>12.95483870967742</v>
      </c>
      <c r="L24" s="180">
        <v>3.5064516129032253</v>
      </c>
      <c r="M24" s="131"/>
    </row>
    <row r="25" spans="1:18" ht="14.1" customHeight="1" x14ac:dyDescent="0.2">
      <c r="A25" s="694"/>
      <c r="B25" s="637" t="s">
        <v>153</v>
      </c>
      <c r="C25" s="695">
        <f>C23+C24</f>
        <v>2839670.957603734</v>
      </c>
      <c r="D25" s="646">
        <f t="shared" ref="D25:E25" si="1">D23+D24</f>
        <v>347447.17345774971</v>
      </c>
      <c r="E25" s="696">
        <f t="shared" si="1"/>
        <v>3701227.0097004138</v>
      </c>
      <c r="F25" s="697"/>
      <c r="G25" s="641">
        <f>'9'!H22</f>
        <v>-0.18390949062684556</v>
      </c>
      <c r="H25" s="699">
        <v>16.461290322580645</v>
      </c>
      <c r="I25" s="700">
        <v>21.8</v>
      </c>
      <c r="J25" s="700">
        <v>12</v>
      </c>
      <c r="K25" s="700">
        <v>12.95483870967742</v>
      </c>
      <c r="L25" s="701">
        <v>3.5064516129032253</v>
      </c>
      <c r="M25" s="702"/>
    </row>
    <row r="26" spans="1:18" ht="15" customHeight="1" x14ac:dyDescent="0.2">
      <c r="A26" s="100"/>
      <c r="B26" s="84"/>
      <c r="C26" s="157"/>
      <c r="D26" s="1031" t="s">
        <v>151</v>
      </c>
      <c r="E26" s="1032"/>
      <c r="F26" s="1032"/>
      <c r="G26" s="1033"/>
      <c r="H26" s="1039" t="s">
        <v>149</v>
      </c>
      <c r="I26" s="1040"/>
      <c r="J26" s="1040"/>
      <c r="K26" s="1040"/>
      <c r="L26" s="1041"/>
      <c r="M26" s="71"/>
    </row>
    <row r="27" spans="1:18" ht="15" customHeight="1" x14ac:dyDescent="0.2">
      <c r="A27" s="71"/>
      <c r="B27" s="156"/>
      <c r="C27" s="83"/>
      <c r="D27" s="1034"/>
      <c r="E27" s="1035"/>
      <c r="F27" s="1035"/>
      <c r="G27" s="1036"/>
      <c r="H27" s="1042" t="s">
        <v>150</v>
      </c>
      <c r="I27" s="1043"/>
      <c r="J27" s="1043"/>
      <c r="K27" s="1043"/>
      <c r="L27" s="1044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80"/>
      <c r="C29" s="580"/>
      <c r="D29" s="83"/>
      <c r="E29" s="284"/>
      <c r="F29" s="285"/>
      <c r="G29" s="285"/>
      <c r="H29" s="83"/>
      <c r="I29" s="84"/>
      <c r="J29" s="580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92" t="s">
        <v>168</v>
      </c>
      <c r="C31" s="992"/>
      <c r="D31" s="992"/>
      <c r="E31" s="992"/>
      <c r="F31" s="992"/>
      <c r="G31" s="992" t="s">
        <v>169</v>
      </c>
      <c r="H31" s="992"/>
      <c r="I31" s="992"/>
      <c r="J31" s="992"/>
      <c r="K31" s="992"/>
      <c r="L31" s="992"/>
      <c r="M31" s="71"/>
    </row>
    <row r="32" spans="1:18" ht="15" customHeight="1" x14ac:dyDescent="0.2">
      <c r="A32" s="71"/>
      <c r="B32" s="71"/>
      <c r="C32" s="981" t="str">
        <f>A3</f>
        <v>Květen 2018</v>
      </c>
      <c r="D32" s="981"/>
      <c r="E32" s="71"/>
      <c r="F32" s="71"/>
      <c r="G32" s="71"/>
      <c r="H32" s="71"/>
      <c r="I32" s="981" t="str">
        <f>A3</f>
        <v>Květen 2018</v>
      </c>
      <c r="J32" s="981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10" t="s">
        <v>247</v>
      </c>
      <c r="L1" s="1010"/>
      <c r="M1" s="1010"/>
    </row>
    <row r="2" spans="1:13" s="677" customFormat="1" ht="30" customHeight="1" x14ac:dyDescent="0.25">
      <c r="A2" s="912" t="s">
        <v>152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</row>
    <row r="3" spans="1:13" ht="17.100000000000001" customHeight="1" x14ac:dyDescent="0.2">
      <c r="A3" s="1030" t="str">
        <f>T!J22&amp;" "&amp;T!G17</f>
        <v>Červen 2018</v>
      </c>
      <c r="B3" s="1030"/>
      <c r="C3" s="1030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11"/>
      <c r="C4" s="1012"/>
      <c r="D4" s="688"/>
      <c r="E4" s="689"/>
      <c r="F4" s="71"/>
      <c r="G4" s="690"/>
      <c r="H4" s="691"/>
      <c r="I4" s="692"/>
      <c r="J4" s="689"/>
      <c r="K4" s="689"/>
      <c r="L4" s="693"/>
      <c r="M4" s="71"/>
    </row>
    <row r="5" spans="1:13" ht="24.95" customHeight="1" x14ac:dyDescent="0.2">
      <c r="D5" s="1029" t="s">
        <v>39</v>
      </c>
      <c r="E5" s="1027"/>
      <c r="F5" s="1027"/>
      <c r="G5" s="1028"/>
      <c r="H5" s="1029" t="s">
        <v>143</v>
      </c>
      <c r="I5" s="1027"/>
      <c r="J5" s="1027"/>
      <c r="K5" s="1027"/>
      <c r="L5" s="1028"/>
      <c r="M5" s="71"/>
    </row>
    <row r="6" spans="1:13" ht="24.95" customHeight="1" x14ac:dyDescent="0.25">
      <c r="B6" s="76"/>
      <c r="C6" s="76"/>
      <c r="D6" s="634"/>
      <c r="E6" s="636"/>
      <c r="F6" s="635"/>
      <c r="G6" s="636"/>
      <c r="H6" s="1029"/>
      <c r="I6" s="1027"/>
      <c r="J6" s="1027"/>
      <c r="K6" s="1027"/>
      <c r="L6" s="1028"/>
      <c r="M6" s="87"/>
    </row>
    <row r="7" spans="1:13" ht="14.1" customHeight="1" x14ac:dyDescent="0.25">
      <c r="B7" s="94"/>
      <c r="C7" s="1018" t="s">
        <v>144</v>
      </c>
      <c r="D7" s="152"/>
      <c r="E7" s="633"/>
      <c r="F7" s="236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9"/>
      <c r="D8" s="809" t="s">
        <v>342</v>
      </c>
      <c r="E8" s="808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'19'!D26</f>
        <v>104591</v>
      </c>
      <c r="D9" s="105">
        <f>'19'!E26</f>
        <v>10086.996999999999</v>
      </c>
      <c r="E9" s="104">
        <f>'19'!F26</f>
        <v>107631.04790999998</v>
      </c>
      <c r="F9" s="395">
        <f>E9/$E$23</f>
        <v>3.1789423294047423E-2</v>
      </c>
      <c r="G9" s="395">
        <f>'19'!H26</f>
        <v>0.12978028695778204</v>
      </c>
      <c r="H9" s="159">
        <v>16.93</v>
      </c>
      <c r="I9" s="160">
        <v>21.1</v>
      </c>
      <c r="J9" s="160">
        <v>10.199999999999999</v>
      </c>
      <c r="K9" s="160">
        <v>15.399999999999993</v>
      </c>
      <c r="L9" s="161">
        <v>1.5300000000000065</v>
      </c>
      <c r="M9" s="71"/>
    </row>
    <row r="10" spans="1:13" ht="14.1" customHeight="1" x14ac:dyDescent="0.2">
      <c r="A10" s="158"/>
      <c r="B10" s="138" t="s">
        <v>14</v>
      </c>
      <c r="C10" s="139">
        <f>'19'!D57</f>
        <v>386925</v>
      </c>
      <c r="D10" s="140">
        <f>'19'!E57</f>
        <v>29816.300000000003</v>
      </c>
      <c r="E10" s="139">
        <f>'19'!F57</f>
        <v>318436.27615000005</v>
      </c>
      <c r="F10" s="141">
        <f t="shared" ref="F10:F22" si="0">E10/$E$23</f>
        <v>9.4051909474831122E-2</v>
      </c>
      <c r="G10" s="396">
        <f>'19'!H57</f>
        <v>7.402727285013521E-3</v>
      </c>
      <c r="H10" s="162">
        <v>19.759999999999998</v>
      </c>
      <c r="I10" s="163">
        <v>23.7</v>
      </c>
      <c r="J10" s="163">
        <v>13.4</v>
      </c>
      <c r="K10" s="163">
        <v>17</v>
      </c>
      <c r="L10" s="164">
        <v>2.759999999999998</v>
      </c>
      <c r="M10" s="131"/>
    </row>
    <row r="11" spans="1:13" ht="14.1" customHeight="1" x14ac:dyDescent="0.2">
      <c r="A11" s="100"/>
      <c r="B11" s="84" t="s">
        <v>15</v>
      </c>
      <c r="C11" s="77">
        <f>'20'!D26</f>
        <v>85151</v>
      </c>
      <c r="D11" s="78">
        <f>'20'!E26</f>
        <v>9718.0999999999985</v>
      </c>
      <c r="E11" s="77">
        <f>'20'!F26</f>
        <v>103788.66939</v>
      </c>
      <c r="F11" s="395">
        <f t="shared" si="0"/>
        <v>3.0654555617850746E-2</v>
      </c>
      <c r="G11" s="141">
        <f>'20'!H26</f>
        <v>9.9755562094017855E-2</v>
      </c>
      <c r="H11" s="165">
        <v>16.266666666666666</v>
      </c>
      <c r="I11" s="166">
        <v>20.5</v>
      </c>
      <c r="J11" s="166">
        <v>8.9</v>
      </c>
      <c r="K11" s="166">
        <v>14.600000000000007</v>
      </c>
      <c r="L11" s="167">
        <v>1.666666666666659</v>
      </c>
      <c r="M11" s="71"/>
    </row>
    <row r="12" spans="1:13" ht="14.1" customHeight="1" x14ac:dyDescent="0.2">
      <c r="A12" s="158"/>
      <c r="B12" s="138" t="s">
        <v>305</v>
      </c>
      <c r="C12" s="139">
        <f>'20'!D57</f>
        <v>118148</v>
      </c>
      <c r="D12" s="140">
        <f>'20'!E57</f>
        <v>12156.600000000002</v>
      </c>
      <c r="E12" s="139">
        <f>'20'!F57</f>
        <v>129832.16251999998</v>
      </c>
      <c r="F12" s="141">
        <f t="shared" si="0"/>
        <v>3.8346644873150704E-2</v>
      </c>
      <c r="G12" s="396">
        <f>'20'!H57</f>
        <v>3.3144663709142978E-2</v>
      </c>
      <c r="H12" s="162">
        <v>17.786666666666669</v>
      </c>
      <c r="I12" s="163">
        <v>21.6</v>
      </c>
      <c r="J12" s="163">
        <v>10.4</v>
      </c>
      <c r="K12" s="163">
        <v>15.199999999999992</v>
      </c>
      <c r="L12" s="164">
        <v>2.5866666666666767</v>
      </c>
      <c r="M12" s="131"/>
    </row>
    <row r="13" spans="1:13" ht="14.1" customHeight="1" x14ac:dyDescent="0.2">
      <c r="A13" s="100"/>
      <c r="B13" s="84" t="s">
        <v>16</v>
      </c>
      <c r="C13" s="77">
        <f>'21'!D26</f>
        <v>93191</v>
      </c>
      <c r="D13" s="78">
        <f>'21'!E26</f>
        <v>11596.2</v>
      </c>
      <c r="E13" s="77">
        <f>'21'!F26</f>
        <v>123846.86454000004</v>
      </c>
      <c r="F13" s="395">
        <f t="shared" si="0"/>
        <v>3.6578854122043952E-2</v>
      </c>
      <c r="G13" s="141">
        <f>'21'!H26</f>
        <v>-4.3888362122273782E-2</v>
      </c>
      <c r="H13" s="165">
        <v>17.290000000000003</v>
      </c>
      <c r="I13" s="166">
        <v>22.1</v>
      </c>
      <c r="J13" s="166">
        <v>9.9</v>
      </c>
      <c r="K13" s="166">
        <v>15.100000000000007</v>
      </c>
      <c r="L13" s="167">
        <v>2.1899999999999959</v>
      </c>
      <c r="M13" s="71"/>
    </row>
    <row r="14" spans="1:13" ht="14.1" customHeight="1" x14ac:dyDescent="0.2">
      <c r="A14" s="158"/>
      <c r="B14" s="138" t="s">
        <v>17</v>
      </c>
      <c r="C14" s="139">
        <f>'21'!D57</f>
        <v>382564</v>
      </c>
      <c r="D14" s="140">
        <f>'21'!E57</f>
        <v>42974.192999999999</v>
      </c>
      <c r="E14" s="139">
        <f>'21'!F57</f>
        <v>458731.80177999986</v>
      </c>
      <c r="F14" s="141">
        <f t="shared" si="0"/>
        <v>0.13548896631963933</v>
      </c>
      <c r="G14" s="396">
        <f>'21'!H57</f>
        <v>2.9916329919443096E-2</v>
      </c>
      <c r="H14" s="162">
        <v>17.596666666666668</v>
      </c>
      <c r="I14" s="163">
        <v>21</v>
      </c>
      <c r="J14" s="163">
        <v>11.5</v>
      </c>
      <c r="K14" s="163">
        <v>15.5</v>
      </c>
      <c r="L14" s="164">
        <v>2.0966666666666676</v>
      </c>
      <c r="M14" s="131"/>
    </row>
    <row r="15" spans="1:13" ht="14.1" customHeight="1" x14ac:dyDescent="0.2">
      <c r="A15" s="100"/>
      <c r="B15" s="84" t="s">
        <v>18</v>
      </c>
      <c r="C15" s="77">
        <f>'22'!D26</f>
        <v>188560</v>
      </c>
      <c r="D15" s="78">
        <f>'22'!E26</f>
        <v>17194.2</v>
      </c>
      <c r="E15" s="77">
        <f>'22'!F26</f>
        <v>183633.03738999998</v>
      </c>
      <c r="F15" s="395">
        <f t="shared" si="0"/>
        <v>5.4237029832169624E-2</v>
      </c>
      <c r="G15" s="141">
        <f>'22'!H26</f>
        <v>9.9085278155982018E-2</v>
      </c>
      <c r="H15" s="165">
        <v>17.386666666666663</v>
      </c>
      <c r="I15" s="166">
        <v>20.9</v>
      </c>
      <c r="J15" s="166">
        <v>10.9</v>
      </c>
      <c r="K15" s="166">
        <v>14.899999999999993</v>
      </c>
      <c r="L15" s="167">
        <v>2.4866666666666699</v>
      </c>
      <c r="M15" s="71"/>
    </row>
    <row r="16" spans="1:13" ht="14.1" customHeight="1" x14ac:dyDescent="0.2">
      <c r="A16" s="158"/>
      <c r="B16" s="138" t="s">
        <v>19</v>
      </c>
      <c r="C16" s="139">
        <f>'22'!D57</f>
        <v>136677</v>
      </c>
      <c r="D16" s="140">
        <f>'22'!E57</f>
        <v>15381.7</v>
      </c>
      <c r="E16" s="139">
        <f>'22'!F57</f>
        <v>164275.97861000002</v>
      </c>
      <c r="F16" s="141">
        <f t="shared" si="0"/>
        <v>4.8519815819724768E-2</v>
      </c>
      <c r="G16" s="396">
        <f>'22'!H57</f>
        <v>-2.314844216382354E-2</v>
      </c>
      <c r="H16" s="162">
        <v>17.703333333333333</v>
      </c>
      <c r="I16" s="163">
        <v>21.1</v>
      </c>
      <c r="J16" s="163">
        <v>10.9</v>
      </c>
      <c r="K16" s="163">
        <v>16.199999999999992</v>
      </c>
      <c r="L16" s="164">
        <v>1.503333333333341</v>
      </c>
      <c r="M16" s="131"/>
    </row>
    <row r="17" spans="1:18" ht="14.1" customHeight="1" x14ac:dyDescent="0.2">
      <c r="A17" s="100"/>
      <c r="B17" s="84" t="s">
        <v>20</v>
      </c>
      <c r="C17" s="77">
        <f>'23'!D26</f>
        <v>159658</v>
      </c>
      <c r="D17" s="78">
        <f>'23'!E26</f>
        <v>14119.999999999998</v>
      </c>
      <c r="E17" s="77">
        <f>'23'!F26</f>
        <v>150801.56887999998</v>
      </c>
      <c r="F17" s="395">
        <f t="shared" si="0"/>
        <v>4.4540074631080208E-2</v>
      </c>
      <c r="G17" s="141">
        <f>'23'!H26</f>
        <v>-6.30826703470974E-2</v>
      </c>
      <c r="H17" s="165">
        <v>17.746666666666666</v>
      </c>
      <c r="I17" s="166">
        <v>21.4</v>
      </c>
      <c r="J17" s="166">
        <v>10.3</v>
      </c>
      <c r="K17" s="166">
        <v>15.600000000000007</v>
      </c>
      <c r="L17" s="167">
        <v>2.1466666666666594</v>
      </c>
      <c r="M17" s="71"/>
    </row>
    <row r="18" spans="1:18" ht="14.1" customHeight="1" x14ac:dyDescent="0.2">
      <c r="A18" s="158"/>
      <c r="B18" s="138" t="s">
        <v>3</v>
      </c>
      <c r="C18" s="139">
        <f>'23'!D57</f>
        <v>423635</v>
      </c>
      <c r="D18" s="140">
        <f>'23'!E57</f>
        <v>20601.014018146732</v>
      </c>
      <c r="E18" s="139">
        <f>'23'!F57</f>
        <v>219897.28542</v>
      </c>
      <c r="F18" s="141">
        <f t="shared" si="0"/>
        <v>6.4947875386976189E-2</v>
      </c>
      <c r="G18" s="396">
        <f>'23'!H57</f>
        <v>1.1928305415415062E-2</v>
      </c>
      <c r="H18" s="162">
        <v>19.553333333333335</v>
      </c>
      <c r="I18" s="163">
        <v>24</v>
      </c>
      <c r="J18" s="163">
        <v>12</v>
      </c>
      <c r="K18" s="163">
        <v>16.800000000000008</v>
      </c>
      <c r="L18" s="164">
        <v>2.7533333333333267</v>
      </c>
      <c r="M18" s="131"/>
    </row>
    <row r="19" spans="1:18" ht="14.1" customHeight="1" x14ac:dyDescent="0.2">
      <c r="A19" s="100"/>
      <c r="B19" s="84" t="s">
        <v>21</v>
      </c>
      <c r="C19" s="85">
        <f>'24'!D26</f>
        <v>257161</v>
      </c>
      <c r="D19" s="86">
        <f>'24'!E26</f>
        <v>49370.722999999998</v>
      </c>
      <c r="E19" s="85">
        <f>'24'!F26</f>
        <v>527254.88748999999</v>
      </c>
      <c r="F19" s="395">
        <f t="shared" si="0"/>
        <v>0.15572763740338616</v>
      </c>
      <c r="G19" s="98">
        <f>'24'!H26</f>
        <v>3.2247098564626861E-2</v>
      </c>
      <c r="H19" s="168">
        <v>18.296666666666667</v>
      </c>
      <c r="I19" s="169">
        <v>21.6</v>
      </c>
      <c r="J19" s="166">
        <v>11.4</v>
      </c>
      <c r="K19" s="166">
        <v>16.600000000000009</v>
      </c>
      <c r="L19" s="167">
        <v>1.6966666666666583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'24'!D57</f>
        <v>224615</v>
      </c>
      <c r="D20" s="134">
        <f>'24'!E57</f>
        <v>57506.159000000007</v>
      </c>
      <c r="E20" s="133">
        <f>'24'!F57</f>
        <v>614000.49185000011</v>
      </c>
      <c r="F20" s="141">
        <f t="shared" si="0"/>
        <v>0.18134842981826518</v>
      </c>
      <c r="G20" s="399">
        <f>'24'!H57</f>
        <v>-0.27755857483628121</v>
      </c>
      <c r="H20" s="170">
        <v>18.22666666666667</v>
      </c>
      <c r="I20" s="171">
        <v>22.5</v>
      </c>
      <c r="J20" s="163">
        <v>11.2</v>
      </c>
      <c r="K20" s="163">
        <v>16.699999999999992</v>
      </c>
      <c r="L20" s="164">
        <v>1.5266666666666779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'25'!D26</f>
        <v>119532</v>
      </c>
      <c r="D21" s="86">
        <f>'25'!E26</f>
        <v>11341.496999999999</v>
      </c>
      <c r="E21" s="85">
        <f>'25'!F26</f>
        <v>121112.93152000001</v>
      </c>
      <c r="F21" s="395">
        <f t="shared" si="0"/>
        <v>3.5771371934348192E-2</v>
      </c>
      <c r="G21" s="98">
        <f>'25'!H26</f>
        <v>-9.7703863966977458E-2</v>
      </c>
      <c r="H21" s="168">
        <v>17.209999999999997</v>
      </c>
      <c r="I21" s="169">
        <v>20.9</v>
      </c>
      <c r="J21" s="166">
        <v>10.5</v>
      </c>
      <c r="K21" s="166">
        <v>15.199999999999992</v>
      </c>
      <c r="L21" s="167">
        <v>2.0100000000000051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'25'!D57</f>
        <v>157921</v>
      </c>
      <c r="D22" s="154">
        <f>'25'!E57</f>
        <v>15216.099999999997</v>
      </c>
      <c r="E22" s="153">
        <f>'25'!F57</f>
        <v>162507.24796000007</v>
      </c>
      <c r="F22" s="398">
        <f t="shared" si="0"/>
        <v>4.7997411472486408E-2</v>
      </c>
      <c r="G22" s="400">
        <f>'25'!H57</f>
        <v>8.9588256355173271E-2</v>
      </c>
      <c r="H22" s="172">
        <v>17.633333333333333</v>
      </c>
      <c r="I22" s="173">
        <v>21.2</v>
      </c>
      <c r="J22" s="173">
        <v>11.8</v>
      </c>
      <c r="K22" s="173">
        <v>16.5</v>
      </c>
      <c r="L22" s="174">
        <v>1.1333333333333329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2838329</v>
      </c>
      <c r="D23" s="86">
        <f>SUM(D9:D22)</f>
        <v>317079.7830181467</v>
      </c>
      <c r="E23" s="85">
        <f>SUM(E9:E22)</f>
        <v>3385750.25141</v>
      </c>
      <c r="F23" s="181">
        <f>SUM(F9:F22)</f>
        <v>0.99999999999999989</v>
      </c>
      <c r="G23" s="98"/>
      <c r="H23" s="175">
        <v>17.746666666666666</v>
      </c>
      <c r="I23" s="176">
        <v>21.1</v>
      </c>
      <c r="J23" s="176">
        <v>10.9</v>
      </c>
      <c r="K23" s="176">
        <v>15.81</v>
      </c>
      <c r="L23" s="177">
        <v>1.9366666666666656</v>
      </c>
      <c r="M23" s="71"/>
    </row>
    <row r="24" spans="1:18" ht="14.1" customHeight="1" x14ac:dyDescent="0.2">
      <c r="A24" s="158"/>
      <c r="B24" s="138" t="s">
        <v>314</v>
      </c>
      <c r="C24" s="130"/>
      <c r="D24" s="729">
        <f>'9'!E28</f>
        <v>7269.4400937880155</v>
      </c>
      <c r="E24" s="133">
        <f>'9'!F28</f>
        <v>77768.387107399991</v>
      </c>
      <c r="F24" s="137"/>
      <c r="G24" s="401">
        <f>'9'!H28</f>
        <v>-1.8718905560007389E-2</v>
      </c>
      <c r="H24" s="178">
        <v>17.746666666666666</v>
      </c>
      <c r="I24" s="179">
        <v>21.1</v>
      </c>
      <c r="J24" s="179">
        <v>10.9</v>
      </c>
      <c r="K24" s="179">
        <v>15.81</v>
      </c>
      <c r="L24" s="180">
        <v>1.9366666666666656</v>
      </c>
      <c r="M24" s="131"/>
    </row>
    <row r="25" spans="1:18" ht="14.1" customHeight="1" x14ac:dyDescent="0.2">
      <c r="A25" s="694"/>
      <c r="B25" s="637" t="s">
        <v>153</v>
      </c>
      <c r="C25" s="695">
        <f>C23+C24</f>
        <v>2838329</v>
      </c>
      <c r="D25" s="646">
        <f t="shared" ref="D25:E25" si="1">D23+D24</f>
        <v>324349.22311193473</v>
      </c>
      <c r="E25" s="696">
        <f t="shared" si="1"/>
        <v>3463518.6385174002</v>
      </c>
      <c r="F25" s="697"/>
      <c r="G25" s="641">
        <f>'9'!H29</f>
        <v>-4.9311907090199274E-2</v>
      </c>
      <c r="H25" s="699">
        <v>17.746666666666666</v>
      </c>
      <c r="I25" s="700">
        <v>21.1</v>
      </c>
      <c r="J25" s="700">
        <v>10.9</v>
      </c>
      <c r="K25" s="700">
        <v>15.81</v>
      </c>
      <c r="L25" s="701">
        <v>1.9366666666666656</v>
      </c>
      <c r="M25" s="702"/>
    </row>
    <row r="26" spans="1:18" ht="15" customHeight="1" x14ac:dyDescent="0.2">
      <c r="A26" s="100"/>
      <c r="B26" s="84"/>
      <c r="C26" s="157"/>
      <c r="D26" s="1031" t="s">
        <v>151</v>
      </c>
      <c r="E26" s="1032"/>
      <c r="F26" s="1032"/>
      <c r="G26" s="1033"/>
      <c r="H26" s="1039" t="s">
        <v>149</v>
      </c>
      <c r="I26" s="1040"/>
      <c r="J26" s="1040"/>
      <c r="K26" s="1040"/>
      <c r="L26" s="1041"/>
      <c r="M26" s="71"/>
    </row>
    <row r="27" spans="1:18" ht="15" customHeight="1" x14ac:dyDescent="0.2">
      <c r="A27" s="71"/>
      <c r="B27" s="156"/>
      <c r="C27" s="83"/>
      <c r="D27" s="1034"/>
      <c r="E27" s="1035"/>
      <c r="F27" s="1035"/>
      <c r="G27" s="1036"/>
      <c r="H27" s="1042" t="s">
        <v>150</v>
      </c>
      <c r="I27" s="1043"/>
      <c r="J27" s="1043"/>
      <c r="K27" s="1043"/>
      <c r="L27" s="1044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80"/>
      <c r="C29" s="580"/>
      <c r="D29" s="83"/>
      <c r="E29" s="284"/>
      <c r="F29" s="285"/>
      <c r="G29" s="285"/>
      <c r="H29" s="83"/>
      <c r="I29" s="84"/>
      <c r="J29" s="580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92" t="s">
        <v>168</v>
      </c>
      <c r="C31" s="992"/>
      <c r="D31" s="992"/>
      <c r="E31" s="992"/>
      <c r="F31" s="992"/>
      <c r="G31" s="992" t="s">
        <v>169</v>
      </c>
      <c r="H31" s="992"/>
      <c r="I31" s="992"/>
      <c r="J31" s="992"/>
      <c r="K31" s="992"/>
      <c r="L31" s="992"/>
      <c r="M31" s="71"/>
    </row>
    <row r="32" spans="1:18" ht="15" customHeight="1" x14ac:dyDescent="0.2">
      <c r="A32" s="71"/>
      <c r="B32" s="71"/>
      <c r="C32" s="981" t="str">
        <f>A3</f>
        <v>Červen 2018</v>
      </c>
      <c r="D32" s="981"/>
      <c r="E32" s="71"/>
      <c r="F32" s="71"/>
      <c r="G32" s="71"/>
      <c r="H32" s="71"/>
      <c r="I32" s="981" t="str">
        <f>A3</f>
        <v>Červen 2018</v>
      </c>
      <c r="J32" s="981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zoomScaleNormal="100" zoomScaleSheetLayoutView="100" workbookViewId="0">
      <selection activeCell="F11" sqref="F11"/>
    </sheetView>
  </sheetViews>
  <sheetFormatPr defaultRowHeight="12.75" x14ac:dyDescent="0.25"/>
  <cols>
    <col min="1" max="1" width="14.42578125" style="292" customWidth="1"/>
    <col min="2" max="2" width="2.7109375" style="511" customWidth="1"/>
    <col min="3" max="3" width="63.28515625" style="292" customWidth="1"/>
    <col min="4" max="4" width="13.5703125" style="292" customWidth="1"/>
    <col min="5" max="5" width="9.140625" style="292"/>
    <col min="6" max="6" width="11.7109375" style="292" customWidth="1"/>
    <col min="7" max="8" width="9.140625" style="292"/>
    <col min="9" max="9" width="11.7109375" style="292" customWidth="1"/>
    <col min="10" max="16384" width="9.140625" style="292"/>
  </cols>
  <sheetData>
    <row r="1" spans="1:4" ht="12.75" customHeight="1" x14ac:dyDescent="0.25">
      <c r="B1" s="514"/>
      <c r="C1" s="375"/>
      <c r="D1" s="375"/>
    </row>
    <row r="2" spans="1:4" ht="16.5" customHeight="1" x14ac:dyDescent="0.25">
      <c r="A2" s="909" t="s">
        <v>293</v>
      </c>
      <c r="B2" s="909"/>
      <c r="C2" s="866"/>
      <c r="D2" s="863"/>
    </row>
    <row r="3" spans="1:4" ht="15" customHeight="1" x14ac:dyDescent="0.25">
      <c r="A3" s="375"/>
      <c r="B3" s="514"/>
      <c r="C3" s="867"/>
      <c r="D3" s="375"/>
    </row>
    <row r="4" spans="1:4" ht="12.75" customHeight="1" x14ac:dyDescent="0.25">
      <c r="A4" s="873" t="s">
        <v>220</v>
      </c>
      <c r="B4" s="874" t="s">
        <v>37</v>
      </c>
      <c r="C4" s="875" t="s">
        <v>221</v>
      </c>
      <c r="D4" s="375"/>
    </row>
    <row r="5" spans="1:4" ht="18" customHeight="1" x14ac:dyDescent="0.25">
      <c r="A5" s="84" t="s">
        <v>306</v>
      </c>
      <c r="B5" s="864" t="s">
        <v>37</v>
      </c>
      <c r="C5" s="868" t="s">
        <v>307</v>
      </c>
      <c r="D5" s="377"/>
    </row>
    <row r="6" spans="1:4" ht="18" customHeight="1" x14ac:dyDescent="0.25">
      <c r="A6" s="84" t="s">
        <v>48</v>
      </c>
      <c r="B6" s="864" t="s">
        <v>37</v>
      </c>
      <c r="C6" s="868" t="s">
        <v>4</v>
      </c>
      <c r="D6" s="377"/>
    </row>
    <row r="7" spans="1:4" ht="18" customHeight="1" x14ac:dyDescent="0.25">
      <c r="A7" s="84" t="s">
        <v>9</v>
      </c>
      <c r="B7" s="864" t="s">
        <v>37</v>
      </c>
      <c r="C7" s="868" t="s">
        <v>64</v>
      </c>
      <c r="D7" s="377"/>
    </row>
    <row r="8" spans="1:4" ht="18" customHeight="1" x14ac:dyDescent="0.25">
      <c r="A8" s="84" t="s">
        <v>75</v>
      </c>
      <c r="B8" s="864" t="s">
        <v>37</v>
      </c>
      <c r="C8" s="868" t="s">
        <v>76</v>
      </c>
      <c r="D8" s="377"/>
    </row>
    <row r="9" spans="1:4" ht="18" customHeight="1" x14ac:dyDescent="0.25">
      <c r="A9" s="84" t="s">
        <v>317</v>
      </c>
      <c r="B9" s="864" t="s">
        <v>37</v>
      </c>
      <c r="C9" s="868" t="s">
        <v>318</v>
      </c>
      <c r="D9" s="289"/>
    </row>
    <row r="10" spans="1:4" ht="18" customHeight="1" x14ac:dyDescent="0.25">
      <c r="A10" s="84" t="s">
        <v>41</v>
      </c>
      <c r="B10" s="864" t="s">
        <v>37</v>
      </c>
      <c r="C10" s="869" t="s">
        <v>274</v>
      </c>
      <c r="D10" s="377"/>
    </row>
    <row r="11" spans="1:4" ht="18" customHeight="1" x14ac:dyDescent="0.25">
      <c r="A11" s="84" t="s">
        <v>67</v>
      </c>
      <c r="B11" s="864" t="s">
        <v>37</v>
      </c>
      <c r="C11" s="868" t="s">
        <v>68</v>
      </c>
      <c r="D11" s="377"/>
    </row>
    <row r="12" spans="1:4" ht="18" customHeight="1" x14ac:dyDescent="0.25">
      <c r="A12" s="84" t="s">
        <v>295</v>
      </c>
      <c r="B12" s="864" t="s">
        <v>37</v>
      </c>
      <c r="C12" s="869" t="s">
        <v>296</v>
      </c>
      <c r="D12" s="377"/>
    </row>
    <row r="13" spans="1:4" ht="18" customHeight="1" x14ac:dyDescent="0.25">
      <c r="A13" s="84" t="s">
        <v>251</v>
      </c>
      <c r="B13" s="864" t="s">
        <v>37</v>
      </c>
      <c r="C13" s="868" t="s">
        <v>272</v>
      </c>
      <c r="D13" s="377"/>
    </row>
    <row r="14" spans="1:4" ht="18" customHeight="1" x14ac:dyDescent="0.25">
      <c r="A14" s="84" t="s">
        <v>57</v>
      </c>
      <c r="B14" s="864" t="s">
        <v>37</v>
      </c>
      <c r="C14" s="868" t="s">
        <v>58</v>
      </c>
      <c r="D14" s="289"/>
    </row>
    <row r="15" spans="1:4" ht="18" customHeight="1" x14ac:dyDescent="0.25">
      <c r="A15" s="84" t="s">
        <v>297</v>
      </c>
      <c r="B15" s="864" t="s">
        <v>37</v>
      </c>
      <c r="C15" s="868" t="s">
        <v>298</v>
      </c>
      <c r="D15" s="289"/>
    </row>
    <row r="16" spans="1:4" ht="18" customHeight="1" x14ac:dyDescent="0.25">
      <c r="A16" s="84" t="s">
        <v>77</v>
      </c>
      <c r="B16" s="864" t="s">
        <v>37</v>
      </c>
      <c r="C16" s="868" t="s">
        <v>78</v>
      </c>
      <c r="D16" s="289"/>
    </row>
    <row r="17" spans="1:4" ht="18" customHeight="1" x14ac:dyDescent="0.25">
      <c r="A17" s="84" t="s">
        <v>53</v>
      </c>
      <c r="B17" s="864" t="s">
        <v>37</v>
      </c>
      <c r="C17" s="868" t="s">
        <v>54</v>
      </c>
      <c r="D17" s="289"/>
    </row>
    <row r="18" spans="1:4" ht="18" customHeight="1" x14ac:dyDescent="0.25">
      <c r="A18" s="84" t="s">
        <v>132</v>
      </c>
      <c r="B18" s="864" t="s">
        <v>37</v>
      </c>
      <c r="C18" s="868" t="s">
        <v>271</v>
      </c>
      <c r="D18" s="377"/>
    </row>
    <row r="19" spans="1:4" ht="18" customHeight="1" x14ac:dyDescent="0.25">
      <c r="A19" s="84" t="s">
        <v>8</v>
      </c>
      <c r="B19" s="864" t="s">
        <v>37</v>
      </c>
      <c r="C19" s="868" t="s">
        <v>61</v>
      </c>
      <c r="D19" s="377"/>
    </row>
    <row r="20" spans="1:4" ht="18" customHeight="1" x14ac:dyDescent="0.25">
      <c r="A20" s="84" t="s">
        <v>207</v>
      </c>
      <c r="B20" s="864" t="s">
        <v>37</v>
      </c>
      <c r="C20" s="870" t="s">
        <v>270</v>
      </c>
      <c r="D20" s="377"/>
    </row>
    <row r="21" spans="1:4" ht="18" customHeight="1" x14ac:dyDescent="0.25">
      <c r="A21" s="84" t="s">
        <v>210</v>
      </c>
      <c r="B21" s="864" t="s">
        <v>37</v>
      </c>
      <c r="C21" s="868" t="s">
        <v>211</v>
      </c>
      <c r="D21" s="377"/>
    </row>
    <row r="22" spans="1:4" ht="18" customHeight="1" x14ac:dyDescent="0.25">
      <c r="A22" s="84" t="s">
        <v>252</v>
      </c>
      <c r="B22" s="864" t="s">
        <v>37</v>
      </c>
      <c r="C22" s="870" t="s">
        <v>269</v>
      </c>
      <c r="D22" s="377"/>
    </row>
    <row r="23" spans="1:4" ht="18" customHeight="1" x14ac:dyDescent="0.25">
      <c r="A23" s="84" t="s">
        <v>65</v>
      </c>
      <c r="B23" s="864" t="s">
        <v>37</v>
      </c>
      <c r="C23" s="868" t="s">
        <v>126</v>
      </c>
      <c r="D23" s="289"/>
    </row>
    <row r="24" spans="1:4" ht="18" customHeight="1" x14ac:dyDescent="0.25">
      <c r="A24" s="84" t="s">
        <v>69</v>
      </c>
      <c r="B24" s="864" t="s">
        <v>37</v>
      </c>
      <c r="C24" s="868" t="s">
        <v>70</v>
      </c>
      <c r="D24" s="377"/>
    </row>
    <row r="25" spans="1:4" ht="18" customHeight="1" x14ac:dyDescent="0.25">
      <c r="A25" s="84" t="s">
        <v>313</v>
      </c>
      <c r="B25" s="864" t="s">
        <v>37</v>
      </c>
      <c r="C25" s="868" t="s">
        <v>312</v>
      </c>
      <c r="D25" s="377"/>
    </row>
    <row r="26" spans="1:4" ht="18" customHeight="1" x14ac:dyDescent="0.25">
      <c r="A26" s="84" t="s">
        <v>40</v>
      </c>
      <c r="B26" s="864" t="s">
        <v>37</v>
      </c>
      <c r="C26" s="869" t="s">
        <v>273</v>
      </c>
      <c r="D26" s="289"/>
    </row>
    <row r="27" spans="1:4" ht="18" customHeight="1" x14ac:dyDescent="0.25">
      <c r="A27" s="84" t="s">
        <v>60</v>
      </c>
      <c r="B27" s="864" t="s">
        <v>37</v>
      </c>
      <c r="C27" s="868" t="s">
        <v>59</v>
      </c>
      <c r="D27" s="380"/>
    </row>
    <row r="28" spans="1:4" ht="18" customHeight="1" x14ac:dyDescent="0.25">
      <c r="A28" s="84" t="s">
        <v>50</v>
      </c>
      <c r="B28" s="864" t="s">
        <v>37</v>
      </c>
      <c r="C28" s="868" t="s">
        <v>49</v>
      </c>
      <c r="D28" s="374"/>
    </row>
    <row r="29" spans="1:4" ht="18" customHeight="1" x14ac:dyDescent="0.25">
      <c r="A29" s="84" t="s">
        <v>52</v>
      </c>
      <c r="B29" s="864" t="s">
        <v>37</v>
      </c>
      <c r="C29" s="868" t="s">
        <v>51</v>
      </c>
      <c r="D29" s="374"/>
    </row>
    <row r="30" spans="1:4" ht="18" customHeight="1" x14ac:dyDescent="0.25">
      <c r="A30" s="84" t="s">
        <v>7</v>
      </c>
      <c r="B30" s="864" t="s">
        <v>37</v>
      </c>
      <c r="C30" s="868" t="s">
        <v>63</v>
      </c>
      <c r="D30" s="374"/>
    </row>
    <row r="31" spans="1:4" ht="18" customHeight="1" x14ac:dyDescent="0.25">
      <c r="A31" s="84" t="s">
        <v>6</v>
      </c>
      <c r="B31" s="864" t="s">
        <v>37</v>
      </c>
      <c r="C31" s="868" t="s">
        <v>62</v>
      </c>
      <c r="D31" s="374"/>
    </row>
    <row r="32" spans="1:4" ht="18" customHeight="1" x14ac:dyDescent="0.25">
      <c r="A32" s="84" t="s">
        <v>73</v>
      </c>
      <c r="B32" s="864" t="s">
        <v>37</v>
      </c>
      <c r="C32" s="868" t="s">
        <v>74</v>
      </c>
      <c r="D32" s="374"/>
    </row>
    <row r="33" spans="1:4" ht="18" customHeight="1" x14ac:dyDescent="0.25">
      <c r="A33" s="84" t="s">
        <v>93</v>
      </c>
      <c r="B33" s="864" t="s">
        <v>37</v>
      </c>
      <c r="C33" s="868" t="s">
        <v>92</v>
      </c>
      <c r="D33" s="374"/>
    </row>
    <row r="34" spans="1:4" ht="18" customHeight="1" x14ac:dyDescent="0.25">
      <c r="A34" s="84" t="s">
        <v>56</v>
      </c>
      <c r="B34" s="864" t="s">
        <v>37</v>
      </c>
      <c r="C34" s="868" t="s">
        <v>55</v>
      </c>
      <c r="D34" s="374"/>
    </row>
    <row r="35" spans="1:4" ht="18" customHeight="1" x14ac:dyDescent="0.25">
      <c r="A35" s="84"/>
      <c r="B35" s="864"/>
      <c r="C35" s="869"/>
      <c r="D35" s="374"/>
    </row>
    <row r="36" spans="1:4" ht="18" customHeight="1" x14ac:dyDescent="0.25">
      <c r="B36" s="865"/>
      <c r="C36" s="867"/>
    </row>
    <row r="37" spans="1:4" s="294" customFormat="1" ht="18" customHeight="1" x14ac:dyDescent="0.2">
      <c r="A37" s="876" t="s">
        <v>222</v>
      </c>
      <c r="B37" s="874" t="s">
        <v>37</v>
      </c>
      <c r="C37" s="907" t="s">
        <v>221</v>
      </c>
      <c r="D37" s="908"/>
    </row>
    <row r="38" spans="1:4" ht="30" customHeight="1" x14ac:dyDescent="0.25">
      <c r="A38" s="441" t="s">
        <v>311</v>
      </c>
      <c r="B38" s="14" t="s">
        <v>37</v>
      </c>
      <c r="C38" s="871" t="s">
        <v>310</v>
      </c>
      <c r="D38" s="423"/>
    </row>
    <row r="39" spans="1:4" ht="18" customHeight="1" x14ac:dyDescent="0.25">
      <c r="A39" s="440" t="s">
        <v>223</v>
      </c>
      <c r="B39" s="14" t="s">
        <v>37</v>
      </c>
      <c r="C39" s="871" t="s">
        <v>268</v>
      </c>
      <c r="D39" s="423"/>
    </row>
    <row r="40" spans="1:4" ht="18" customHeight="1" x14ac:dyDescent="0.25">
      <c r="A40" s="440" t="s">
        <v>285</v>
      </c>
      <c r="B40" s="14" t="s">
        <v>37</v>
      </c>
      <c r="C40" s="871" t="s">
        <v>286</v>
      </c>
      <c r="D40" s="423"/>
    </row>
    <row r="41" spans="1:4" ht="30" customHeight="1" x14ac:dyDescent="0.25">
      <c r="A41" s="439" t="s">
        <v>94</v>
      </c>
      <c r="B41" s="14" t="s">
        <v>37</v>
      </c>
      <c r="C41" s="872" t="s">
        <v>322</v>
      </c>
      <c r="D41" s="374"/>
    </row>
    <row r="42" spans="1:4" ht="18" customHeight="1" x14ac:dyDescent="0.25">
      <c r="A42" s="440"/>
      <c r="B42" s="14"/>
      <c r="C42" s="871"/>
      <c r="D42" s="420"/>
    </row>
    <row r="43" spans="1:4" ht="18" customHeight="1" x14ac:dyDescent="0.25">
      <c r="B43" s="512"/>
      <c r="C43" s="870"/>
      <c r="D43" s="420"/>
    </row>
    <row r="44" spans="1:4" ht="30" customHeight="1" x14ac:dyDescent="0.25">
      <c r="A44" s="84"/>
      <c r="C44" s="868"/>
      <c r="D44" s="420"/>
    </row>
    <row r="45" spans="1:4" ht="30" customHeight="1" x14ac:dyDescent="0.25"/>
    <row r="46" spans="1:4" ht="30" customHeight="1" x14ac:dyDescent="0.25"/>
    <row r="47" spans="1:4" ht="30" customHeight="1" x14ac:dyDescent="0.25">
      <c r="B47" s="512"/>
    </row>
  </sheetData>
  <sortState ref="A5:C34">
    <sortCondition ref="A34"/>
  </sortState>
  <mergeCells count="2">
    <mergeCell ref="C37:D37"/>
    <mergeCell ref="A2:B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1010" t="s">
        <v>248</v>
      </c>
      <c r="L1" s="1010"/>
      <c r="M1" s="1010"/>
    </row>
    <row r="2" spans="1:13" s="677" customFormat="1" ht="30" customHeight="1" x14ac:dyDescent="0.25">
      <c r="A2" s="912" t="s">
        <v>152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</row>
    <row r="3" spans="1:13" ht="17.100000000000001" customHeight="1" x14ac:dyDescent="0.2">
      <c r="A3" s="1030" t="str">
        <f>T!E17&amp;" "&amp;T!G17</f>
        <v>II. čtvrtletí 2018</v>
      </c>
      <c r="B3" s="1030"/>
      <c r="C3" s="1030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1011"/>
      <c r="C4" s="1012"/>
      <c r="D4" s="688"/>
      <c r="E4" s="689"/>
      <c r="F4" s="1065"/>
      <c r="G4" s="1065"/>
      <c r="H4" s="691"/>
      <c r="I4" s="692"/>
      <c r="J4" s="689"/>
      <c r="K4" s="689"/>
      <c r="L4" s="693"/>
      <c r="M4" s="71"/>
    </row>
    <row r="5" spans="1:13" ht="24.95" customHeight="1" x14ac:dyDescent="0.2">
      <c r="D5" s="1029" t="s">
        <v>39</v>
      </c>
      <c r="E5" s="1027"/>
      <c r="F5" s="1027"/>
      <c r="G5" s="1028"/>
      <c r="H5" s="1029" t="s">
        <v>143</v>
      </c>
      <c r="I5" s="1027"/>
      <c r="J5" s="1027"/>
      <c r="K5" s="1027"/>
      <c r="L5" s="1028"/>
      <c r="M5" s="71"/>
    </row>
    <row r="6" spans="1:13" ht="24.95" customHeight="1" x14ac:dyDescent="0.25">
      <c r="B6" s="76"/>
      <c r="C6" s="76"/>
      <c r="D6" s="634"/>
      <c r="E6" s="636"/>
      <c r="F6" s="635"/>
      <c r="G6" s="636"/>
      <c r="H6" s="1029"/>
      <c r="I6" s="1027"/>
      <c r="J6" s="1027"/>
      <c r="K6" s="1027"/>
      <c r="L6" s="1028"/>
      <c r="M6" s="87"/>
    </row>
    <row r="7" spans="1:13" ht="14.1" customHeight="1" x14ac:dyDescent="0.25">
      <c r="B7" s="94"/>
      <c r="C7" s="1018" t="s">
        <v>144</v>
      </c>
      <c r="D7" s="152"/>
      <c r="E7" s="633"/>
      <c r="F7" s="236" t="s">
        <v>146</v>
      </c>
      <c r="G7" s="393" t="s">
        <v>210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1019"/>
      <c r="D8" s="809" t="s">
        <v>342</v>
      </c>
      <c r="E8" s="808" t="s">
        <v>1</v>
      </c>
      <c r="F8" s="237" t="s">
        <v>66</v>
      </c>
      <c r="G8" s="394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'19'!D32</f>
        <v>104591</v>
      </c>
      <c r="D9" s="105">
        <f>'19'!E32</f>
        <v>35901.044000000002</v>
      </c>
      <c r="E9" s="104">
        <f>'19'!F32</f>
        <v>383076.95286999992</v>
      </c>
      <c r="F9" s="395">
        <f>E9/$E$23</f>
        <v>3.2354362232849695E-2</v>
      </c>
      <c r="G9" s="395">
        <f>'19'!H32</f>
        <v>-0.22519721772311338</v>
      </c>
      <c r="H9" s="159">
        <f>AVERAGE('26'!H9,'27'!H9,'28'!H9)</f>
        <v>14.990896057347669</v>
      </c>
      <c r="I9" s="381">
        <f>MAX('26'!I9,'27'!I9,'28'!I9)</f>
        <v>21.4</v>
      </c>
      <c r="J9" s="381">
        <f>MIN('26'!J9,'27'!J9,'28'!J9)</f>
        <v>4.9000000000000004</v>
      </c>
      <c r="K9" s="381">
        <f>AVERAGE('26'!K9,'27'!K9,'28'!K9)</f>
        <v>11.666666666666663</v>
      </c>
      <c r="L9" s="161">
        <f>H9-K9</f>
        <v>3.3242293906810065</v>
      </c>
      <c r="M9" s="71"/>
    </row>
    <row r="10" spans="1:13" ht="14.1" customHeight="1" x14ac:dyDescent="0.2">
      <c r="A10" s="158"/>
      <c r="B10" s="138" t="s">
        <v>14</v>
      </c>
      <c r="C10" s="139">
        <f>'19'!D63</f>
        <v>386925</v>
      </c>
      <c r="D10" s="140">
        <f>'19'!E63</f>
        <v>118526.50000000001</v>
      </c>
      <c r="E10" s="139">
        <f>'19'!F63</f>
        <v>1264320.3690700002</v>
      </c>
      <c r="F10" s="141">
        <f t="shared" ref="F10:F22" si="0">E10/$E$23</f>
        <v>0.10678345145222783</v>
      </c>
      <c r="G10" s="396">
        <f>'19'!H63</f>
        <v>-0.27654818850491369</v>
      </c>
      <c r="H10" s="165">
        <f>AVERAGE('26'!H10,'27'!H10,'28'!H10)</f>
        <v>17.560107526881719</v>
      </c>
      <c r="I10" s="382">
        <f>MAX('26'!I10,'27'!I10,'28'!I10)</f>
        <v>23.7</v>
      </c>
      <c r="J10" s="382">
        <f>MIN('26'!J10,'27'!J10,'28'!J10)</f>
        <v>6.5</v>
      </c>
      <c r="K10" s="382">
        <f>AVERAGE('26'!K10,'27'!K10,'28'!K10)</f>
        <v>13.366666666666665</v>
      </c>
      <c r="L10" s="167">
        <f t="shared" ref="L10:L25" si="1">H10-K10</f>
        <v>4.1934408602150537</v>
      </c>
      <c r="M10" s="131"/>
    </row>
    <row r="11" spans="1:13" ht="14.1" customHeight="1" x14ac:dyDescent="0.2">
      <c r="A11" s="100"/>
      <c r="B11" s="84" t="s">
        <v>15</v>
      </c>
      <c r="C11" s="77">
        <f>'20'!D32</f>
        <v>85151</v>
      </c>
      <c r="D11" s="78">
        <f>'20'!E32</f>
        <v>33328.000000000007</v>
      </c>
      <c r="E11" s="77">
        <f>'20'!F32</f>
        <v>355503.91254999995</v>
      </c>
      <c r="F11" s="395">
        <f t="shared" si="0"/>
        <v>3.0025566079255477E-2</v>
      </c>
      <c r="G11" s="141">
        <f>'20'!H32</f>
        <v>-0.14441923987324387</v>
      </c>
      <c r="H11" s="159">
        <f>AVERAGE('26'!H11,'27'!H11,'28'!H11)</f>
        <v>14.029175627240143</v>
      </c>
      <c r="I11" s="381">
        <f>MAX('26'!I11,'27'!I11,'28'!I11)</f>
        <v>20.5</v>
      </c>
      <c r="J11" s="381">
        <f>MIN('26'!J11,'27'!J11,'28'!J11)</f>
        <v>2.5</v>
      </c>
      <c r="K11" s="381">
        <f>AVERAGE('26'!K11,'27'!K11,'28'!K11)</f>
        <v>10.96666666666667</v>
      </c>
      <c r="L11" s="161">
        <f t="shared" si="1"/>
        <v>3.0625089605734725</v>
      </c>
      <c r="M11" s="71"/>
    </row>
    <row r="12" spans="1:13" ht="14.1" customHeight="1" x14ac:dyDescent="0.2">
      <c r="A12" s="158"/>
      <c r="B12" s="138" t="s">
        <v>305</v>
      </c>
      <c r="C12" s="139">
        <f>'20'!D63</f>
        <v>118148</v>
      </c>
      <c r="D12" s="140">
        <f>'20'!E63</f>
        <v>44886.200000000004</v>
      </c>
      <c r="E12" s="139">
        <f>'20'!F63</f>
        <v>478796.52893999999</v>
      </c>
      <c r="F12" s="141">
        <f t="shared" si="0"/>
        <v>4.0438758367206978E-2</v>
      </c>
      <c r="G12" s="396">
        <f>'20'!H63</f>
        <v>-0.1967760966956241</v>
      </c>
      <c r="H12" s="165">
        <f>AVERAGE('26'!H12,'27'!H12,'28'!H12)</f>
        <v>15.797706093189964</v>
      </c>
      <c r="I12" s="382">
        <f>MAX('26'!I12,'27'!I12,'28'!I12)</f>
        <v>22.9</v>
      </c>
      <c r="J12" s="382">
        <f>MIN('26'!J12,'27'!J12,'28'!J12)</f>
        <v>2.8</v>
      </c>
      <c r="K12" s="382">
        <f>AVERAGE('26'!K12,'27'!K12,'28'!K12)</f>
        <v>11.6</v>
      </c>
      <c r="L12" s="167">
        <f t="shared" si="1"/>
        <v>4.1977060931899643</v>
      </c>
      <c r="M12" s="131"/>
    </row>
    <row r="13" spans="1:13" ht="14.1" customHeight="1" x14ac:dyDescent="0.2">
      <c r="A13" s="100"/>
      <c r="B13" s="84" t="s">
        <v>16</v>
      </c>
      <c r="C13" s="77">
        <f>'21'!D32</f>
        <v>93191</v>
      </c>
      <c r="D13" s="78">
        <f>'21'!E32</f>
        <v>43616.7</v>
      </c>
      <c r="E13" s="77">
        <f>'21'!F32</f>
        <v>465243.99856000009</v>
      </c>
      <c r="F13" s="395">
        <f t="shared" si="0"/>
        <v>3.9294122873473634E-2</v>
      </c>
      <c r="G13" s="141">
        <f>'21'!H32</f>
        <v>-0.23931909382800451</v>
      </c>
      <c r="H13" s="159">
        <f>AVERAGE('26'!H13,'27'!H13,'28'!H13)</f>
        <v>15.341863799283155</v>
      </c>
      <c r="I13" s="381">
        <f>MAX('26'!I13,'27'!I13,'28'!I13)</f>
        <v>23.4</v>
      </c>
      <c r="J13" s="381">
        <f>MIN('26'!J13,'27'!J13,'28'!J13)</f>
        <v>1.7</v>
      </c>
      <c r="K13" s="381">
        <f>AVERAGE('26'!K13,'27'!K13,'28'!K13)</f>
        <v>11.466666666666669</v>
      </c>
      <c r="L13" s="161">
        <f t="shared" si="1"/>
        <v>3.8751971326164867</v>
      </c>
      <c r="M13" s="71"/>
    </row>
    <row r="14" spans="1:13" ht="14.1" customHeight="1" x14ac:dyDescent="0.2">
      <c r="A14" s="158"/>
      <c r="B14" s="138" t="s">
        <v>17</v>
      </c>
      <c r="C14" s="139">
        <f>'21'!D63</f>
        <v>382564</v>
      </c>
      <c r="D14" s="140">
        <f>'21'!E63</f>
        <v>142093.41399999999</v>
      </c>
      <c r="E14" s="139">
        <f>'21'!F63</f>
        <v>1515149.56042</v>
      </c>
      <c r="F14" s="141">
        <f t="shared" si="0"/>
        <v>0.12796827725474666</v>
      </c>
      <c r="G14" s="396">
        <f>'21'!H63</f>
        <v>-0.1578749879303579</v>
      </c>
      <c r="H14" s="165">
        <f>AVERAGE('26'!H14,'27'!H14,'28'!H14)</f>
        <v>15.997956989247314</v>
      </c>
      <c r="I14" s="382">
        <f>MAX('26'!I14,'27'!I14,'28'!I14)</f>
        <v>22.7</v>
      </c>
      <c r="J14" s="382">
        <f>MIN('26'!J14,'27'!J14,'28'!J14)</f>
        <v>3.2</v>
      </c>
      <c r="K14" s="382">
        <f>AVERAGE('26'!K14,'27'!K14,'28'!K14)</f>
        <v>11.833333333333334</v>
      </c>
      <c r="L14" s="167">
        <f t="shared" si="1"/>
        <v>4.1646236559139798</v>
      </c>
      <c r="M14" s="131"/>
    </row>
    <row r="15" spans="1:13" ht="14.1" customHeight="1" x14ac:dyDescent="0.2">
      <c r="A15" s="100"/>
      <c r="B15" s="84" t="s">
        <v>18</v>
      </c>
      <c r="C15" s="77">
        <f>'22'!D32</f>
        <v>188560</v>
      </c>
      <c r="D15" s="78">
        <f>'22'!E32</f>
        <v>61428.200000000004</v>
      </c>
      <c r="E15" s="77">
        <f>'22'!F32</f>
        <v>655248.50873999996</v>
      </c>
      <c r="F15" s="395">
        <f t="shared" si="0"/>
        <v>5.5341746470200646E-2</v>
      </c>
      <c r="G15" s="141">
        <f>'22'!H32</f>
        <v>-0.19570947805522274</v>
      </c>
      <c r="H15" s="159">
        <f>AVERAGE('26'!H15,'27'!H15,'28'!H15)</f>
        <v>15.598351254480285</v>
      </c>
      <c r="I15" s="381">
        <f>MAX('26'!I15,'27'!I15,'28'!I15)</f>
        <v>21.4</v>
      </c>
      <c r="J15" s="381">
        <f>MIN('26'!J15,'27'!J15,'28'!J15)</f>
        <v>3.7</v>
      </c>
      <c r="K15" s="381">
        <f>AVERAGE('26'!K15,'27'!K15,'28'!K15)</f>
        <v>11.33333333333333</v>
      </c>
      <c r="L15" s="161">
        <f t="shared" si="1"/>
        <v>4.2650179211469545</v>
      </c>
      <c r="M15" s="71"/>
    </row>
    <row r="16" spans="1:13" ht="14.1" customHeight="1" x14ac:dyDescent="0.2">
      <c r="A16" s="158"/>
      <c r="B16" s="138" t="s">
        <v>19</v>
      </c>
      <c r="C16" s="139">
        <f>'22'!D63</f>
        <v>136677</v>
      </c>
      <c r="D16" s="140">
        <f>'22'!E63</f>
        <v>55089.700000000004</v>
      </c>
      <c r="E16" s="139">
        <f>'22'!F63</f>
        <v>587628.09775999992</v>
      </c>
      <c r="F16" s="141">
        <f t="shared" si="0"/>
        <v>4.963058255185461E-2</v>
      </c>
      <c r="G16" s="396">
        <f>'22'!H63</f>
        <v>-0.19349469469608119</v>
      </c>
      <c r="H16" s="165">
        <f>AVERAGE('26'!H16,'27'!H16,'28'!H16)</f>
        <v>15.791648745519714</v>
      </c>
      <c r="I16" s="382">
        <f>MAX('26'!I16,'27'!I16,'28'!I16)</f>
        <v>21.8</v>
      </c>
      <c r="J16" s="382">
        <f>MIN('26'!J16,'27'!J16,'28'!J16)</f>
        <v>3.6</v>
      </c>
      <c r="K16" s="382">
        <f>AVERAGE('26'!K16,'27'!K16,'28'!K16)</f>
        <v>12.466666666666669</v>
      </c>
      <c r="L16" s="167">
        <f t="shared" si="1"/>
        <v>3.3249820788530453</v>
      </c>
      <c r="M16" s="131"/>
    </row>
    <row r="17" spans="1:18" ht="14.1" customHeight="1" x14ac:dyDescent="0.2">
      <c r="A17" s="100"/>
      <c r="B17" s="84" t="s">
        <v>20</v>
      </c>
      <c r="C17" s="77">
        <f>'23'!D32</f>
        <v>159658</v>
      </c>
      <c r="D17" s="78">
        <f>'23'!E32</f>
        <v>51950.400000000001</v>
      </c>
      <c r="E17" s="77">
        <f>'23'!F32</f>
        <v>554144.93598000007</v>
      </c>
      <c r="F17" s="395">
        <f t="shared" si="0"/>
        <v>4.6802622433619941E-2</v>
      </c>
      <c r="G17" s="141">
        <f>'23'!H32</f>
        <v>-0.23701357908234208</v>
      </c>
      <c r="H17" s="159">
        <f>AVERAGE('26'!H17,'27'!H17,'28'!H17)</f>
        <v>15.484910394265233</v>
      </c>
      <c r="I17" s="381">
        <f>MAX('26'!I17,'27'!I17,'28'!I17)</f>
        <v>21.4</v>
      </c>
      <c r="J17" s="381">
        <f>MIN('26'!J17,'27'!J17,'28'!J17)</f>
        <v>4.0999999999999996</v>
      </c>
      <c r="K17" s="381">
        <f>AVERAGE('26'!K17,'27'!K17,'28'!K17)</f>
        <v>11.833333333333334</v>
      </c>
      <c r="L17" s="161">
        <f t="shared" si="1"/>
        <v>3.6515770609318992</v>
      </c>
      <c r="M17" s="71"/>
    </row>
    <row r="18" spans="1:18" ht="14.1" customHeight="1" x14ac:dyDescent="0.2">
      <c r="A18" s="158"/>
      <c r="B18" s="138" t="s">
        <v>3</v>
      </c>
      <c r="C18" s="139">
        <f>'23'!D63</f>
        <v>423635</v>
      </c>
      <c r="D18" s="140">
        <f>'23'!E63</f>
        <v>91569.300414678568</v>
      </c>
      <c r="E18" s="139">
        <f>'23'!F63</f>
        <v>975090.55060405796</v>
      </c>
      <c r="F18" s="141">
        <f t="shared" si="0"/>
        <v>8.235534048110367E-2</v>
      </c>
      <c r="G18" s="396">
        <f>'23'!H63</f>
        <v>-0.31267940488173079</v>
      </c>
      <c r="H18" s="165">
        <f>AVERAGE('26'!H18,'27'!H18,'28'!H18)</f>
        <v>17.481469534050181</v>
      </c>
      <c r="I18" s="382">
        <f>MAX('26'!I18,'27'!I18,'28'!I18)</f>
        <v>24.8</v>
      </c>
      <c r="J18" s="382">
        <f>MIN('26'!J18,'27'!J18,'28'!J18)</f>
        <v>5.8</v>
      </c>
      <c r="K18" s="382">
        <f>AVERAGE('26'!K18,'27'!K18,'28'!K18)</f>
        <v>13.166666666666666</v>
      </c>
      <c r="L18" s="167">
        <f t="shared" si="1"/>
        <v>4.3148028673835146</v>
      </c>
      <c r="M18" s="131"/>
    </row>
    <row r="19" spans="1:18" ht="14.1" customHeight="1" x14ac:dyDescent="0.2">
      <c r="A19" s="100"/>
      <c r="B19" s="84" t="s">
        <v>21</v>
      </c>
      <c r="C19" s="85">
        <f>'24'!D32</f>
        <v>257161</v>
      </c>
      <c r="D19" s="86">
        <f>'24'!E32</f>
        <v>169963.255</v>
      </c>
      <c r="E19" s="85">
        <f>'24'!F32</f>
        <v>1812881.4738699999</v>
      </c>
      <c r="F19" s="395">
        <f t="shared" si="0"/>
        <v>0.15311446812807167</v>
      </c>
      <c r="G19" s="98">
        <f>'24'!H32</f>
        <v>-0.11092382043877672</v>
      </c>
      <c r="H19" s="159">
        <f>AVERAGE('26'!H19,'27'!H19,'28'!H19)</f>
        <v>16.191075268817205</v>
      </c>
      <c r="I19" s="381">
        <f>MAX('26'!I19,'27'!I19,'28'!I19)</f>
        <v>23</v>
      </c>
      <c r="J19" s="381">
        <f>MIN('26'!J19,'27'!J19,'28'!J19)</f>
        <v>5</v>
      </c>
      <c r="K19" s="381">
        <f>AVERAGE('26'!K19,'27'!K19,'28'!K19)</f>
        <v>12.966666666666674</v>
      </c>
      <c r="L19" s="161">
        <f t="shared" si="1"/>
        <v>3.2244086021505307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'24'!D63</f>
        <v>224615</v>
      </c>
      <c r="D20" s="134">
        <f>'24'!E63</f>
        <v>161695.152</v>
      </c>
      <c r="E20" s="133">
        <f>'24'!F63</f>
        <v>1724750.5106199998</v>
      </c>
      <c r="F20" s="141">
        <f t="shared" si="0"/>
        <v>0.14567099994874708</v>
      </c>
      <c r="G20" s="399">
        <f>'24'!H63</f>
        <v>-0.2153010779220034</v>
      </c>
      <c r="H20" s="165">
        <f>AVERAGE('26'!H20,'27'!H20,'28'!H20)</f>
        <v>16.018673835125451</v>
      </c>
      <c r="I20" s="382">
        <f>MAX('26'!I20,'27'!I20,'28'!I20)</f>
        <v>23.6</v>
      </c>
      <c r="J20" s="382">
        <f>MIN('26'!J20,'27'!J20,'28'!J20)</f>
        <v>3.8</v>
      </c>
      <c r="K20" s="382">
        <f>AVERAGE('26'!K20,'27'!K20,'28'!K20)</f>
        <v>13.033333333333326</v>
      </c>
      <c r="L20" s="167">
        <f t="shared" si="1"/>
        <v>2.9853405017921251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'25'!D32</f>
        <v>119532</v>
      </c>
      <c r="D21" s="86">
        <f>'25'!E32</f>
        <v>45365.238000000005</v>
      </c>
      <c r="E21" s="85">
        <f>'25'!F32</f>
        <v>483924.60227199999</v>
      </c>
      <c r="F21" s="395">
        <f t="shared" si="0"/>
        <v>4.0871871194530861E-2</v>
      </c>
      <c r="G21" s="98">
        <f>'25'!H32</f>
        <v>-0.231814527697872</v>
      </c>
      <c r="H21" s="159">
        <f>AVERAGE('26'!H21,'27'!H21,'28'!H21)</f>
        <v>15.392688172043014</v>
      </c>
      <c r="I21" s="381">
        <f>MAX('26'!I21,'27'!I21,'28'!I21)</f>
        <v>21.3</v>
      </c>
      <c r="J21" s="381">
        <f>MIN('26'!J21,'27'!J21,'28'!J21)</f>
        <v>4.0999999999999996</v>
      </c>
      <c r="K21" s="381">
        <f>AVERAGE('26'!K21,'27'!K21,'28'!K21)</f>
        <v>11.499999999999995</v>
      </c>
      <c r="L21" s="161">
        <f t="shared" si="1"/>
        <v>3.8926881720430195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'25'!D63</f>
        <v>157921</v>
      </c>
      <c r="D22" s="154">
        <f>'25'!E63</f>
        <v>54775.199999999997</v>
      </c>
      <c r="E22" s="153">
        <f>'25'!F63</f>
        <v>584280.30244999996</v>
      </c>
      <c r="F22" s="398">
        <f t="shared" si="0"/>
        <v>4.9347830532111121E-2</v>
      </c>
      <c r="G22" s="400">
        <f>'25'!H63</f>
        <v>-0.21201894352361203</v>
      </c>
      <c r="H22" s="165">
        <f>AVERAGE('26'!H22,'27'!H22,'28'!H22)</f>
        <v>15.693763440860215</v>
      </c>
      <c r="I22" s="382">
        <f>MAX('26'!I22,'27'!I22,'28'!I22)</f>
        <v>21.4</v>
      </c>
      <c r="J22" s="382">
        <f>MIN('26'!J22,'27'!J22,'28'!J22)</f>
        <v>3.8</v>
      </c>
      <c r="K22" s="382">
        <f>AVERAGE('26'!K22,'27'!K22,'28'!K22)</f>
        <v>12.933333333333337</v>
      </c>
      <c r="L22" s="167">
        <f t="shared" si="1"/>
        <v>2.7604301075268776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2838329</v>
      </c>
      <c r="D23" s="86">
        <f>SUM(D9:D22)</f>
        <v>1110188.3034146784</v>
      </c>
      <c r="E23" s="85">
        <f>SUM(E9:E22)</f>
        <v>11840040.304706059</v>
      </c>
      <c r="F23" s="181">
        <f>SUM(F9:F22)</f>
        <v>1</v>
      </c>
      <c r="G23" s="98"/>
      <c r="H23" s="383">
        <f>AVERAGE('26'!H23,'27'!H23,'28'!H23)</f>
        <v>15.72931899641577</v>
      </c>
      <c r="I23" s="384">
        <f>MAX('26'!I23,'27'!I23,'28'!I23)</f>
        <v>21.8</v>
      </c>
      <c r="J23" s="384">
        <f>MIN('26'!J23,'27'!J23,'28'!J23)</f>
        <v>4.0999999999999996</v>
      </c>
      <c r="K23" s="384">
        <f>AVERAGE('26'!K23,'27'!K23,'28'!K23)</f>
        <v>12.104946236559142</v>
      </c>
      <c r="L23" s="385">
        <f t="shared" si="1"/>
        <v>3.6243727598566284</v>
      </c>
      <c r="M23" s="71"/>
      <c r="O23" s="428"/>
    </row>
    <row r="24" spans="1:18" ht="14.1" customHeight="1" x14ac:dyDescent="0.2">
      <c r="A24" s="158"/>
      <c r="B24" s="138" t="s">
        <v>314</v>
      </c>
      <c r="C24" s="130"/>
      <c r="D24" s="729">
        <f>'9'!E35</f>
        <v>25537.027918693431</v>
      </c>
      <c r="E24" s="133">
        <f>'9'!F35</f>
        <v>272788.17634079995</v>
      </c>
      <c r="F24" s="137"/>
      <c r="G24" s="401">
        <f>'9'!H35</f>
        <v>-1.7745127372082774E-2</v>
      </c>
      <c r="H24" s="165">
        <f>AVERAGE('26'!H24,'27'!H24,'28'!H24)</f>
        <v>15.72931899641577</v>
      </c>
      <c r="I24" s="382">
        <f>MAX('26'!I24,'27'!I24,'28'!I24)</f>
        <v>21.8</v>
      </c>
      <c r="J24" s="382">
        <f>MIN('26'!J24,'27'!J24,'28'!J24)</f>
        <v>4.0999999999999996</v>
      </c>
      <c r="K24" s="382">
        <f>AVERAGE('26'!K24,'27'!K24,'28'!K24)</f>
        <v>12.104946236559142</v>
      </c>
      <c r="L24" s="167">
        <f t="shared" si="1"/>
        <v>3.6243727598566284</v>
      </c>
      <c r="M24" s="131"/>
    </row>
    <row r="25" spans="1:18" ht="14.1" customHeight="1" x14ac:dyDescent="0.2">
      <c r="A25" s="694"/>
      <c r="B25" s="637" t="s">
        <v>153</v>
      </c>
      <c r="C25" s="695">
        <f>C23+C24</f>
        <v>2838329</v>
      </c>
      <c r="D25" s="646">
        <f t="shared" ref="D25:E25" si="2">D23+D24</f>
        <v>1135725.3313333718</v>
      </c>
      <c r="E25" s="696">
        <f t="shared" si="2"/>
        <v>12112828.481046859</v>
      </c>
      <c r="F25" s="697"/>
      <c r="G25" s="641">
        <f>'9'!H36</f>
        <v>-0.20515834115263551</v>
      </c>
      <c r="H25" s="653">
        <f>AVERAGE('26'!H25,'27'!H25,'28'!H25)</f>
        <v>15.72931899641577</v>
      </c>
      <c r="I25" s="654">
        <f>MAX('26'!I25,'27'!I25,'28'!I25)</f>
        <v>21.8</v>
      </c>
      <c r="J25" s="654">
        <f>MIN('26'!J25,'27'!J25,'28'!J25)</f>
        <v>4.0999999999999996</v>
      </c>
      <c r="K25" s="654">
        <f>AVERAGE('26'!K25,'27'!K25,'28'!K25)</f>
        <v>12.104946236559142</v>
      </c>
      <c r="L25" s="655">
        <f t="shared" si="1"/>
        <v>3.6243727598566284</v>
      </c>
      <c r="M25" s="702"/>
    </row>
    <row r="26" spans="1:18" ht="15" customHeight="1" x14ac:dyDescent="0.2">
      <c r="A26" s="100"/>
      <c r="B26" s="84"/>
      <c r="C26" s="157"/>
      <c r="D26" s="1031" t="s">
        <v>151</v>
      </c>
      <c r="E26" s="1032"/>
      <c r="F26" s="1032"/>
      <c r="G26" s="1033"/>
      <c r="H26" s="1039" t="s">
        <v>149</v>
      </c>
      <c r="I26" s="1040"/>
      <c r="J26" s="1040"/>
      <c r="K26" s="1040"/>
      <c r="L26" s="1041"/>
      <c r="M26" s="71"/>
    </row>
    <row r="27" spans="1:18" ht="15" customHeight="1" x14ac:dyDescent="0.2">
      <c r="A27" s="71"/>
      <c r="B27" s="156"/>
      <c r="C27" s="83"/>
      <c r="D27" s="1034"/>
      <c r="E27" s="1035"/>
      <c r="F27" s="1035"/>
      <c r="G27" s="1036"/>
      <c r="H27" s="1042" t="s">
        <v>150</v>
      </c>
      <c r="I27" s="1043"/>
      <c r="J27" s="1043"/>
      <c r="K27" s="1043"/>
      <c r="L27" s="1044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580"/>
      <c r="C29" s="580"/>
      <c r="D29" s="83"/>
      <c r="E29" s="284"/>
      <c r="F29" s="285"/>
      <c r="G29" s="285"/>
      <c r="H29" s="83"/>
      <c r="I29" s="84"/>
      <c r="J29" s="580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92" t="s">
        <v>168</v>
      </c>
      <c r="C31" s="992"/>
      <c r="D31" s="992"/>
      <c r="E31" s="992"/>
      <c r="F31" s="992"/>
      <c r="G31" s="992" t="s">
        <v>169</v>
      </c>
      <c r="H31" s="992"/>
      <c r="I31" s="992"/>
      <c r="J31" s="992"/>
      <c r="K31" s="992"/>
      <c r="L31" s="992"/>
      <c r="M31" s="71"/>
    </row>
    <row r="32" spans="1:18" ht="15" customHeight="1" x14ac:dyDescent="0.2">
      <c r="A32" s="71"/>
      <c r="B32" s="71"/>
      <c r="C32" s="1047" t="str">
        <f>A3</f>
        <v>II. čtvrtletí 2018</v>
      </c>
      <c r="D32" s="1047"/>
      <c r="E32" s="71"/>
      <c r="F32" s="71"/>
      <c r="G32" s="71"/>
      <c r="H32" s="71"/>
      <c r="I32" s="981" t="str">
        <f>A3</f>
        <v>II. čtvrtletí 2018</v>
      </c>
      <c r="J32" s="981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6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F4:G4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3" sqref="B13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42" t="s">
        <v>249</v>
      </c>
      <c r="R1" s="942"/>
      <c r="S1" s="942"/>
    </row>
    <row r="2" spans="1:23" ht="20.100000000000001" customHeight="1" x14ac:dyDescent="0.25">
      <c r="A2" s="941" t="s">
        <v>219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</row>
    <row r="3" spans="1:23" ht="20.100000000000001" customHeight="1" x14ac:dyDescent="0.25">
      <c r="A3" s="1048">
        <f>T!G17</f>
        <v>2018</v>
      </c>
      <c r="B3" s="1049"/>
      <c r="C3" s="1049"/>
      <c r="D3" s="1049"/>
      <c r="E3" s="1049"/>
      <c r="F3" s="1049"/>
      <c r="G3" s="1049"/>
      <c r="H3" s="1049"/>
      <c r="I3" s="1049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968"/>
      <c r="C4" s="969"/>
      <c r="D4" s="969"/>
      <c r="E4" s="969"/>
      <c r="F4" s="969"/>
      <c r="G4" s="969"/>
      <c r="H4" s="969"/>
      <c r="I4" s="969"/>
      <c r="J4" s="969"/>
      <c r="K4" s="969"/>
      <c r="L4" s="969"/>
      <c r="M4" s="969"/>
      <c r="N4" s="969"/>
      <c r="O4" s="969"/>
      <c r="P4" s="969"/>
      <c r="Q4" s="969"/>
      <c r="R4" s="1068"/>
    </row>
    <row r="5" spans="1:23" ht="50.25" customHeight="1" x14ac:dyDescent="0.25">
      <c r="A5" s="233"/>
      <c r="B5" s="1066" t="s">
        <v>344</v>
      </c>
      <c r="C5" s="1066"/>
      <c r="D5" s="1066"/>
      <c r="E5" s="1066"/>
      <c r="F5" s="1066"/>
      <c r="G5" s="1066"/>
      <c r="H5" s="1066"/>
      <c r="I5" s="1066"/>
      <c r="J5" s="1066"/>
      <c r="K5" s="1066"/>
      <c r="L5" s="1066"/>
      <c r="M5" s="1066"/>
      <c r="N5" s="1066"/>
      <c r="O5" s="1066"/>
      <c r="P5" s="1066"/>
      <c r="Q5" s="1066"/>
      <c r="R5" s="1067"/>
    </row>
    <row r="6" spans="1:23" ht="63" customHeight="1" x14ac:dyDescent="0.25">
      <c r="A6" s="189" t="s">
        <v>140</v>
      </c>
      <c r="B6" s="720" t="s">
        <v>253</v>
      </c>
      <c r="C6" s="715" t="s">
        <v>254</v>
      </c>
      <c r="D6" s="716" t="s">
        <v>255</v>
      </c>
      <c r="E6" s="715" t="s">
        <v>304</v>
      </c>
      <c r="F6" s="716" t="s">
        <v>256</v>
      </c>
      <c r="G6" s="715" t="s">
        <v>257</v>
      </c>
      <c r="H6" s="716" t="s">
        <v>258</v>
      </c>
      <c r="I6" s="715" t="s">
        <v>259</v>
      </c>
      <c r="J6" s="716" t="s">
        <v>260</v>
      </c>
      <c r="K6" s="715" t="s">
        <v>261</v>
      </c>
      <c r="L6" s="716" t="s">
        <v>262</v>
      </c>
      <c r="M6" s="715" t="s">
        <v>263</v>
      </c>
      <c r="N6" s="716" t="s">
        <v>264</v>
      </c>
      <c r="O6" s="717" t="s">
        <v>265</v>
      </c>
      <c r="P6" s="716" t="s">
        <v>266</v>
      </c>
      <c r="Q6" s="718" t="s">
        <v>319</v>
      </c>
      <c r="R6" s="715" t="s">
        <v>267</v>
      </c>
      <c r="S6" s="256"/>
    </row>
    <row r="7" spans="1:23" ht="15" customHeight="1" x14ac:dyDescent="0.25">
      <c r="A7" s="190" t="s">
        <v>25</v>
      </c>
      <c r="B7" s="721">
        <v>36497.646000000001</v>
      </c>
      <c r="C7" s="242">
        <v>157594</v>
      </c>
      <c r="D7" s="243">
        <v>27864.400000000005</v>
      </c>
      <c r="E7" s="244">
        <v>48994.499999999993</v>
      </c>
      <c r="F7" s="243">
        <v>46376.099999999991</v>
      </c>
      <c r="G7" s="244">
        <v>112120.905</v>
      </c>
      <c r="H7" s="243">
        <v>63222.599999999991</v>
      </c>
      <c r="I7" s="244">
        <v>51378.8</v>
      </c>
      <c r="J7" s="243">
        <v>49121.7</v>
      </c>
      <c r="K7" s="242">
        <v>126635.96163437233</v>
      </c>
      <c r="L7" s="245">
        <v>135869.58100000001</v>
      </c>
      <c r="M7" s="244">
        <v>103406.042</v>
      </c>
      <c r="N7" s="243">
        <v>47454.016000000003</v>
      </c>
      <c r="O7" s="250">
        <v>58665</v>
      </c>
      <c r="P7" s="243">
        <v>1065201.2516343724</v>
      </c>
      <c r="Q7" s="252">
        <v>18302.683450574128</v>
      </c>
      <c r="R7" s="244">
        <v>1083503.9350849465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721">
        <v>40074.665000000001</v>
      </c>
      <c r="C8" s="244">
        <v>164045.29999999999</v>
      </c>
      <c r="D8" s="243">
        <v>29370.499999999996</v>
      </c>
      <c r="E8" s="244">
        <v>50271.399999999994</v>
      </c>
      <c r="F8" s="243">
        <v>49100.299999999996</v>
      </c>
      <c r="G8" s="244">
        <v>118709.15399999999</v>
      </c>
      <c r="H8" s="243">
        <v>66888.099999999991</v>
      </c>
      <c r="I8" s="244">
        <v>55264.200000000004</v>
      </c>
      <c r="J8" s="243">
        <v>53189.399999999994</v>
      </c>
      <c r="K8" s="242">
        <v>141923.2411113554</v>
      </c>
      <c r="L8" s="243">
        <v>134445.22999999998</v>
      </c>
      <c r="M8" s="244">
        <v>121131.51199999999</v>
      </c>
      <c r="N8" s="243">
        <v>50036.465999999993</v>
      </c>
      <c r="O8" s="250">
        <v>62868.3</v>
      </c>
      <c r="P8" s="243">
        <v>1137317.7681113554</v>
      </c>
      <c r="Q8" s="252">
        <v>20016.242911747366</v>
      </c>
      <c r="R8" s="244">
        <v>1157334.0110231028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722">
        <v>38106.131000000001</v>
      </c>
      <c r="C9" s="247">
        <v>156031.30000000002</v>
      </c>
      <c r="D9" s="248">
        <v>28671.999999999996</v>
      </c>
      <c r="E9" s="247">
        <v>48349.700000000004</v>
      </c>
      <c r="F9" s="248">
        <v>46996.80000000001</v>
      </c>
      <c r="G9" s="247">
        <v>113714.40600000002</v>
      </c>
      <c r="H9" s="248">
        <v>63362.1</v>
      </c>
      <c r="I9" s="247">
        <v>51767.8</v>
      </c>
      <c r="J9" s="248">
        <v>50922.7</v>
      </c>
      <c r="K9" s="249">
        <v>133947.95695629693</v>
      </c>
      <c r="L9" s="248">
        <v>133805.53200000001</v>
      </c>
      <c r="M9" s="247">
        <v>104384.692</v>
      </c>
      <c r="N9" s="248">
        <v>47433.953999999998</v>
      </c>
      <c r="O9" s="251">
        <v>60562.400000000009</v>
      </c>
      <c r="P9" s="259">
        <v>1078057.4719562968</v>
      </c>
      <c r="Q9" s="253">
        <v>19034.349371397126</v>
      </c>
      <c r="R9" s="247">
        <v>1097091.821327694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721">
        <v>15301.003999999999</v>
      </c>
      <c r="C10" s="244">
        <v>55711.4</v>
      </c>
      <c r="D10" s="243">
        <v>13084.800000000001</v>
      </c>
      <c r="E10" s="244">
        <v>19423.300000000003</v>
      </c>
      <c r="F10" s="243">
        <v>18581.3</v>
      </c>
      <c r="G10" s="244">
        <v>53953.167999999991</v>
      </c>
      <c r="H10" s="243">
        <v>25657.8</v>
      </c>
      <c r="I10" s="244">
        <v>22595.9</v>
      </c>
      <c r="J10" s="243">
        <v>22120</v>
      </c>
      <c r="K10" s="242">
        <v>45734.711036488508</v>
      </c>
      <c r="L10" s="243">
        <v>65014.183000000005</v>
      </c>
      <c r="M10" s="244">
        <v>54785.613999999994</v>
      </c>
      <c r="N10" s="243">
        <v>19982.738000000005</v>
      </c>
      <c r="O10" s="250">
        <v>22980.5</v>
      </c>
      <c r="P10" s="243">
        <v>454926.41803648853</v>
      </c>
      <c r="Q10" s="252">
        <v>9002.5167271990431</v>
      </c>
      <c r="R10" s="244">
        <v>463928.93476368755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721">
        <v>10513.043</v>
      </c>
      <c r="C11" s="244">
        <v>32998.799999999996</v>
      </c>
      <c r="D11" s="243">
        <v>10525.099999999999</v>
      </c>
      <c r="E11" s="244">
        <v>13306.300000000001</v>
      </c>
      <c r="F11" s="243">
        <v>13439.199999999999</v>
      </c>
      <c r="G11" s="244">
        <v>45166.052999999993</v>
      </c>
      <c r="H11" s="243">
        <v>18576.199999999997</v>
      </c>
      <c r="I11" s="244">
        <v>17112.099999999999</v>
      </c>
      <c r="J11" s="243">
        <v>15710.4</v>
      </c>
      <c r="K11" s="242">
        <v>25233.575360043324</v>
      </c>
      <c r="L11" s="243">
        <v>55578.349000000002</v>
      </c>
      <c r="M11" s="244">
        <v>49403.379000000001</v>
      </c>
      <c r="N11" s="243">
        <v>14041.003000000001</v>
      </c>
      <c r="O11" s="250">
        <v>16578.599999999999</v>
      </c>
      <c r="P11" s="243">
        <v>338182.10236004333</v>
      </c>
      <c r="Q11" s="252">
        <v>9265.07109770637</v>
      </c>
      <c r="R11" s="244">
        <v>347447.17345774971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722">
        <v>10086.996999999999</v>
      </c>
      <c r="C12" s="247">
        <v>29816.300000000003</v>
      </c>
      <c r="D12" s="248">
        <v>9718.0999999999985</v>
      </c>
      <c r="E12" s="247">
        <v>12156.600000000002</v>
      </c>
      <c r="F12" s="248">
        <v>11596.2</v>
      </c>
      <c r="G12" s="247">
        <v>42974.192999999999</v>
      </c>
      <c r="H12" s="248">
        <v>17194.2</v>
      </c>
      <c r="I12" s="247">
        <v>15381.7</v>
      </c>
      <c r="J12" s="248">
        <v>14119.999999999998</v>
      </c>
      <c r="K12" s="249">
        <v>20601.014018146732</v>
      </c>
      <c r="L12" s="248">
        <v>49370.722999999998</v>
      </c>
      <c r="M12" s="247">
        <v>57506.159000000007</v>
      </c>
      <c r="N12" s="248">
        <v>11341.496999999999</v>
      </c>
      <c r="O12" s="251">
        <v>15216.099999999997</v>
      </c>
      <c r="P12" s="259">
        <v>317079.7830181467</v>
      </c>
      <c r="Q12" s="253">
        <v>7269.4400937880155</v>
      </c>
      <c r="R12" s="247">
        <v>324349.22311193473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721"/>
      <c r="C13" s="244"/>
      <c r="D13" s="243"/>
      <c r="E13" s="244"/>
      <c r="F13" s="243"/>
      <c r="G13" s="244"/>
      <c r="H13" s="243"/>
      <c r="I13" s="244"/>
      <c r="J13" s="243"/>
      <c r="K13" s="242"/>
      <c r="L13" s="243"/>
      <c r="M13" s="244"/>
      <c r="N13" s="243"/>
      <c r="O13" s="250"/>
      <c r="P13" s="243"/>
      <c r="Q13" s="252"/>
      <c r="R13" s="244"/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721"/>
      <c r="C14" s="244"/>
      <c r="D14" s="243"/>
      <c r="E14" s="244"/>
      <c r="F14" s="243"/>
      <c r="G14" s="244"/>
      <c r="H14" s="243"/>
      <c r="I14" s="244"/>
      <c r="J14" s="243"/>
      <c r="K14" s="242"/>
      <c r="L14" s="243"/>
      <c r="M14" s="244"/>
      <c r="N14" s="243"/>
      <c r="O14" s="250"/>
      <c r="P14" s="243"/>
      <c r="Q14" s="252"/>
      <c r="R14" s="244"/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722"/>
      <c r="C15" s="247"/>
      <c r="D15" s="248"/>
      <c r="E15" s="247"/>
      <c r="F15" s="248"/>
      <c r="G15" s="247"/>
      <c r="H15" s="248"/>
      <c r="I15" s="247"/>
      <c r="J15" s="248"/>
      <c r="K15" s="249"/>
      <c r="L15" s="248"/>
      <c r="M15" s="247"/>
      <c r="N15" s="248"/>
      <c r="O15" s="251"/>
      <c r="P15" s="259"/>
      <c r="Q15" s="253"/>
      <c r="R15" s="247"/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721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721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722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725">
        <f>SUM(B7:B9)</f>
        <v>114678.44200000001</v>
      </c>
      <c r="C19" s="703">
        <f>SUM(C7:C9)</f>
        <v>477670.6</v>
      </c>
      <c r="D19" s="608">
        <f t="shared" ref="D19:J19" si="0">SUM(D7:D9)</f>
        <v>85906.9</v>
      </c>
      <c r="E19" s="703">
        <f t="shared" si="0"/>
        <v>147615.6</v>
      </c>
      <c r="F19" s="608">
        <f t="shared" si="0"/>
        <v>142473.20000000001</v>
      </c>
      <c r="G19" s="703">
        <f t="shared" si="0"/>
        <v>344544.46500000003</v>
      </c>
      <c r="H19" s="608">
        <f t="shared" si="0"/>
        <v>193472.8</v>
      </c>
      <c r="I19" s="703">
        <f t="shared" si="0"/>
        <v>158410.79999999999</v>
      </c>
      <c r="J19" s="608">
        <f t="shared" si="0"/>
        <v>153233.79999999999</v>
      </c>
      <c r="K19" s="703">
        <f>SUM(K7:K9)</f>
        <v>402507.15970202466</v>
      </c>
      <c r="L19" s="608">
        <f t="shared" ref="L19:R19" si="1">SUM(L7:L9)</f>
        <v>404120.34299999999</v>
      </c>
      <c r="M19" s="703">
        <f t="shared" si="1"/>
        <v>328922.24599999998</v>
      </c>
      <c r="N19" s="608">
        <f t="shared" si="1"/>
        <v>144924.43599999999</v>
      </c>
      <c r="O19" s="704">
        <f t="shared" si="1"/>
        <v>182095.7</v>
      </c>
      <c r="P19" s="608">
        <f t="shared" si="1"/>
        <v>3280576.4917020248</v>
      </c>
      <c r="Q19" s="705">
        <f t="shared" si="1"/>
        <v>57353.275733718619</v>
      </c>
      <c r="R19" s="703">
        <f t="shared" si="1"/>
        <v>3337929.7674357435</v>
      </c>
    </row>
    <row r="20" spans="1:23" ht="15" customHeight="1" x14ac:dyDescent="0.25">
      <c r="A20" s="190" t="s">
        <v>154</v>
      </c>
      <c r="B20" s="725">
        <f>SUM(B10:B12)</f>
        <v>35901.043999999994</v>
      </c>
      <c r="C20" s="703">
        <f>SUM(C10:C12)</f>
        <v>118526.5</v>
      </c>
      <c r="D20" s="608">
        <f t="shared" ref="D20:J20" si="2">SUM(D10:D12)</f>
        <v>33328</v>
      </c>
      <c r="E20" s="703">
        <f t="shared" si="2"/>
        <v>44886.200000000012</v>
      </c>
      <c r="F20" s="608">
        <f t="shared" si="2"/>
        <v>43616.7</v>
      </c>
      <c r="G20" s="703">
        <f t="shared" si="2"/>
        <v>142093.41399999999</v>
      </c>
      <c r="H20" s="608">
        <f t="shared" si="2"/>
        <v>61428.2</v>
      </c>
      <c r="I20" s="703">
        <f t="shared" si="2"/>
        <v>55089.7</v>
      </c>
      <c r="J20" s="608">
        <f t="shared" si="2"/>
        <v>51950.400000000001</v>
      </c>
      <c r="K20" s="703">
        <f>SUM(K10:K12)</f>
        <v>91569.300414678553</v>
      </c>
      <c r="L20" s="608">
        <f t="shared" ref="L20:R20" si="3">SUM(L10:L12)</f>
        <v>169963.255</v>
      </c>
      <c r="M20" s="703">
        <f t="shared" si="3"/>
        <v>161695.152</v>
      </c>
      <c r="N20" s="608">
        <f t="shared" si="3"/>
        <v>45365.238000000012</v>
      </c>
      <c r="O20" s="704">
        <f t="shared" si="3"/>
        <v>54775.199999999997</v>
      </c>
      <c r="P20" s="608">
        <f t="shared" si="3"/>
        <v>1110188.3034146784</v>
      </c>
      <c r="Q20" s="705">
        <f t="shared" si="3"/>
        <v>25537.027918693431</v>
      </c>
      <c r="R20" s="703">
        <f t="shared" si="3"/>
        <v>1135725.331333372</v>
      </c>
    </row>
    <row r="21" spans="1:23" ht="15" customHeight="1" x14ac:dyDescent="0.25">
      <c r="A21" s="190" t="s">
        <v>190</v>
      </c>
      <c r="B21" s="726">
        <f>SUM(B13:B15)</f>
        <v>0</v>
      </c>
      <c r="C21" s="706">
        <f>SUM(C13:C15)</f>
        <v>0</v>
      </c>
      <c r="D21" s="566">
        <f t="shared" ref="D21:J21" si="4">SUM(D13:D15)</f>
        <v>0</v>
      </c>
      <c r="E21" s="706">
        <f t="shared" si="4"/>
        <v>0</v>
      </c>
      <c r="F21" s="566">
        <f t="shared" si="4"/>
        <v>0</v>
      </c>
      <c r="G21" s="706">
        <f t="shared" si="4"/>
        <v>0</v>
      </c>
      <c r="H21" s="566">
        <f t="shared" si="4"/>
        <v>0</v>
      </c>
      <c r="I21" s="706">
        <f t="shared" si="4"/>
        <v>0</v>
      </c>
      <c r="J21" s="566">
        <f t="shared" si="4"/>
        <v>0</v>
      </c>
      <c r="K21" s="706">
        <f>SUM(K13:K15)</f>
        <v>0</v>
      </c>
      <c r="L21" s="566">
        <f t="shared" ref="L21:R21" si="5">SUM(L13:L15)</f>
        <v>0</v>
      </c>
      <c r="M21" s="706">
        <f t="shared" si="5"/>
        <v>0</v>
      </c>
      <c r="N21" s="566">
        <f t="shared" si="5"/>
        <v>0</v>
      </c>
      <c r="O21" s="707">
        <f t="shared" si="5"/>
        <v>0</v>
      </c>
      <c r="P21" s="566">
        <f t="shared" si="5"/>
        <v>0</v>
      </c>
      <c r="Q21" s="708">
        <f t="shared" si="5"/>
        <v>0</v>
      </c>
      <c r="R21" s="706">
        <f t="shared" si="5"/>
        <v>0</v>
      </c>
    </row>
    <row r="22" spans="1:23" ht="15" customHeight="1" x14ac:dyDescent="0.25">
      <c r="A22" s="198" t="s">
        <v>155</v>
      </c>
      <c r="B22" s="727">
        <f>SUM(B16:B18)</f>
        <v>0</v>
      </c>
      <c r="C22" s="709">
        <f>SUM(C16:C18)</f>
        <v>0</v>
      </c>
      <c r="D22" s="569">
        <f t="shared" ref="D22:J22" si="6">SUM(D16:D18)</f>
        <v>0</v>
      </c>
      <c r="E22" s="709">
        <f t="shared" si="6"/>
        <v>0</v>
      </c>
      <c r="F22" s="569">
        <f t="shared" si="6"/>
        <v>0</v>
      </c>
      <c r="G22" s="709">
        <f t="shared" si="6"/>
        <v>0</v>
      </c>
      <c r="H22" s="569">
        <f t="shared" si="6"/>
        <v>0</v>
      </c>
      <c r="I22" s="709">
        <f t="shared" si="6"/>
        <v>0</v>
      </c>
      <c r="J22" s="569">
        <f t="shared" si="6"/>
        <v>0</v>
      </c>
      <c r="K22" s="709">
        <f>SUM(K16:K18)</f>
        <v>0</v>
      </c>
      <c r="L22" s="569">
        <f t="shared" ref="L22:R22" si="7">SUM(L16:L18)</f>
        <v>0</v>
      </c>
      <c r="M22" s="709">
        <f t="shared" si="7"/>
        <v>0</v>
      </c>
      <c r="N22" s="569">
        <f t="shared" si="7"/>
        <v>0</v>
      </c>
      <c r="O22" s="710">
        <f t="shared" si="7"/>
        <v>0</v>
      </c>
      <c r="P22" s="569">
        <f t="shared" si="7"/>
        <v>0</v>
      </c>
      <c r="Q22" s="711">
        <f t="shared" si="7"/>
        <v>0</v>
      </c>
      <c r="R22" s="709">
        <f t="shared" si="7"/>
        <v>0</v>
      </c>
      <c r="S22" s="256"/>
    </row>
    <row r="23" spans="1:23" ht="15" customHeight="1" x14ac:dyDescent="0.25">
      <c r="A23" s="190" t="s">
        <v>156</v>
      </c>
      <c r="B23" s="721">
        <f>SUM(B7:B12)</f>
        <v>150579.486</v>
      </c>
      <c r="C23" s="242">
        <f>SUM(C7:C12)</f>
        <v>596197.10000000009</v>
      </c>
      <c r="D23" s="245">
        <f t="shared" ref="D23:J23" si="8">SUM(D7:D12)</f>
        <v>119234.9</v>
      </c>
      <c r="E23" s="242">
        <f t="shared" si="8"/>
        <v>192501.80000000002</v>
      </c>
      <c r="F23" s="245">
        <f t="shared" si="8"/>
        <v>186089.90000000002</v>
      </c>
      <c r="G23" s="242">
        <f t="shared" si="8"/>
        <v>486637.87900000007</v>
      </c>
      <c r="H23" s="245">
        <f t="shared" si="8"/>
        <v>254901</v>
      </c>
      <c r="I23" s="242">
        <f t="shared" si="8"/>
        <v>213500.5</v>
      </c>
      <c r="J23" s="245">
        <f t="shared" si="8"/>
        <v>205184.19999999998</v>
      </c>
      <c r="K23" s="242">
        <f>SUM(K7:K12)</f>
        <v>494076.46011670324</v>
      </c>
      <c r="L23" s="245">
        <f t="shared" ref="L23:R23" si="9">SUM(L7:L12)</f>
        <v>574083.598</v>
      </c>
      <c r="M23" s="242">
        <f t="shared" si="9"/>
        <v>490617.39799999999</v>
      </c>
      <c r="N23" s="245">
        <f t="shared" si="9"/>
        <v>190289.674</v>
      </c>
      <c r="O23" s="900">
        <f t="shared" si="9"/>
        <v>236870.90000000002</v>
      </c>
      <c r="P23" s="245">
        <f t="shared" si="9"/>
        <v>4390764.795116703</v>
      </c>
      <c r="Q23" s="901">
        <f t="shared" si="9"/>
        <v>82890.303652412054</v>
      </c>
      <c r="R23" s="242">
        <f t="shared" si="9"/>
        <v>4473655.0987691153</v>
      </c>
    </row>
    <row r="24" spans="1:23" ht="15" customHeight="1" x14ac:dyDescent="0.25">
      <c r="A24" s="190" t="s">
        <v>157</v>
      </c>
      <c r="B24" s="723">
        <f>SUM(B13:B18)</f>
        <v>0</v>
      </c>
      <c r="C24" s="465">
        <f>SUM(C13:C18)</f>
        <v>0</v>
      </c>
      <c r="D24" s="462">
        <f t="shared" ref="D24:J24" si="10">SUM(D13:D18)</f>
        <v>0</v>
      </c>
      <c r="E24" s="465">
        <f t="shared" si="10"/>
        <v>0</v>
      </c>
      <c r="F24" s="462">
        <f t="shared" si="10"/>
        <v>0</v>
      </c>
      <c r="G24" s="465">
        <f t="shared" si="10"/>
        <v>0</v>
      </c>
      <c r="H24" s="462">
        <f t="shared" si="10"/>
        <v>0</v>
      </c>
      <c r="I24" s="465">
        <f t="shared" si="10"/>
        <v>0</v>
      </c>
      <c r="J24" s="462">
        <f t="shared" si="10"/>
        <v>0</v>
      </c>
      <c r="K24" s="465">
        <f>SUM(K13:K18)</f>
        <v>0</v>
      </c>
      <c r="L24" s="462">
        <f t="shared" ref="L24:R24" si="11">SUM(L13:L18)</f>
        <v>0</v>
      </c>
      <c r="M24" s="465">
        <f t="shared" si="11"/>
        <v>0</v>
      </c>
      <c r="N24" s="462">
        <f t="shared" si="11"/>
        <v>0</v>
      </c>
      <c r="O24" s="466">
        <f t="shared" si="11"/>
        <v>0</v>
      </c>
      <c r="P24" s="462">
        <f t="shared" si="11"/>
        <v>0</v>
      </c>
      <c r="Q24" s="467">
        <f t="shared" si="11"/>
        <v>0</v>
      </c>
      <c r="R24" s="465">
        <f t="shared" si="11"/>
        <v>0</v>
      </c>
    </row>
    <row r="25" spans="1:23" ht="15" customHeight="1" x14ac:dyDescent="0.25">
      <c r="A25" s="229" t="s">
        <v>142</v>
      </c>
      <c r="B25" s="728">
        <f>SUM(B7:B18)</f>
        <v>150579.486</v>
      </c>
      <c r="C25" s="712">
        <f>SUM(C7:C18)</f>
        <v>596197.10000000009</v>
      </c>
      <c r="D25" s="572">
        <f t="shared" ref="D25:J25" si="12">SUM(D7:D18)</f>
        <v>119234.9</v>
      </c>
      <c r="E25" s="712">
        <f t="shared" si="12"/>
        <v>192501.80000000002</v>
      </c>
      <c r="F25" s="572">
        <f t="shared" si="12"/>
        <v>186089.90000000002</v>
      </c>
      <c r="G25" s="712">
        <f t="shared" si="12"/>
        <v>486637.87900000007</v>
      </c>
      <c r="H25" s="572">
        <f t="shared" si="12"/>
        <v>254901</v>
      </c>
      <c r="I25" s="712">
        <f t="shared" si="12"/>
        <v>213500.5</v>
      </c>
      <c r="J25" s="572">
        <f t="shared" si="12"/>
        <v>205184.19999999998</v>
      </c>
      <c r="K25" s="712">
        <f>SUM(K7:K18)</f>
        <v>494076.46011670324</v>
      </c>
      <c r="L25" s="572">
        <f t="shared" ref="L25:R25" si="13">SUM(L7:L18)</f>
        <v>574083.598</v>
      </c>
      <c r="M25" s="712">
        <f t="shared" si="13"/>
        <v>490617.39799999999</v>
      </c>
      <c r="N25" s="572">
        <f t="shared" si="13"/>
        <v>190289.674</v>
      </c>
      <c r="O25" s="713">
        <f t="shared" si="13"/>
        <v>236870.90000000002</v>
      </c>
      <c r="P25" s="572">
        <f t="shared" si="13"/>
        <v>4390764.795116703</v>
      </c>
      <c r="Q25" s="714">
        <f t="shared" si="13"/>
        <v>82890.303652412054</v>
      </c>
      <c r="R25" s="712">
        <f t="shared" si="13"/>
        <v>4473655.0987691153</v>
      </c>
      <c r="S25" s="337"/>
    </row>
    <row r="26" spans="1:23" ht="9.75" customHeight="1" x14ac:dyDescent="0.25">
      <c r="B26" s="724"/>
      <c r="P26" s="222"/>
      <c r="R26" s="719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3" sqref="B13"/>
    </sheetView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942" t="s">
        <v>250</v>
      </c>
      <c r="R1" s="942"/>
      <c r="S1" s="942"/>
    </row>
    <row r="2" spans="1:23" ht="20.100000000000001" customHeight="1" x14ac:dyDescent="0.25">
      <c r="A2" s="941" t="s">
        <v>219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</row>
    <row r="3" spans="1:23" ht="20.100000000000001" customHeight="1" x14ac:dyDescent="0.25">
      <c r="A3" s="1048">
        <f>T!G17</f>
        <v>2018</v>
      </c>
      <c r="B3" s="1049"/>
      <c r="C3" s="1049"/>
      <c r="D3" s="1049"/>
      <c r="E3" s="1049"/>
      <c r="F3" s="1049"/>
      <c r="G3" s="1049"/>
      <c r="H3" s="1049"/>
      <c r="I3" s="1049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1069"/>
      <c r="C4" s="1070"/>
      <c r="D4" s="1070"/>
      <c r="E4" s="1070"/>
      <c r="F4" s="1070"/>
      <c r="G4" s="1070"/>
      <c r="H4" s="1070"/>
      <c r="I4" s="1070"/>
      <c r="J4" s="1070"/>
      <c r="K4" s="1070"/>
      <c r="L4" s="1070"/>
      <c r="M4" s="1070"/>
      <c r="N4" s="1070"/>
      <c r="O4" s="1070"/>
      <c r="P4" s="1070"/>
      <c r="Q4" s="1070"/>
      <c r="R4" s="1071"/>
    </row>
    <row r="5" spans="1:23" ht="50.25" customHeight="1" x14ac:dyDescent="0.25">
      <c r="A5" s="233"/>
      <c r="B5" s="1072" t="s">
        <v>287</v>
      </c>
      <c r="C5" s="1072"/>
      <c r="D5" s="1072"/>
      <c r="E5" s="1072"/>
      <c r="F5" s="1072"/>
      <c r="G5" s="1072"/>
      <c r="H5" s="1072"/>
      <c r="I5" s="1072"/>
      <c r="J5" s="1072"/>
      <c r="K5" s="1072"/>
      <c r="L5" s="1072"/>
      <c r="M5" s="1072"/>
      <c r="N5" s="1072"/>
      <c r="O5" s="1072"/>
      <c r="P5" s="1072"/>
      <c r="Q5" s="1072"/>
      <c r="R5" s="1073"/>
    </row>
    <row r="6" spans="1:23" ht="63" customHeight="1" x14ac:dyDescent="0.25">
      <c r="A6" s="189" t="s">
        <v>140</v>
      </c>
      <c r="B6" s="720" t="s">
        <v>253</v>
      </c>
      <c r="C6" s="715" t="s">
        <v>254</v>
      </c>
      <c r="D6" s="716" t="s">
        <v>255</v>
      </c>
      <c r="E6" s="715" t="s">
        <v>304</v>
      </c>
      <c r="F6" s="716" t="s">
        <v>256</v>
      </c>
      <c r="G6" s="715" t="s">
        <v>257</v>
      </c>
      <c r="H6" s="716" t="s">
        <v>258</v>
      </c>
      <c r="I6" s="715" t="s">
        <v>259</v>
      </c>
      <c r="J6" s="716" t="s">
        <v>260</v>
      </c>
      <c r="K6" s="715" t="s">
        <v>261</v>
      </c>
      <c r="L6" s="716" t="s">
        <v>262</v>
      </c>
      <c r="M6" s="715" t="s">
        <v>263</v>
      </c>
      <c r="N6" s="716" t="s">
        <v>264</v>
      </c>
      <c r="O6" s="717" t="s">
        <v>265</v>
      </c>
      <c r="P6" s="716" t="s">
        <v>266</v>
      </c>
      <c r="Q6" s="718" t="s">
        <v>319</v>
      </c>
      <c r="R6" s="715" t="s">
        <v>267</v>
      </c>
      <c r="S6" s="256"/>
    </row>
    <row r="7" spans="1:23" ht="15" customHeight="1" x14ac:dyDescent="0.25">
      <c r="A7" s="190" t="s">
        <v>25</v>
      </c>
      <c r="B7" s="721">
        <v>388972.57780999999</v>
      </c>
      <c r="C7" s="242">
        <v>1680853.0464999999</v>
      </c>
      <c r="D7" s="243">
        <v>297193.4681399999</v>
      </c>
      <c r="E7" s="244">
        <v>522561.98472000001</v>
      </c>
      <c r="F7" s="243">
        <v>494635.37458999996</v>
      </c>
      <c r="G7" s="244">
        <v>1195641.4799299999</v>
      </c>
      <c r="H7" s="243">
        <v>674315.23970000003</v>
      </c>
      <c r="I7" s="244">
        <v>547992.51864999987</v>
      </c>
      <c r="J7" s="243">
        <v>523917.97578999988</v>
      </c>
      <c r="K7" s="242">
        <v>1347621.9162999999</v>
      </c>
      <c r="L7" s="245">
        <v>1449141.8138400002</v>
      </c>
      <c r="M7" s="244">
        <v>1102523.2379299996</v>
      </c>
      <c r="N7" s="243">
        <v>506083.49303000001</v>
      </c>
      <c r="O7" s="250">
        <v>625705.0340300001</v>
      </c>
      <c r="P7" s="243">
        <v>11357159.16096</v>
      </c>
      <c r="Q7" s="252">
        <v>195320.06127499999</v>
      </c>
      <c r="R7" s="244">
        <v>11552479.222235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721">
        <v>427233.62213000003</v>
      </c>
      <c r="C8" s="244">
        <v>1750661.2956600001</v>
      </c>
      <c r="D8" s="243">
        <v>313436.51700999995</v>
      </c>
      <c r="E8" s="244">
        <v>536487.82843999995</v>
      </c>
      <c r="F8" s="243">
        <v>523988.38392000005</v>
      </c>
      <c r="G8" s="244">
        <v>1266605.06586</v>
      </c>
      <c r="H8" s="243">
        <v>713817.01507999992</v>
      </c>
      <c r="I8" s="244">
        <v>589769.41491000005</v>
      </c>
      <c r="J8" s="243">
        <v>567627.15170999989</v>
      </c>
      <c r="K8" s="242">
        <v>1510545.8306799999</v>
      </c>
      <c r="L8" s="243">
        <v>1434750.80975</v>
      </c>
      <c r="M8" s="244">
        <v>1291825.0774399999</v>
      </c>
      <c r="N8" s="243">
        <v>533915.58430999983</v>
      </c>
      <c r="O8" s="250">
        <v>670918.07319999987</v>
      </c>
      <c r="P8" s="243">
        <v>12131581.670100002</v>
      </c>
      <c r="Q8" s="252">
        <v>213691.63644600002</v>
      </c>
      <c r="R8" s="244">
        <v>12345273.306546001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722">
        <v>406592.67938000005</v>
      </c>
      <c r="C9" s="247">
        <v>1664364.3838600002</v>
      </c>
      <c r="D9" s="248">
        <v>305838.87927000003</v>
      </c>
      <c r="E9" s="247">
        <v>515739.42282999994</v>
      </c>
      <c r="F9" s="248">
        <v>501309.2478500001</v>
      </c>
      <c r="G9" s="247">
        <v>1212770.2320400001</v>
      </c>
      <c r="H9" s="248">
        <v>675875.33517999982</v>
      </c>
      <c r="I9" s="247">
        <v>552199.98598</v>
      </c>
      <c r="J9" s="248">
        <v>543185.42115999991</v>
      </c>
      <c r="K9" s="249">
        <v>1425407.1597929338</v>
      </c>
      <c r="L9" s="248">
        <v>1427230.1234499996</v>
      </c>
      <c r="M9" s="247">
        <v>1113150.05473</v>
      </c>
      <c r="N9" s="248">
        <v>505987.98168790003</v>
      </c>
      <c r="O9" s="251">
        <v>646010.11126000003</v>
      </c>
      <c r="P9" s="259">
        <v>11495661.018470833</v>
      </c>
      <c r="Q9" s="253">
        <v>203153.00632099999</v>
      </c>
      <c r="R9" s="247">
        <v>11698814.024791833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721">
        <v>163309.96956999999</v>
      </c>
      <c r="C10" s="244">
        <v>594374.2929</v>
      </c>
      <c r="D10" s="243">
        <v>139600.20580000003</v>
      </c>
      <c r="E10" s="244">
        <v>207221.73080000005</v>
      </c>
      <c r="F10" s="243">
        <v>198239.64497999998</v>
      </c>
      <c r="G10" s="244">
        <v>575455.31391000014</v>
      </c>
      <c r="H10" s="243">
        <v>273737.60276999994</v>
      </c>
      <c r="I10" s="244">
        <v>241071.33526999992</v>
      </c>
      <c r="J10" s="243">
        <v>235993.33905000001</v>
      </c>
      <c r="K10" s="242">
        <v>486374.94175004441</v>
      </c>
      <c r="L10" s="243">
        <v>693597.76308000006</v>
      </c>
      <c r="M10" s="244">
        <v>584495.12215999991</v>
      </c>
      <c r="N10" s="243">
        <v>213205.65804200002</v>
      </c>
      <c r="O10" s="250">
        <v>245174.61351</v>
      </c>
      <c r="P10" s="243">
        <v>4851851.5335920434</v>
      </c>
      <c r="Q10" s="252">
        <v>96231.299237000014</v>
      </c>
      <c r="R10" s="244">
        <v>4948082.8328290433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721">
        <v>112135.93538999998</v>
      </c>
      <c r="C11" s="244">
        <v>351509.8000200002</v>
      </c>
      <c r="D11" s="243">
        <v>112115.03735999996</v>
      </c>
      <c r="E11" s="244">
        <v>141742.63562000002</v>
      </c>
      <c r="F11" s="243">
        <v>143157.48903999999</v>
      </c>
      <c r="G11" s="244">
        <v>480962.4447300001</v>
      </c>
      <c r="H11" s="243">
        <v>197877.86858000004</v>
      </c>
      <c r="I11" s="244">
        <v>182280.78388</v>
      </c>
      <c r="J11" s="243">
        <v>167350.02804999999</v>
      </c>
      <c r="K11" s="242">
        <v>268818.32343401352</v>
      </c>
      <c r="L11" s="243">
        <v>592028.82330000005</v>
      </c>
      <c r="M11" s="244">
        <v>526254.89660999994</v>
      </c>
      <c r="N11" s="243">
        <v>149606.01270999998</v>
      </c>
      <c r="O11" s="250">
        <v>176598.44097999998</v>
      </c>
      <c r="P11" s="243">
        <v>3602438.5197040141</v>
      </c>
      <c r="Q11" s="252">
        <v>98788.489996399963</v>
      </c>
      <c r="R11" s="244">
        <v>3701227.0097004138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722">
        <v>107631.04790999998</v>
      </c>
      <c r="C12" s="247">
        <v>318436.27615000005</v>
      </c>
      <c r="D12" s="248">
        <v>103788.66939</v>
      </c>
      <c r="E12" s="247">
        <v>129832.16251999998</v>
      </c>
      <c r="F12" s="248">
        <v>123846.86454000004</v>
      </c>
      <c r="G12" s="247">
        <v>458731.80177999986</v>
      </c>
      <c r="H12" s="248">
        <v>183633.03738999998</v>
      </c>
      <c r="I12" s="247">
        <v>164275.97861000002</v>
      </c>
      <c r="J12" s="248">
        <v>150801.56887999998</v>
      </c>
      <c r="K12" s="249">
        <v>219897.28542</v>
      </c>
      <c r="L12" s="248">
        <v>527254.88748999999</v>
      </c>
      <c r="M12" s="247">
        <v>614000.49185000011</v>
      </c>
      <c r="N12" s="248">
        <v>121112.93152000001</v>
      </c>
      <c r="O12" s="251">
        <v>162507.24796000007</v>
      </c>
      <c r="P12" s="259">
        <v>3385750.25141</v>
      </c>
      <c r="Q12" s="253">
        <v>77768.387107399991</v>
      </c>
      <c r="R12" s="247">
        <v>3463518.6385174002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721"/>
      <c r="C13" s="244"/>
      <c r="D13" s="243"/>
      <c r="E13" s="244"/>
      <c r="F13" s="243"/>
      <c r="G13" s="244"/>
      <c r="H13" s="243"/>
      <c r="I13" s="244"/>
      <c r="J13" s="243"/>
      <c r="K13" s="242"/>
      <c r="L13" s="243"/>
      <c r="M13" s="244"/>
      <c r="N13" s="243"/>
      <c r="O13" s="250"/>
      <c r="P13" s="243"/>
      <c r="Q13" s="252"/>
      <c r="R13" s="244"/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721"/>
      <c r="C14" s="244"/>
      <c r="D14" s="243"/>
      <c r="E14" s="244"/>
      <c r="F14" s="243"/>
      <c r="G14" s="244"/>
      <c r="H14" s="243"/>
      <c r="I14" s="244"/>
      <c r="J14" s="243"/>
      <c r="K14" s="242"/>
      <c r="L14" s="243"/>
      <c r="M14" s="244"/>
      <c r="N14" s="243"/>
      <c r="O14" s="250"/>
      <c r="P14" s="243"/>
      <c r="Q14" s="252"/>
      <c r="R14" s="244"/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722"/>
      <c r="C15" s="247"/>
      <c r="D15" s="248"/>
      <c r="E15" s="247"/>
      <c r="F15" s="248"/>
      <c r="G15" s="247"/>
      <c r="H15" s="248"/>
      <c r="I15" s="247"/>
      <c r="J15" s="248"/>
      <c r="K15" s="249"/>
      <c r="L15" s="248"/>
      <c r="M15" s="247"/>
      <c r="N15" s="248"/>
      <c r="O15" s="251"/>
      <c r="P15" s="259"/>
      <c r="Q15" s="253"/>
      <c r="R15" s="247"/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721"/>
      <c r="C16" s="244"/>
      <c r="D16" s="243"/>
      <c r="E16" s="244"/>
      <c r="F16" s="243"/>
      <c r="G16" s="244"/>
      <c r="H16" s="243"/>
      <c r="I16" s="244"/>
      <c r="J16" s="243"/>
      <c r="K16" s="242"/>
      <c r="L16" s="243"/>
      <c r="M16" s="244"/>
      <c r="N16" s="243"/>
      <c r="O16" s="250"/>
      <c r="P16" s="243"/>
      <c r="Q16" s="252"/>
      <c r="R16" s="244"/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721"/>
      <c r="C17" s="244"/>
      <c r="D17" s="243"/>
      <c r="E17" s="244"/>
      <c r="F17" s="243"/>
      <c r="G17" s="244"/>
      <c r="H17" s="243"/>
      <c r="I17" s="244"/>
      <c r="J17" s="243"/>
      <c r="K17" s="242"/>
      <c r="L17" s="243"/>
      <c r="M17" s="244"/>
      <c r="N17" s="243"/>
      <c r="O17" s="250"/>
      <c r="P17" s="243"/>
      <c r="Q17" s="252"/>
      <c r="R17" s="244"/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722"/>
      <c r="C18" s="247"/>
      <c r="D18" s="248"/>
      <c r="E18" s="247"/>
      <c r="F18" s="248"/>
      <c r="G18" s="247"/>
      <c r="H18" s="248"/>
      <c r="I18" s="247"/>
      <c r="J18" s="248"/>
      <c r="K18" s="249"/>
      <c r="L18" s="248"/>
      <c r="M18" s="247"/>
      <c r="N18" s="248"/>
      <c r="O18" s="251"/>
      <c r="P18" s="259"/>
      <c r="Q18" s="253"/>
      <c r="R18" s="247"/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810">
        <f>SUM(B7:B9)</f>
        <v>1222798.8793200001</v>
      </c>
      <c r="C19" s="811">
        <f>SUM(C7:C9)</f>
        <v>5095878.7260199999</v>
      </c>
      <c r="D19" s="779">
        <f t="shared" ref="D19:J19" si="0">SUM(D7:D9)</f>
        <v>916468.86441999988</v>
      </c>
      <c r="E19" s="811">
        <f t="shared" si="0"/>
        <v>1574789.23599</v>
      </c>
      <c r="F19" s="779">
        <f t="shared" si="0"/>
        <v>1519933.0063600002</v>
      </c>
      <c r="G19" s="811">
        <f t="shared" si="0"/>
        <v>3675016.77783</v>
      </c>
      <c r="H19" s="779">
        <f t="shared" si="0"/>
        <v>2064007.58996</v>
      </c>
      <c r="I19" s="811">
        <f t="shared" si="0"/>
        <v>1689961.9195399997</v>
      </c>
      <c r="J19" s="779">
        <f t="shared" si="0"/>
        <v>1634730.5486599996</v>
      </c>
      <c r="K19" s="811">
        <f>SUM(K7:K9)</f>
        <v>4283574.9067729339</v>
      </c>
      <c r="L19" s="779">
        <f t="shared" ref="L19:R19" si="1">SUM(L7:L9)</f>
        <v>4311122.7470399998</v>
      </c>
      <c r="M19" s="811">
        <f t="shared" si="1"/>
        <v>3507498.3700999995</v>
      </c>
      <c r="N19" s="779">
        <f t="shared" si="1"/>
        <v>1545987.0590279</v>
      </c>
      <c r="O19" s="812">
        <f t="shared" si="1"/>
        <v>1942633.2184899999</v>
      </c>
      <c r="P19" s="779">
        <f t="shared" si="1"/>
        <v>34984401.849530831</v>
      </c>
      <c r="Q19" s="813">
        <f t="shared" si="1"/>
        <v>612164.704042</v>
      </c>
      <c r="R19" s="811">
        <f t="shared" si="1"/>
        <v>35596566.553572834</v>
      </c>
    </row>
    <row r="20" spans="1:23" ht="15" customHeight="1" x14ac:dyDescent="0.25">
      <c r="A20" s="190" t="s">
        <v>154</v>
      </c>
      <c r="B20" s="810">
        <f>SUM(B10:B12)</f>
        <v>383076.95286999992</v>
      </c>
      <c r="C20" s="811">
        <f>SUM(C10:C12)</f>
        <v>1264320.3690700002</v>
      </c>
      <c r="D20" s="779">
        <f t="shared" ref="D20:J20" si="2">SUM(D10:D12)</f>
        <v>355503.91255000001</v>
      </c>
      <c r="E20" s="811">
        <f t="shared" si="2"/>
        <v>478796.52894000011</v>
      </c>
      <c r="F20" s="779">
        <f t="shared" si="2"/>
        <v>465243.99856000004</v>
      </c>
      <c r="G20" s="811">
        <f t="shared" si="2"/>
        <v>1515149.56042</v>
      </c>
      <c r="H20" s="779">
        <f t="shared" si="2"/>
        <v>655248.50873999996</v>
      </c>
      <c r="I20" s="811">
        <f t="shared" si="2"/>
        <v>587628.09775999992</v>
      </c>
      <c r="J20" s="779">
        <f t="shared" si="2"/>
        <v>554144.93598000007</v>
      </c>
      <c r="K20" s="811">
        <f>SUM(K10:K12)</f>
        <v>975090.55060405785</v>
      </c>
      <c r="L20" s="779">
        <f t="shared" ref="L20:R20" si="3">SUM(L10:L12)</f>
        <v>1812881.4738700003</v>
      </c>
      <c r="M20" s="811">
        <f t="shared" si="3"/>
        <v>1724750.5106200001</v>
      </c>
      <c r="N20" s="779">
        <f t="shared" si="3"/>
        <v>483924.60227200005</v>
      </c>
      <c r="O20" s="812">
        <f t="shared" si="3"/>
        <v>584280.30245000008</v>
      </c>
      <c r="P20" s="779">
        <f t="shared" si="3"/>
        <v>11840040.304706058</v>
      </c>
      <c r="Q20" s="813">
        <f t="shared" si="3"/>
        <v>272788.17634079995</v>
      </c>
      <c r="R20" s="811">
        <f t="shared" si="3"/>
        <v>12112828.481046857</v>
      </c>
    </row>
    <row r="21" spans="1:23" ht="15" customHeight="1" x14ac:dyDescent="0.25">
      <c r="A21" s="190" t="s">
        <v>190</v>
      </c>
      <c r="B21" s="814">
        <f>SUM(B13:B15)</f>
        <v>0</v>
      </c>
      <c r="C21" s="815">
        <f>SUM(C13:C15)</f>
        <v>0</v>
      </c>
      <c r="D21" s="782">
        <f t="shared" ref="D21:J21" si="4">SUM(D13:D15)</f>
        <v>0</v>
      </c>
      <c r="E21" s="815">
        <f t="shared" si="4"/>
        <v>0</v>
      </c>
      <c r="F21" s="782">
        <f t="shared" si="4"/>
        <v>0</v>
      </c>
      <c r="G21" s="815">
        <f t="shared" si="4"/>
        <v>0</v>
      </c>
      <c r="H21" s="782">
        <f t="shared" si="4"/>
        <v>0</v>
      </c>
      <c r="I21" s="815">
        <f t="shared" si="4"/>
        <v>0</v>
      </c>
      <c r="J21" s="782">
        <f t="shared" si="4"/>
        <v>0</v>
      </c>
      <c r="K21" s="815">
        <f>SUM(K13:K15)</f>
        <v>0</v>
      </c>
      <c r="L21" s="782">
        <f t="shared" ref="L21:R21" si="5">SUM(L13:L15)</f>
        <v>0</v>
      </c>
      <c r="M21" s="815">
        <f t="shared" si="5"/>
        <v>0</v>
      </c>
      <c r="N21" s="782">
        <f t="shared" si="5"/>
        <v>0</v>
      </c>
      <c r="O21" s="816">
        <f t="shared" si="5"/>
        <v>0</v>
      </c>
      <c r="P21" s="782">
        <f t="shared" si="5"/>
        <v>0</v>
      </c>
      <c r="Q21" s="817">
        <f t="shared" si="5"/>
        <v>0</v>
      </c>
      <c r="R21" s="815">
        <f t="shared" si="5"/>
        <v>0</v>
      </c>
    </row>
    <row r="22" spans="1:23" ht="15" customHeight="1" x14ac:dyDescent="0.25">
      <c r="A22" s="198" t="s">
        <v>155</v>
      </c>
      <c r="B22" s="818">
        <f>SUM(B16:B18)</f>
        <v>0</v>
      </c>
      <c r="C22" s="819">
        <f>SUM(C16:C18)</f>
        <v>0</v>
      </c>
      <c r="D22" s="785">
        <f t="shared" ref="D22:J22" si="6">SUM(D16:D18)</f>
        <v>0</v>
      </c>
      <c r="E22" s="819">
        <f t="shared" si="6"/>
        <v>0</v>
      </c>
      <c r="F22" s="785">
        <f t="shared" si="6"/>
        <v>0</v>
      </c>
      <c r="G22" s="819">
        <f t="shared" si="6"/>
        <v>0</v>
      </c>
      <c r="H22" s="785">
        <f t="shared" si="6"/>
        <v>0</v>
      </c>
      <c r="I22" s="819">
        <f t="shared" si="6"/>
        <v>0</v>
      </c>
      <c r="J22" s="785">
        <f t="shared" si="6"/>
        <v>0</v>
      </c>
      <c r="K22" s="819">
        <f>SUM(K16:K18)</f>
        <v>0</v>
      </c>
      <c r="L22" s="785">
        <f t="shared" ref="L22:R22" si="7">SUM(L16:L18)</f>
        <v>0</v>
      </c>
      <c r="M22" s="819">
        <f t="shared" si="7"/>
        <v>0</v>
      </c>
      <c r="N22" s="785">
        <f t="shared" si="7"/>
        <v>0</v>
      </c>
      <c r="O22" s="820">
        <f t="shared" si="7"/>
        <v>0</v>
      </c>
      <c r="P22" s="785">
        <f t="shared" si="7"/>
        <v>0</v>
      </c>
      <c r="Q22" s="821">
        <f t="shared" si="7"/>
        <v>0</v>
      </c>
      <c r="R22" s="819">
        <f t="shared" si="7"/>
        <v>0</v>
      </c>
      <c r="S22" s="256"/>
    </row>
    <row r="23" spans="1:23" ht="15" customHeight="1" x14ac:dyDescent="0.25">
      <c r="A23" s="190" t="s">
        <v>156</v>
      </c>
      <c r="B23" s="721">
        <f>SUM(B7:B12)</f>
        <v>1605875.83219</v>
      </c>
      <c r="C23" s="242">
        <f>SUM(C7:C12)</f>
        <v>6360199.09509</v>
      </c>
      <c r="D23" s="245">
        <f t="shared" ref="D23:J23" si="8">SUM(D7:D12)</f>
        <v>1271972.7769699998</v>
      </c>
      <c r="E23" s="242">
        <f t="shared" si="8"/>
        <v>2053585.7649300001</v>
      </c>
      <c r="F23" s="245">
        <f t="shared" si="8"/>
        <v>1985177.0049200002</v>
      </c>
      <c r="G23" s="242">
        <f t="shared" si="8"/>
        <v>5190166.33825</v>
      </c>
      <c r="H23" s="245">
        <f t="shared" si="8"/>
        <v>2719256.0987</v>
      </c>
      <c r="I23" s="242">
        <f t="shared" si="8"/>
        <v>2277590.0172999999</v>
      </c>
      <c r="J23" s="245">
        <f t="shared" si="8"/>
        <v>2188875.4846399999</v>
      </c>
      <c r="K23" s="242">
        <f>SUM(K7:K12)</f>
        <v>5258665.4573769914</v>
      </c>
      <c r="L23" s="245">
        <f t="shared" ref="L23:R23" si="9">SUM(L7:L12)</f>
        <v>6124004.2209099997</v>
      </c>
      <c r="M23" s="242">
        <f t="shared" si="9"/>
        <v>5232248.8807199989</v>
      </c>
      <c r="N23" s="245">
        <f t="shared" si="9"/>
        <v>2029911.6612999002</v>
      </c>
      <c r="O23" s="900">
        <f t="shared" si="9"/>
        <v>2526913.5209400002</v>
      </c>
      <c r="P23" s="245">
        <f t="shared" si="9"/>
        <v>46824442.15423689</v>
      </c>
      <c r="Q23" s="901">
        <f t="shared" si="9"/>
        <v>884952.88038280001</v>
      </c>
      <c r="R23" s="242">
        <f t="shared" si="9"/>
        <v>47709395.034619696</v>
      </c>
    </row>
    <row r="24" spans="1:23" ht="15" customHeight="1" x14ac:dyDescent="0.25">
      <c r="A24" s="190" t="s">
        <v>157</v>
      </c>
      <c r="B24" s="723">
        <f>SUM(B13:B18)</f>
        <v>0</v>
      </c>
      <c r="C24" s="465">
        <f>SUM(C13:C18)</f>
        <v>0</v>
      </c>
      <c r="D24" s="462">
        <f t="shared" ref="D24:J24" si="10">SUM(D13:D18)</f>
        <v>0</v>
      </c>
      <c r="E24" s="465">
        <f t="shared" si="10"/>
        <v>0</v>
      </c>
      <c r="F24" s="462">
        <f t="shared" si="10"/>
        <v>0</v>
      </c>
      <c r="G24" s="465">
        <f t="shared" si="10"/>
        <v>0</v>
      </c>
      <c r="H24" s="462">
        <f t="shared" si="10"/>
        <v>0</v>
      </c>
      <c r="I24" s="465">
        <f t="shared" si="10"/>
        <v>0</v>
      </c>
      <c r="J24" s="462">
        <f t="shared" si="10"/>
        <v>0</v>
      </c>
      <c r="K24" s="465">
        <f>SUM(K13:K18)</f>
        <v>0</v>
      </c>
      <c r="L24" s="462">
        <f t="shared" ref="L24:R24" si="11">SUM(L13:L18)</f>
        <v>0</v>
      </c>
      <c r="M24" s="465">
        <f t="shared" si="11"/>
        <v>0</v>
      </c>
      <c r="N24" s="462">
        <f t="shared" si="11"/>
        <v>0</v>
      </c>
      <c r="O24" s="466">
        <f t="shared" si="11"/>
        <v>0</v>
      </c>
      <c r="P24" s="462">
        <f t="shared" si="11"/>
        <v>0</v>
      </c>
      <c r="Q24" s="467">
        <f t="shared" si="11"/>
        <v>0</v>
      </c>
      <c r="R24" s="465">
        <f t="shared" si="11"/>
        <v>0</v>
      </c>
    </row>
    <row r="25" spans="1:23" ht="15" customHeight="1" x14ac:dyDescent="0.25">
      <c r="A25" s="229" t="s">
        <v>142</v>
      </c>
      <c r="B25" s="822">
        <f>SUM(B7:B18)</f>
        <v>1605875.83219</v>
      </c>
      <c r="C25" s="823">
        <f>SUM(C7:C18)</f>
        <v>6360199.09509</v>
      </c>
      <c r="D25" s="788">
        <f t="shared" ref="D25:J25" si="12">SUM(D7:D18)</f>
        <v>1271972.7769699998</v>
      </c>
      <c r="E25" s="823">
        <f t="shared" si="12"/>
        <v>2053585.7649300001</v>
      </c>
      <c r="F25" s="788">
        <f t="shared" si="12"/>
        <v>1985177.0049200002</v>
      </c>
      <c r="G25" s="823">
        <f t="shared" si="12"/>
        <v>5190166.33825</v>
      </c>
      <c r="H25" s="788">
        <f t="shared" si="12"/>
        <v>2719256.0987</v>
      </c>
      <c r="I25" s="823">
        <f t="shared" si="12"/>
        <v>2277590.0172999999</v>
      </c>
      <c r="J25" s="788">
        <f t="shared" si="12"/>
        <v>2188875.4846399999</v>
      </c>
      <c r="K25" s="823">
        <f>SUM(K7:K18)</f>
        <v>5258665.4573769914</v>
      </c>
      <c r="L25" s="788">
        <f t="shared" ref="L25:R25" si="13">SUM(L7:L18)</f>
        <v>6124004.2209099997</v>
      </c>
      <c r="M25" s="823">
        <f t="shared" si="13"/>
        <v>5232248.8807199989</v>
      </c>
      <c r="N25" s="788">
        <f t="shared" si="13"/>
        <v>2029911.6612999002</v>
      </c>
      <c r="O25" s="824">
        <f t="shared" si="13"/>
        <v>2526913.5209400002</v>
      </c>
      <c r="P25" s="788">
        <f t="shared" si="13"/>
        <v>46824442.15423689</v>
      </c>
      <c r="Q25" s="825">
        <f t="shared" si="13"/>
        <v>884952.88038280001</v>
      </c>
      <c r="R25" s="823">
        <f t="shared" si="13"/>
        <v>47709395.034619696</v>
      </c>
      <c r="S25" s="337"/>
    </row>
    <row r="26" spans="1:23" ht="9.75" customHeight="1" x14ac:dyDescent="0.25">
      <c r="B26" s="724"/>
      <c r="P26" s="222"/>
      <c r="R26" s="719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view="pageBreakPreview" zoomScaleNormal="100" zoomScaleSheetLayoutView="100" workbookViewId="0"/>
  </sheetViews>
  <sheetFormatPr defaultRowHeight="12.75" x14ac:dyDescent="0.2"/>
  <cols>
    <col min="1" max="19" width="4.7109375" style="3" customWidth="1"/>
    <col min="20" max="20" width="5.85546875" style="3" customWidth="1"/>
    <col min="21" max="21" width="5.7109375" style="3" customWidth="1"/>
    <col min="22" max="16384" width="9.140625" style="3"/>
  </cols>
  <sheetData>
    <row r="1" spans="1:20" x14ac:dyDescent="0.2">
      <c r="E1" s="1075"/>
      <c r="F1" s="1075"/>
    </row>
    <row r="2" spans="1:20" ht="15.75" customHeight="1" x14ac:dyDescent="0.2">
      <c r="A2" s="1078" t="s">
        <v>205</v>
      </c>
      <c r="B2" s="1078"/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078"/>
      <c r="P2" s="1078"/>
      <c r="Q2" s="1078"/>
      <c r="R2" s="1078"/>
      <c r="S2" s="1078"/>
      <c r="T2" s="1078"/>
    </row>
    <row r="3" spans="1:20" ht="15" customHeight="1" x14ac:dyDescent="0.25">
      <c r="A3" s="1074">
        <f>T!G17</f>
        <v>2018</v>
      </c>
      <c r="B3" s="1074"/>
      <c r="E3" s="475"/>
      <c r="F3" s="475"/>
    </row>
    <row r="4" spans="1:20" ht="15" customHeight="1" x14ac:dyDescent="0.2">
      <c r="A4" s="1076" t="s">
        <v>324</v>
      </c>
      <c r="B4" s="1076"/>
      <c r="C4" s="1076"/>
      <c r="D4" s="1076"/>
      <c r="E4" s="1076"/>
      <c r="F4" s="1076"/>
      <c r="G4" s="1076"/>
      <c r="H4" s="1076"/>
      <c r="I4" s="1076"/>
      <c r="J4" s="1076"/>
      <c r="K4" s="1076"/>
      <c r="L4" s="1076"/>
      <c r="M4" s="1076"/>
      <c r="N4" s="1076"/>
      <c r="O4" s="1076"/>
      <c r="P4" s="1076"/>
      <c r="Q4" s="1076"/>
      <c r="R4" s="1076"/>
      <c r="S4" s="1076"/>
      <c r="T4" s="1076"/>
    </row>
    <row r="5" spans="1:20" ht="15" customHeight="1" x14ac:dyDescent="0.25">
      <c r="A5" s="479"/>
      <c r="C5" s="480"/>
      <c r="D5" s="480"/>
      <c r="E5" s="480"/>
      <c r="F5" s="480"/>
      <c r="G5" s="481"/>
      <c r="H5" s="482"/>
      <c r="I5" s="482"/>
    </row>
    <row r="6" spans="1:20" ht="15" customHeight="1" x14ac:dyDescent="0.25">
      <c r="A6" s="479"/>
      <c r="C6" s="480"/>
      <c r="D6" s="480"/>
      <c r="E6" s="480"/>
      <c r="F6" s="480"/>
      <c r="G6" s="481"/>
      <c r="H6" s="482"/>
      <c r="I6" s="482"/>
    </row>
    <row r="7" spans="1:20" ht="15" customHeight="1" x14ac:dyDescent="0.25">
      <c r="A7" s="479"/>
      <c r="B7" s="424"/>
      <c r="C7" s="424"/>
      <c r="D7" s="480"/>
      <c r="E7" s="480"/>
      <c r="F7" s="480"/>
      <c r="G7" s="483"/>
      <c r="H7" s="270"/>
      <c r="I7" s="482"/>
    </row>
    <row r="8" spans="1:20" ht="15" customHeight="1" x14ac:dyDescent="0.25">
      <c r="A8" s="479"/>
      <c r="B8" s="424"/>
      <c r="C8" s="424"/>
      <c r="D8" s="480"/>
      <c r="E8" s="480"/>
      <c r="F8" s="480"/>
      <c r="G8" s="483"/>
      <c r="H8" s="270"/>
      <c r="I8" s="482"/>
    </row>
    <row r="9" spans="1:20" ht="15" customHeight="1" x14ac:dyDescent="0.25">
      <c r="A9" s="479"/>
      <c r="B9" s="424"/>
      <c r="C9" s="424"/>
      <c r="D9" s="480"/>
      <c r="E9" s="480"/>
      <c r="F9" s="480"/>
      <c r="G9" s="483"/>
      <c r="H9" s="270"/>
      <c r="I9" s="482"/>
    </row>
    <row r="10" spans="1:20" ht="15" customHeight="1" x14ac:dyDescent="0.25">
      <c r="A10" s="479"/>
      <c r="B10" s="480"/>
      <c r="C10" s="480"/>
      <c r="D10" s="480"/>
      <c r="E10" s="480"/>
      <c r="F10" s="480"/>
      <c r="G10" s="483"/>
      <c r="H10" s="270"/>
      <c r="I10" s="482"/>
    </row>
    <row r="11" spans="1:20" ht="15" customHeight="1" x14ac:dyDescent="0.25">
      <c r="A11" s="479"/>
      <c r="B11" s="480"/>
      <c r="C11" s="480"/>
      <c r="D11" s="480"/>
      <c r="E11" s="480"/>
      <c r="F11" s="480"/>
      <c r="G11" s="481"/>
      <c r="H11" s="482"/>
      <c r="I11" s="482"/>
    </row>
    <row r="12" spans="1:20" ht="15" customHeight="1" x14ac:dyDescent="0.25">
      <c r="A12" s="479"/>
      <c r="B12" s="480"/>
      <c r="C12" s="480"/>
      <c r="D12" s="480"/>
      <c r="E12" s="480"/>
      <c r="F12" s="480"/>
      <c r="G12" s="481"/>
      <c r="H12" s="482"/>
      <c r="I12" s="482"/>
    </row>
    <row r="13" spans="1:20" ht="15" customHeight="1" x14ac:dyDescent="0.25">
      <c r="A13" s="479"/>
      <c r="B13" s="480"/>
      <c r="C13" s="480"/>
      <c r="D13" s="480"/>
      <c r="E13" s="480"/>
      <c r="F13" s="480"/>
      <c r="G13" s="481"/>
      <c r="H13" s="482"/>
      <c r="I13" s="482"/>
    </row>
    <row r="14" spans="1:20" ht="15" customHeight="1" x14ac:dyDescent="0.25">
      <c r="A14" s="479"/>
      <c r="B14" s="480"/>
      <c r="C14" s="480"/>
      <c r="D14" s="480"/>
      <c r="E14" s="480"/>
      <c r="F14" s="480"/>
      <c r="G14" s="481"/>
      <c r="H14" s="482"/>
      <c r="I14" s="482"/>
    </row>
    <row r="15" spans="1:20" ht="15" customHeight="1" x14ac:dyDescent="0.25">
      <c r="A15" s="479"/>
      <c r="B15" s="480"/>
      <c r="C15" s="480"/>
      <c r="D15" s="480"/>
      <c r="E15" s="480"/>
      <c r="F15" s="480"/>
      <c r="G15" s="481"/>
      <c r="H15" s="484"/>
      <c r="I15" s="484"/>
    </row>
    <row r="16" spans="1:20" ht="15" customHeight="1" x14ac:dyDescent="0.2">
      <c r="A16" s="281"/>
      <c r="B16" s="281"/>
      <c r="C16" s="281"/>
      <c r="D16" s="281"/>
      <c r="E16" s="281"/>
      <c r="F16" s="281"/>
      <c r="G16" s="4"/>
      <c r="H16" s="485"/>
      <c r="I16" s="485"/>
    </row>
    <row r="17" spans="1:20" ht="15" customHeight="1" x14ac:dyDescent="0.2">
      <c r="A17" s="281"/>
      <c r="B17" s="281"/>
      <c r="C17" s="281"/>
      <c r="D17" s="281"/>
      <c r="E17" s="281"/>
      <c r="F17" s="281"/>
    </row>
    <row r="18" spans="1:20" ht="15" customHeight="1" x14ac:dyDescent="0.2">
      <c r="A18" s="281"/>
      <c r="B18" s="281"/>
      <c r="C18" s="281"/>
      <c r="D18" s="281"/>
      <c r="E18" s="281"/>
      <c r="F18" s="281"/>
    </row>
    <row r="19" spans="1:20" ht="15" customHeight="1" x14ac:dyDescent="0.2">
      <c r="A19" s="281"/>
      <c r="B19" s="281"/>
      <c r="C19" s="281"/>
      <c r="D19" s="281"/>
      <c r="E19" s="281"/>
      <c r="F19" s="281"/>
    </row>
    <row r="20" spans="1:20" ht="15" customHeight="1" x14ac:dyDescent="0.2">
      <c r="A20" s="281"/>
      <c r="B20" s="281"/>
      <c r="C20" s="281"/>
      <c r="D20" s="281"/>
      <c r="E20" s="281"/>
      <c r="F20" s="281"/>
    </row>
    <row r="21" spans="1:20" ht="15" customHeight="1" x14ac:dyDescent="0.2">
      <c r="A21" s="281"/>
      <c r="B21" s="281"/>
      <c r="C21" s="281"/>
      <c r="D21" s="281"/>
      <c r="E21" s="281"/>
      <c r="F21" s="281"/>
    </row>
    <row r="22" spans="1:20" ht="12.95" customHeight="1" x14ac:dyDescent="0.25">
      <c r="B22" s="1077" t="s">
        <v>302</v>
      </c>
      <c r="C22" s="1077"/>
      <c r="D22" s="1077"/>
      <c r="E22" s="281"/>
      <c r="F22" s="4"/>
      <c r="G22" s="4"/>
      <c r="H22" s="4"/>
    </row>
    <row r="23" spans="1:20" ht="12.95" customHeight="1" x14ac:dyDescent="0.25">
      <c r="B23" s="1077" t="s">
        <v>289</v>
      </c>
      <c r="C23" s="1077"/>
      <c r="D23" s="1077"/>
      <c r="G23" s="373" t="s">
        <v>278</v>
      </c>
      <c r="P23" s="474" t="s">
        <v>281</v>
      </c>
    </row>
    <row r="24" spans="1:20" ht="12.95" customHeight="1" x14ac:dyDescent="0.25">
      <c r="B24" s="1077" t="s">
        <v>290</v>
      </c>
      <c r="C24" s="1077"/>
      <c r="D24" s="1077"/>
      <c r="G24" s="373" t="s">
        <v>279</v>
      </c>
      <c r="K24" s="373" t="s">
        <v>280</v>
      </c>
      <c r="P24" s="486" t="s">
        <v>284</v>
      </c>
    </row>
    <row r="25" spans="1:20" ht="12.95" customHeight="1" x14ac:dyDescent="0.25">
      <c r="B25" s="1077" t="s">
        <v>292</v>
      </c>
      <c r="C25" s="1077"/>
      <c r="D25" s="1077"/>
      <c r="G25" s="373" t="s">
        <v>282</v>
      </c>
      <c r="K25" s="472" t="s">
        <v>283</v>
      </c>
      <c r="P25" s="270" t="s">
        <v>291</v>
      </c>
    </row>
    <row r="26" spans="1:20" ht="15" customHeight="1" x14ac:dyDescent="0.2">
      <c r="A26" s="281"/>
      <c r="B26" s="281"/>
      <c r="C26" s="281"/>
      <c r="D26" s="281"/>
      <c r="E26" s="281"/>
      <c r="F26" s="281"/>
      <c r="H26" s="11"/>
      <c r="I26" s="11"/>
    </row>
    <row r="27" spans="1:20" ht="15" customHeight="1" x14ac:dyDescent="0.2">
      <c r="A27" s="1081"/>
      <c r="B27" s="1081"/>
      <c r="C27" s="1081"/>
      <c r="D27" s="1081"/>
      <c r="E27" s="1081"/>
      <c r="F27" s="1081"/>
      <c r="G27" s="1081"/>
      <c r="H27" s="1081"/>
      <c r="I27" s="1081"/>
      <c r="J27" s="1081"/>
      <c r="K27" s="1081"/>
      <c r="L27" s="1081"/>
      <c r="M27" s="1081"/>
      <c r="N27" s="1081"/>
      <c r="O27" s="1081"/>
      <c r="P27" s="1081"/>
      <c r="Q27" s="1081"/>
      <c r="R27" s="1081"/>
      <c r="S27" s="1081"/>
      <c r="T27" s="1081"/>
    </row>
    <row r="28" spans="1:20" ht="15" customHeight="1" x14ac:dyDescent="0.2">
      <c r="A28" s="1082" t="s">
        <v>325</v>
      </c>
      <c r="B28" s="1082"/>
      <c r="C28" s="1082"/>
      <c r="D28" s="1082"/>
      <c r="E28" s="1082"/>
      <c r="F28" s="1082"/>
      <c r="G28" s="1082"/>
      <c r="H28" s="1082"/>
      <c r="I28" s="1082"/>
      <c r="J28" s="1082"/>
      <c r="K28" s="1082"/>
      <c r="L28" s="1082"/>
      <c r="M28" s="1082"/>
      <c r="N28" s="1082"/>
      <c r="O28" s="1082"/>
      <c r="P28" s="1082"/>
      <c r="Q28" s="1082"/>
      <c r="R28" s="1082"/>
      <c r="S28" s="1082"/>
      <c r="T28" s="1082"/>
    </row>
    <row r="29" spans="1:20" ht="15" customHeight="1" x14ac:dyDescent="0.25">
      <c r="A29" s="263"/>
      <c r="B29" s="263"/>
      <c r="C29" s="487"/>
      <c r="D29" s="487"/>
      <c r="E29" s="487"/>
      <c r="F29" s="487"/>
      <c r="G29" s="265"/>
      <c r="H29" s="264"/>
      <c r="I29" s="264"/>
      <c r="J29" s="266"/>
    </row>
    <row r="30" spans="1:20" ht="15" customHeight="1" thickBot="1" x14ac:dyDescent="0.3">
      <c r="B30" s="1083" t="s">
        <v>166</v>
      </c>
      <c r="C30" s="1083"/>
      <c r="D30" s="1083"/>
      <c r="E30" s="1083"/>
      <c r="F30" s="267"/>
      <c r="G30" s="488"/>
      <c r="K30" s="489"/>
      <c r="P30" s="1083" t="s">
        <v>167</v>
      </c>
      <c r="Q30" s="1083"/>
      <c r="R30" s="1083"/>
      <c r="S30" s="1083"/>
    </row>
    <row r="31" spans="1:20" ht="15" customHeight="1" thickBot="1" x14ac:dyDescent="0.3">
      <c r="B31" s="1083"/>
      <c r="C31" s="1083"/>
      <c r="D31" s="1083"/>
      <c r="E31" s="1083"/>
      <c r="F31" s="473"/>
      <c r="G31" s="473"/>
      <c r="I31" s="1084" t="s">
        <v>326</v>
      </c>
      <c r="J31" s="1085"/>
      <c r="K31" s="1085"/>
      <c r="L31" s="1086"/>
      <c r="P31" s="1083"/>
      <c r="Q31" s="1083"/>
      <c r="R31" s="1083"/>
      <c r="S31" s="1083"/>
    </row>
    <row r="32" spans="1:20" ht="15" customHeight="1" x14ac:dyDescent="0.25">
      <c r="A32" s="268"/>
      <c r="B32" s="1083"/>
      <c r="C32" s="1083"/>
      <c r="D32" s="1083"/>
      <c r="E32" s="1083"/>
      <c r="F32" s="263"/>
      <c r="G32" s="263"/>
      <c r="H32" s="263"/>
      <c r="I32" s="490"/>
      <c r="J32" s="489"/>
      <c r="K32" s="489"/>
      <c r="L32" s="490"/>
      <c r="P32" s="1083"/>
      <c r="Q32" s="1083"/>
      <c r="R32" s="1083"/>
      <c r="S32" s="1083"/>
    </row>
    <row r="33" spans="1:20" ht="15" customHeight="1" x14ac:dyDescent="0.25">
      <c r="A33" s="1087"/>
      <c r="B33" s="1087"/>
      <c r="C33" s="269"/>
      <c r="D33" s="269"/>
      <c r="E33" s="1088"/>
      <c r="F33" s="1089"/>
      <c r="G33" s="270"/>
      <c r="H33" s="272"/>
      <c r="I33" s="491"/>
      <c r="J33" s="266"/>
    </row>
    <row r="34" spans="1:20" ht="15" customHeight="1" x14ac:dyDescent="0.25">
      <c r="C34" s="492"/>
      <c r="D34" s="262"/>
      <c r="E34" s="1089"/>
      <c r="F34" s="1089"/>
      <c r="G34" s="473"/>
      <c r="H34" s="491"/>
      <c r="I34" s="491"/>
      <c r="J34" s="266"/>
    </row>
    <row r="35" spans="1:20" ht="15" customHeight="1" x14ac:dyDescent="0.25">
      <c r="B35" s="1080" t="s">
        <v>123</v>
      </c>
      <c r="C35" s="1080"/>
      <c r="D35" s="1080"/>
      <c r="E35" s="1080"/>
      <c r="F35" s="473"/>
      <c r="G35" s="276"/>
      <c r="H35" s="276"/>
      <c r="I35" s="262"/>
      <c r="J35" s="262"/>
    </row>
    <row r="36" spans="1:20" ht="15" customHeight="1" x14ac:dyDescent="0.25">
      <c r="A36" s="471"/>
      <c r="B36" s="1080"/>
      <c r="C36" s="1080"/>
      <c r="D36" s="1080"/>
      <c r="E36" s="1080"/>
      <c r="F36" s="271"/>
      <c r="G36" s="271"/>
      <c r="I36" s="1090" t="s">
        <v>327</v>
      </c>
      <c r="J36" s="1091"/>
      <c r="K36" s="1091"/>
      <c r="L36" s="1092"/>
    </row>
    <row r="37" spans="1:20" ht="15" customHeight="1" x14ac:dyDescent="0.25">
      <c r="A37" s="263"/>
      <c r="B37" s="1080"/>
      <c r="C37" s="1080"/>
      <c r="D37" s="1080"/>
      <c r="E37" s="1080"/>
      <c r="F37" s="262"/>
      <c r="G37" s="262"/>
      <c r="I37" s="1093" t="s">
        <v>328</v>
      </c>
      <c r="J37" s="1083"/>
      <c r="K37" s="1083"/>
      <c r="L37" s="1094"/>
    </row>
    <row r="38" spans="1:20" ht="15" customHeight="1" x14ac:dyDescent="0.25">
      <c r="C38" s="493"/>
      <c r="D38" s="262"/>
      <c r="E38" s="262"/>
      <c r="F38" s="262"/>
      <c r="G38" s="262"/>
      <c r="I38" s="1093"/>
      <c r="J38" s="1083"/>
      <c r="K38" s="1083"/>
      <c r="L38" s="1094"/>
      <c r="P38" s="1079" t="s">
        <v>311</v>
      </c>
      <c r="Q38" s="1079"/>
      <c r="R38" s="1079"/>
      <c r="S38" s="1079"/>
    </row>
    <row r="39" spans="1:20" ht="15" customHeight="1" x14ac:dyDescent="0.25">
      <c r="B39" s="1080" t="s">
        <v>124</v>
      </c>
      <c r="C39" s="1080"/>
      <c r="D39" s="1080"/>
      <c r="E39" s="1080"/>
      <c r="F39" s="262"/>
      <c r="G39" s="262"/>
      <c r="I39" s="1095"/>
      <c r="J39" s="1096"/>
      <c r="K39" s="1096"/>
      <c r="L39" s="1097"/>
      <c r="P39" s="1079"/>
      <c r="Q39" s="1079"/>
      <c r="R39" s="1079"/>
      <c r="S39" s="1079"/>
    </row>
    <row r="40" spans="1:20" ht="15" customHeight="1" x14ac:dyDescent="0.25">
      <c r="A40" s="471"/>
      <c r="B40" s="1080"/>
      <c r="C40" s="1080"/>
      <c r="D40" s="1080"/>
      <c r="E40" s="1080"/>
      <c r="F40" s="273"/>
      <c r="G40" s="262"/>
      <c r="J40" s="266"/>
      <c r="R40" s="262"/>
      <c r="S40" s="262"/>
    </row>
    <row r="41" spans="1:20" ht="15" customHeight="1" thickBot="1" x14ac:dyDescent="0.3">
      <c r="A41" s="471"/>
      <c r="B41" s="1080"/>
      <c r="C41" s="1080"/>
      <c r="D41" s="1080"/>
      <c r="E41" s="1080"/>
      <c r="F41" s="262"/>
      <c r="G41" s="274"/>
      <c r="J41" s="262"/>
      <c r="R41" s="262"/>
      <c r="S41" s="262"/>
    </row>
    <row r="42" spans="1:20" ht="15" customHeight="1" x14ac:dyDescent="0.25">
      <c r="A42" s="471"/>
      <c r="B42" s="494"/>
      <c r="C42" s="494"/>
      <c r="D42" s="494"/>
      <c r="E42" s="494"/>
      <c r="F42" s="262"/>
      <c r="G42" s="274"/>
      <c r="J42" s="262"/>
      <c r="P42" s="1098" t="s">
        <v>320</v>
      </c>
      <c r="Q42" s="1099"/>
      <c r="R42" s="1099"/>
      <c r="S42" s="1100"/>
      <c r="T42" s="1101" t="s">
        <v>43</v>
      </c>
    </row>
    <row r="43" spans="1:20" ht="15" customHeight="1" x14ac:dyDescent="0.25">
      <c r="A43" s="1087"/>
      <c r="B43" s="1087"/>
      <c r="C43" s="275"/>
      <c r="D43" s="262"/>
      <c r="E43" s="262"/>
      <c r="F43" s="262"/>
      <c r="G43" s="274"/>
      <c r="J43" s="266"/>
      <c r="P43" s="1102" t="s">
        <v>329</v>
      </c>
      <c r="Q43" s="1083"/>
      <c r="R43" s="1083"/>
      <c r="S43" s="1103"/>
      <c r="T43" s="1101"/>
    </row>
    <row r="44" spans="1:20" ht="15" customHeight="1" x14ac:dyDescent="0.25">
      <c r="B44" s="1104" t="s">
        <v>330</v>
      </c>
      <c r="C44" s="1104"/>
      <c r="D44" s="1104"/>
      <c r="E44" s="1104"/>
      <c r="F44" s="262"/>
      <c r="G44" s="262"/>
      <c r="P44" s="1102"/>
      <c r="Q44" s="1083"/>
      <c r="R44" s="1083"/>
      <c r="S44" s="1103"/>
      <c r="T44" s="1101"/>
    </row>
    <row r="45" spans="1:20" ht="15" customHeight="1" x14ac:dyDescent="0.25">
      <c r="B45" s="1104"/>
      <c r="C45" s="1104"/>
      <c r="D45" s="1104"/>
      <c r="E45" s="1104"/>
      <c r="F45" s="473"/>
      <c r="G45" s="473"/>
      <c r="I45" s="1105" t="s">
        <v>331</v>
      </c>
      <c r="J45" s="1106"/>
      <c r="K45" s="1106"/>
      <c r="L45" s="1107"/>
      <c r="P45" s="1108" t="s">
        <v>332</v>
      </c>
      <c r="Q45" s="1109"/>
      <c r="R45" s="1109"/>
      <c r="S45" s="1110"/>
      <c r="T45" s="1101"/>
    </row>
    <row r="46" spans="1:20" ht="15" customHeight="1" thickBot="1" x14ac:dyDescent="0.3">
      <c r="A46" s="495"/>
      <c r="F46" s="262"/>
      <c r="G46" s="262"/>
      <c r="I46" s="1111" t="s">
        <v>125</v>
      </c>
      <c r="J46" s="1104"/>
      <c r="K46" s="1104"/>
      <c r="L46" s="1112"/>
      <c r="P46" s="1108"/>
      <c r="Q46" s="1109"/>
      <c r="R46" s="1109"/>
      <c r="S46" s="1110"/>
      <c r="T46" s="1101"/>
    </row>
    <row r="47" spans="1:20" ht="15" customHeight="1" thickBot="1" x14ac:dyDescent="0.3">
      <c r="A47" s="495"/>
      <c r="B47" s="495"/>
      <c r="C47" s="1116" t="s">
        <v>333</v>
      </c>
      <c r="D47" s="1117"/>
      <c r="E47" s="1117"/>
      <c r="F47" s="1118"/>
      <c r="I47" s="1111"/>
      <c r="J47" s="1104"/>
      <c r="K47" s="1104"/>
      <c r="L47" s="1112"/>
      <c r="P47" s="1119" t="s">
        <v>127</v>
      </c>
      <c r="Q47" s="1104"/>
      <c r="R47" s="1104"/>
      <c r="S47" s="1120"/>
      <c r="T47" s="1101"/>
    </row>
    <row r="48" spans="1:20" ht="15" customHeight="1" x14ac:dyDescent="0.25">
      <c r="F48" s="262"/>
      <c r="G48" s="262"/>
      <c r="I48" s="1113"/>
      <c r="J48" s="1114"/>
      <c r="K48" s="1114"/>
      <c r="L48" s="1115"/>
      <c r="P48" s="1119"/>
      <c r="Q48" s="1104"/>
      <c r="R48" s="1104"/>
      <c r="S48" s="1120"/>
      <c r="T48" s="1101"/>
    </row>
    <row r="49" spans="1:20" ht="15" customHeight="1" x14ac:dyDescent="0.25">
      <c r="B49" s="1104" t="s">
        <v>334</v>
      </c>
      <c r="C49" s="1104"/>
      <c r="D49" s="1104"/>
      <c r="E49" s="1104"/>
      <c r="G49" s="274"/>
      <c r="J49" s="278"/>
      <c r="P49" s="1119"/>
      <c r="Q49" s="1104"/>
      <c r="R49" s="1104"/>
      <c r="S49" s="1120"/>
      <c r="T49" s="1101"/>
    </row>
    <row r="50" spans="1:20" ht="15" customHeight="1" x14ac:dyDescent="0.25">
      <c r="A50" s="209"/>
      <c r="B50" s="1104"/>
      <c r="C50" s="1104"/>
      <c r="D50" s="1104"/>
      <c r="E50" s="1104"/>
      <c r="G50" s="274"/>
      <c r="J50" s="278"/>
      <c r="P50" s="1119"/>
      <c r="Q50" s="1104"/>
      <c r="R50" s="1104"/>
      <c r="S50" s="1120"/>
      <c r="T50" s="1101"/>
    </row>
    <row r="51" spans="1:20" ht="15" customHeight="1" x14ac:dyDescent="0.25">
      <c r="A51" s="471"/>
      <c r="B51" s="471"/>
      <c r="D51" s="279"/>
      <c r="E51" s="262"/>
      <c r="F51" s="262"/>
      <c r="G51" s="263"/>
      <c r="H51" s="4"/>
      <c r="I51" s="1130" t="s">
        <v>335</v>
      </c>
      <c r="J51" s="1130"/>
      <c r="K51" s="1130"/>
      <c r="L51" s="1130"/>
      <c r="P51" s="1121" t="s">
        <v>336</v>
      </c>
      <c r="Q51" s="1122"/>
      <c r="R51" s="1122"/>
      <c r="S51" s="1123"/>
      <c r="T51" s="1101"/>
    </row>
    <row r="52" spans="1:20" ht="15" customHeight="1" x14ac:dyDescent="0.25">
      <c r="A52" s="471"/>
      <c r="B52" s="471"/>
      <c r="D52" s="262"/>
      <c r="E52" s="262"/>
      <c r="F52" s="262"/>
      <c r="G52" s="262"/>
      <c r="H52" s="496"/>
      <c r="I52" s="1130"/>
      <c r="J52" s="1130"/>
      <c r="K52" s="1130"/>
      <c r="L52" s="1130"/>
      <c r="P52" s="1121"/>
      <c r="Q52" s="1122"/>
      <c r="R52" s="1122"/>
      <c r="S52" s="1123"/>
      <c r="T52" s="1101"/>
    </row>
    <row r="53" spans="1:20" ht="15" customHeight="1" x14ac:dyDescent="0.2">
      <c r="B53" s="1124" t="s">
        <v>337</v>
      </c>
      <c r="C53" s="1124"/>
      <c r="D53" s="1124"/>
      <c r="E53" s="1124"/>
      <c r="P53" s="1125" t="s">
        <v>165</v>
      </c>
      <c r="Q53" s="1124"/>
      <c r="R53" s="1124"/>
      <c r="S53" s="1126"/>
      <c r="T53" s="1101"/>
    </row>
    <row r="54" spans="1:20" ht="15" customHeight="1" thickBot="1" x14ac:dyDescent="0.25">
      <c r="B54" s="1124"/>
      <c r="C54" s="1124"/>
      <c r="D54" s="1124"/>
      <c r="E54" s="1124"/>
      <c r="P54" s="1127"/>
      <c r="Q54" s="1128"/>
      <c r="R54" s="1128"/>
      <c r="S54" s="1129"/>
      <c r="T54" s="1101"/>
    </row>
    <row r="55" spans="1:20" ht="15" customHeight="1" x14ac:dyDescent="0.2"/>
    <row r="56" spans="1:20" ht="15" customHeight="1" x14ac:dyDescent="0.2"/>
    <row r="57" spans="1:20" ht="15" customHeight="1" x14ac:dyDescent="0.2"/>
    <row r="58" spans="1:20" ht="15" customHeight="1" x14ac:dyDescent="0.2"/>
    <row r="59" spans="1:20" ht="15" customHeight="1" x14ac:dyDescent="0.2"/>
    <row r="60" spans="1:20" ht="15" customHeight="1" x14ac:dyDescent="0.2"/>
  </sheetData>
  <mergeCells count="35">
    <mergeCell ref="P42:S42"/>
    <mergeCell ref="T42:T54"/>
    <mergeCell ref="A43:B43"/>
    <mergeCell ref="P43:S44"/>
    <mergeCell ref="B44:E45"/>
    <mergeCell ref="I45:L45"/>
    <mergeCell ref="P45:S46"/>
    <mergeCell ref="I46:L48"/>
    <mergeCell ref="C47:F47"/>
    <mergeCell ref="P47:S50"/>
    <mergeCell ref="P51:S52"/>
    <mergeCell ref="B53:E54"/>
    <mergeCell ref="P53:S54"/>
    <mergeCell ref="B49:E50"/>
    <mergeCell ref="I51:L52"/>
    <mergeCell ref="P38:S39"/>
    <mergeCell ref="B39:E41"/>
    <mergeCell ref="B24:D24"/>
    <mergeCell ref="B25:D25"/>
    <mergeCell ref="A27:T27"/>
    <mergeCell ref="A28:T28"/>
    <mergeCell ref="B30:E32"/>
    <mergeCell ref="P30:S32"/>
    <mergeCell ref="I31:L31"/>
    <mergeCell ref="A33:B33"/>
    <mergeCell ref="E33:F34"/>
    <mergeCell ref="B35:E37"/>
    <mergeCell ref="I36:L36"/>
    <mergeCell ref="I37:L39"/>
    <mergeCell ref="A3:B3"/>
    <mergeCell ref="E1:F1"/>
    <mergeCell ref="A4:T4"/>
    <mergeCell ref="B22:D22"/>
    <mergeCell ref="B23:D23"/>
    <mergeCell ref="A2:T2"/>
  </mergeCells>
  <pageMargins left="0.6692913385826772" right="0.19685039370078741" top="0.31496062992125984" bottom="0.19685039370078741" header="0.23622047244094491" footer="0.15748031496062992"/>
  <pageSetup paperSize="9" firstPageNumber="37" orientation="portrait" useFirstPageNumber="1" r:id="rId1"/>
  <headerFooter scaleWithDoc="0" alignWithMargins="0">
    <oddFooter>&amp;C32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3"/>
  <sheetViews>
    <sheetView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2" spans="1:4" ht="30" customHeight="1" x14ac:dyDescent="0.25">
      <c r="A2" s="912" t="s">
        <v>199</v>
      </c>
      <c r="B2" s="912"/>
      <c r="C2" s="912"/>
      <c r="D2" s="912"/>
    </row>
    <row r="3" spans="1:4" ht="30" customHeight="1" x14ac:dyDescent="0.2">
      <c r="A3" s="878" t="str">
        <f>T!E17&amp;" "&amp;T!G17</f>
        <v>II. čtvrtletí 2018</v>
      </c>
    </row>
    <row r="4" spans="1:4" ht="30" customHeight="1" x14ac:dyDescent="0.2">
      <c r="A4" s="8"/>
      <c r="B4" s="5"/>
      <c r="C4" s="910"/>
      <c r="D4" s="911"/>
    </row>
    <row r="5" spans="1:4" ht="30" customHeight="1" x14ac:dyDescent="0.2">
      <c r="A5" s="8"/>
      <c r="B5" s="5"/>
      <c r="C5" s="910"/>
      <c r="D5" s="911"/>
    </row>
    <row r="6" spans="1:4" ht="30" customHeight="1" x14ac:dyDescent="0.2">
      <c r="A6" s="8"/>
      <c r="B6" s="5"/>
      <c r="C6" s="910"/>
      <c r="D6" s="911"/>
    </row>
    <row r="7" spans="1:4" ht="30" customHeight="1" x14ac:dyDescent="0.2">
      <c r="A7" s="8"/>
      <c r="B7" s="5"/>
      <c r="C7" s="910"/>
      <c r="D7" s="911"/>
    </row>
    <row r="8" spans="1:4" ht="30" customHeight="1" x14ac:dyDescent="0.2">
      <c r="A8" s="8"/>
      <c r="B8" s="5"/>
      <c r="C8" s="910"/>
      <c r="D8" s="911"/>
    </row>
    <row r="9" spans="1:4" ht="30" customHeight="1" x14ac:dyDescent="0.2">
      <c r="A9" s="8"/>
      <c r="B9" s="5"/>
      <c r="C9" s="910"/>
      <c r="D9" s="911"/>
    </row>
    <row r="10" spans="1:4" ht="30" customHeight="1" x14ac:dyDescent="0.2">
      <c r="A10" s="8"/>
      <c r="B10" s="5"/>
      <c r="C10" s="10"/>
      <c r="D10" s="9"/>
    </row>
    <row r="11" spans="1:4" ht="30" customHeight="1" x14ac:dyDescent="0.2">
      <c r="A11" s="8"/>
      <c r="B11" s="5"/>
      <c r="C11" s="10"/>
      <c r="D11" s="9"/>
    </row>
    <row r="12" spans="1:4" ht="30" customHeight="1" x14ac:dyDescent="0.2">
      <c r="A12" s="8"/>
      <c r="B12" s="5"/>
      <c r="C12" s="10"/>
      <c r="D12" s="9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23.1" customHeight="1" x14ac:dyDescent="0.2">
      <c r="A15" s="2"/>
      <c r="B15" s="7"/>
      <c r="C15" s="9"/>
      <c r="D15" s="9"/>
    </row>
    <row r="16" spans="1:4" ht="23.1" customHeight="1" x14ac:dyDescent="0.2">
      <c r="A16" s="2"/>
      <c r="B16" s="7"/>
      <c r="C16" s="9"/>
      <c r="D16" s="9"/>
    </row>
    <row r="17" spans="1:4" ht="23.1" customHeight="1" x14ac:dyDescent="0.2">
      <c r="A17" s="2"/>
      <c r="B17" s="7"/>
      <c r="C17" s="9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14"/>
      <c r="C19" s="13"/>
      <c r="D19" s="13"/>
    </row>
    <row r="20" spans="1:4" ht="23.1" customHeight="1" x14ac:dyDescent="0.2">
      <c r="A20" s="2"/>
      <c r="B20" s="14"/>
      <c r="C20" s="13"/>
      <c r="D20" s="13"/>
    </row>
    <row r="21" spans="1:4" ht="23.1" customHeight="1" x14ac:dyDescent="0.2">
      <c r="A21" s="2"/>
      <c r="B21" s="14"/>
      <c r="C21" s="13"/>
      <c r="D21" s="13"/>
    </row>
    <row r="22" spans="1:4" ht="23.1" customHeight="1" x14ac:dyDescent="0.2">
      <c r="A22" s="2"/>
      <c r="B22" s="14"/>
      <c r="C22" s="15"/>
      <c r="D22" s="15"/>
    </row>
    <row r="23" spans="1:4" ht="23.1" customHeight="1" x14ac:dyDescent="0.2">
      <c r="A23" s="2"/>
      <c r="B23" s="14"/>
      <c r="C23" s="15"/>
      <c r="D23" s="15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12"/>
    </row>
    <row r="26" spans="1:4" ht="23.1" customHeight="1" x14ac:dyDescent="0.2">
      <c r="A26" s="2"/>
    </row>
    <row r="27" spans="1:4" ht="23.1" customHeight="1" x14ac:dyDescent="0.2">
      <c r="A27" s="17"/>
      <c r="B27" s="18"/>
      <c r="C27" s="19"/>
      <c r="D27" s="19"/>
    </row>
    <row r="28" spans="1:4" ht="23.1" customHeight="1" x14ac:dyDescent="0.2">
      <c r="A28" s="17"/>
      <c r="B28" s="20"/>
      <c r="C28" s="16"/>
      <c r="D28" s="16"/>
    </row>
    <row r="29" spans="1:4" ht="23.1" customHeight="1" x14ac:dyDescent="0.2">
      <c r="A29" s="17"/>
      <c r="B29" s="14"/>
      <c r="C29" s="15"/>
      <c r="D29" s="15"/>
    </row>
    <row r="30" spans="1:4" ht="23.1" customHeight="1" x14ac:dyDescent="0.2">
      <c r="A30" s="2"/>
      <c r="B30" s="7"/>
      <c r="C30" s="911"/>
      <c r="D30" s="911"/>
    </row>
    <row r="31" spans="1:4" ht="23.1" customHeight="1" x14ac:dyDescent="0.2">
      <c r="A31" s="2"/>
      <c r="B31" s="7"/>
      <c r="C31" s="911"/>
      <c r="D31" s="911"/>
    </row>
    <row r="32" spans="1:4" ht="23.1" customHeight="1" x14ac:dyDescent="0.2">
      <c r="A32" s="2"/>
      <c r="B32" s="7"/>
      <c r="C32" s="911"/>
      <c r="D32" s="911"/>
    </row>
    <row r="33" spans="1:4" ht="30" customHeight="1" x14ac:dyDescent="0.2">
      <c r="A33" s="913"/>
      <c r="B33" s="913"/>
      <c r="C33" s="913"/>
      <c r="D33" s="913"/>
    </row>
  </sheetData>
  <mergeCells count="11">
    <mergeCell ref="C8:D8"/>
    <mergeCell ref="C9:D9"/>
    <mergeCell ref="C32:D32"/>
    <mergeCell ref="A33:D33"/>
    <mergeCell ref="C30:D30"/>
    <mergeCell ref="C31:D31"/>
    <mergeCell ref="C4:D4"/>
    <mergeCell ref="C5:D5"/>
    <mergeCell ref="C6:D6"/>
    <mergeCell ref="A2:D2"/>
    <mergeCell ref="C7:D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topLeftCell="A4" zoomScaleNormal="100" zoomScaleSheetLayoutView="100" workbookViewId="0"/>
  </sheetViews>
  <sheetFormatPr defaultRowHeight="12.75" x14ac:dyDescent="0.25"/>
  <cols>
    <col min="1" max="1" width="11.140625" style="30" customWidth="1"/>
    <col min="2" max="2" width="8.85546875" style="30" customWidth="1"/>
    <col min="3" max="3" width="12.7109375" style="30" customWidth="1"/>
    <col min="4" max="11" width="8.28515625" style="30" customWidth="1"/>
    <col min="12" max="12" width="1.7109375" style="30" customWidth="1"/>
    <col min="13" max="16384" width="9.140625" style="30"/>
  </cols>
  <sheetData>
    <row r="1" spans="1:17" x14ac:dyDescent="0.25">
      <c r="K1" s="931" t="s">
        <v>225</v>
      </c>
      <c r="L1" s="931"/>
    </row>
    <row r="2" spans="1:17" ht="15.75" x14ac:dyDescent="0.25">
      <c r="A2" s="932" t="s">
        <v>131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  <c r="L2" s="932"/>
    </row>
    <row r="3" spans="1:17" ht="18" customHeight="1" x14ac:dyDescent="0.25">
      <c r="A3" s="806" t="str">
        <f>T!E17&amp;" "&amp;T!G17</f>
        <v>II. čtvrtletí 2018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7" ht="20.25" customHeight="1" x14ac:dyDescent="0.25">
      <c r="C4" s="128"/>
      <c r="D4" s="933"/>
      <c r="E4" s="934"/>
      <c r="F4" s="934"/>
      <c r="G4" s="934"/>
      <c r="H4" s="934"/>
      <c r="I4" s="934"/>
      <c r="J4" s="934"/>
      <c r="K4" s="934"/>
      <c r="L4" s="39"/>
    </row>
    <row r="5" spans="1:17" s="127" customFormat="1" ht="40.5" customHeight="1" x14ac:dyDescent="0.25">
      <c r="B5" s="128"/>
      <c r="C5" s="128"/>
      <c r="D5" s="935" t="s">
        <v>342</v>
      </c>
      <c r="E5" s="936"/>
      <c r="F5" s="936"/>
      <c r="G5" s="937"/>
      <c r="H5" s="938" t="s">
        <v>1</v>
      </c>
      <c r="I5" s="938"/>
      <c r="J5" s="938"/>
      <c r="K5" s="938"/>
      <c r="L5" s="129"/>
    </row>
    <row r="6" spans="1:17" ht="20.100000000000001" customHeight="1" thickBot="1" x14ac:dyDescent="0.3">
      <c r="A6" s="39"/>
      <c r="B6" s="62"/>
      <c r="C6" s="39"/>
      <c r="D6" s="54" t="str">
        <f>T!J20</f>
        <v>Duben</v>
      </c>
      <c r="E6" s="48" t="str">
        <f>T!J21</f>
        <v>Květen</v>
      </c>
      <c r="F6" s="48" t="str">
        <f>T!J22</f>
        <v>Červen</v>
      </c>
      <c r="G6" s="600" t="str">
        <f>T!E17</f>
        <v>II. čtvrtletí</v>
      </c>
      <c r="H6" s="48" t="str">
        <f>D6</f>
        <v>Duben</v>
      </c>
      <c r="I6" s="48" t="str">
        <f>E6</f>
        <v>Květen</v>
      </c>
      <c r="J6" s="48" t="str">
        <f>F6</f>
        <v>Červen</v>
      </c>
      <c r="K6" s="730" t="str">
        <f>G6</f>
        <v>II. čtvrtletí</v>
      </c>
      <c r="L6" s="63"/>
    </row>
    <row r="7" spans="1:17" ht="14.1" customHeight="1" x14ac:dyDescent="0.25">
      <c r="A7" s="926" t="s">
        <v>130</v>
      </c>
      <c r="B7" s="929" t="s">
        <v>79</v>
      </c>
      <c r="C7" s="49" t="s">
        <v>81</v>
      </c>
      <c r="D7" s="55">
        <v>3358002.9085346558</v>
      </c>
      <c r="E7" s="50">
        <v>3582869.4050005269</v>
      </c>
      <c r="F7" s="50">
        <v>3190649.5358160138</v>
      </c>
      <c r="G7" s="601">
        <f>SUM(D7:F7)</f>
        <v>10131521.849351197</v>
      </c>
      <c r="H7" s="50">
        <v>35795855.399999999</v>
      </c>
      <c r="I7" s="50">
        <v>38168389.546999998</v>
      </c>
      <c r="J7" s="50">
        <v>34035001.398000002</v>
      </c>
      <c r="K7" s="731">
        <f>SUM(H7:J7)</f>
        <v>107999246.345</v>
      </c>
      <c r="L7" s="64"/>
      <c r="N7" s="425"/>
      <c r="O7" s="425"/>
      <c r="P7" s="425"/>
      <c r="Q7" s="425"/>
    </row>
    <row r="8" spans="1:17" ht="14.1" customHeight="1" x14ac:dyDescent="0.25">
      <c r="A8" s="915"/>
      <c r="B8" s="924"/>
      <c r="C8" s="37" t="s">
        <v>82</v>
      </c>
      <c r="D8" s="56">
        <v>101.32451869452892</v>
      </c>
      <c r="E8" s="32">
        <v>65.634130426737215</v>
      </c>
      <c r="F8" s="32">
        <v>52.836303042057395</v>
      </c>
      <c r="G8" s="602">
        <f>SUM(D8:F8)</f>
        <v>219.79495216332356</v>
      </c>
      <c r="H8" s="32">
        <v>1063.8934809999992</v>
      </c>
      <c r="I8" s="32">
        <v>689.10180600000001</v>
      </c>
      <c r="J8" s="32">
        <v>554.79829599999994</v>
      </c>
      <c r="K8" s="732">
        <f t="shared" ref="K8:K48" si="0">SUM(H8:J8)</f>
        <v>2307.7935829999992</v>
      </c>
      <c r="L8" s="63"/>
      <c r="N8" s="425"/>
      <c r="O8" s="425"/>
      <c r="P8" s="425"/>
      <c r="Q8" s="425"/>
    </row>
    <row r="9" spans="1:17" ht="14.1" customHeight="1" x14ac:dyDescent="0.25">
      <c r="A9" s="915"/>
      <c r="B9" s="925"/>
      <c r="C9" s="38" t="s">
        <v>83</v>
      </c>
      <c r="D9" s="57">
        <v>3358104.2330533504</v>
      </c>
      <c r="E9" s="35">
        <v>3582935.0391309536</v>
      </c>
      <c r="F9" s="35">
        <v>3190702.3721190561</v>
      </c>
      <c r="G9" s="603">
        <f t="shared" ref="G9" si="1">SUM(D9:F9)</f>
        <v>10131741.644303359</v>
      </c>
      <c r="H9" s="35">
        <v>35796919.293481</v>
      </c>
      <c r="I9" s="35">
        <v>38169078.648805998</v>
      </c>
      <c r="J9" s="35">
        <v>34035556.196295999</v>
      </c>
      <c r="K9" s="733">
        <f t="shared" si="0"/>
        <v>108001554.138583</v>
      </c>
      <c r="L9" s="63"/>
      <c r="N9" s="425"/>
      <c r="O9" s="425"/>
      <c r="P9" s="425"/>
      <c r="Q9" s="425"/>
    </row>
    <row r="10" spans="1:17" ht="14.1" customHeight="1" x14ac:dyDescent="0.25">
      <c r="A10" s="915"/>
      <c r="B10" s="923" t="s">
        <v>80</v>
      </c>
      <c r="C10" s="36" t="s">
        <v>81</v>
      </c>
      <c r="D10" s="58">
        <v>2591120.1825087033</v>
      </c>
      <c r="E10" s="31">
        <v>2869854.2071948522</v>
      </c>
      <c r="F10" s="31">
        <v>2462714.3633294646</v>
      </c>
      <c r="G10" s="602">
        <f>SUM(D10:F10)</f>
        <v>7923688.7530330196</v>
      </c>
      <c r="H10" s="31">
        <v>27613917.528000001</v>
      </c>
      <c r="I10" s="31">
        <v>30583232.383000001</v>
      </c>
      <c r="J10" s="31">
        <v>26270298.163180999</v>
      </c>
      <c r="K10" s="734">
        <f t="shared" si="0"/>
        <v>84467448.07418099</v>
      </c>
      <c r="L10" s="63"/>
      <c r="N10" s="425"/>
      <c r="O10" s="425"/>
      <c r="P10" s="425"/>
      <c r="Q10" s="425"/>
    </row>
    <row r="11" spans="1:17" ht="14.1" customHeight="1" x14ac:dyDescent="0.25">
      <c r="A11" s="915"/>
      <c r="B11" s="924"/>
      <c r="C11" s="37" t="s">
        <v>82</v>
      </c>
      <c r="D11" s="56">
        <v>16.370500482748405</v>
      </c>
      <c r="E11" s="32">
        <v>13.466613311156186</v>
      </c>
      <c r="F11" s="32">
        <v>13.184144896156786</v>
      </c>
      <c r="G11" s="602">
        <f>SUM(D11:F11)</f>
        <v>43.02125869006138</v>
      </c>
      <c r="H11" s="32">
        <v>174.653423</v>
      </c>
      <c r="I11" s="32">
        <v>143.44892340000001</v>
      </c>
      <c r="J11" s="32">
        <v>140.8061347</v>
      </c>
      <c r="K11" s="734">
        <f t="shared" si="0"/>
        <v>458.90848110000002</v>
      </c>
      <c r="L11" s="63"/>
      <c r="N11" s="425"/>
      <c r="O11" s="425"/>
      <c r="P11" s="425"/>
      <c r="Q11" s="425"/>
    </row>
    <row r="12" spans="1:17" ht="14.1" customHeight="1" x14ac:dyDescent="0.25">
      <c r="A12" s="915"/>
      <c r="B12" s="925"/>
      <c r="C12" s="38" t="s">
        <v>83</v>
      </c>
      <c r="D12" s="57">
        <v>2591136.5530091859</v>
      </c>
      <c r="E12" s="35">
        <v>2869867.6738081635</v>
      </c>
      <c r="F12" s="35">
        <v>2462727.5474743606</v>
      </c>
      <c r="G12" s="603">
        <f t="shared" ref="G12" si="2">SUM(D12:F12)</f>
        <v>7923731.7742917091</v>
      </c>
      <c r="H12" s="35">
        <v>27614092.181423001</v>
      </c>
      <c r="I12" s="35">
        <v>30583375.831923403</v>
      </c>
      <c r="J12" s="35">
        <v>26270438.9693157</v>
      </c>
      <c r="K12" s="733">
        <f t="shared" si="0"/>
        <v>84467906.982662112</v>
      </c>
      <c r="L12" s="63"/>
      <c r="N12" s="425"/>
      <c r="O12" s="425"/>
      <c r="P12" s="425"/>
      <c r="Q12" s="425"/>
    </row>
    <row r="13" spans="1:17" ht="14.1" customHeight="1" x14ac:dyDescent="0.25">
      <c r="A13" s="915"/>
      <c r="B13" s="919" t="s">
        <v>135</v>
      </c>
      <c r="C13" s="36" t="s">
        <v>81</v>
      </c>
      <c r="D13" s="58">
        <v>766882.72602595249</v>
      </c>
      <c r="E13" s="31">
        <v>713015.19780567475</v>
      </c>
      <c r="F13" s="31">
        <v>727935.17248654924</v>
      </c>
      <c r="G13" s="602">
        <f>SUM(D13:F13)</f>
        <v>2207833.0963181765</v>
      </c>
      <c r="H13" s="31">
        <v>8181937.8719999976</v>
      </c>
      <c r="I13" s="31">
        <v>7585157.1639999971</v>
      </c>
      <c r="J13" s="31">
        <v>7764703.2348190024</v>
      </c>
      <c r="K13" s="734">
        <f t="shared" si="0"/>
        <v>23531798.270818997</v>
      </c>
      <c r="L13" s="63"/>
      <c r="N13" s="425"/>
      <c r="O13" s="425"/>
      <c r="P13" s="425"/>
      <c r="Q13" s="425"/>
    </row>
    <row r="14" spans="1:17" ht="14.1" customHeight="1" x14ac:dyDescent="0.25">
      <c r="A14" s="915"/>
      <c r="B14" s="924"/>
      <c r="C14" s="37" t="s">
        <v>82</v>
      </c>
      <c r="D14" s="56">
        <v>84.954018211780522</v>
      </c>
      <c r="E14" s="32">
        <v>52.167517115581028</v>
      </c>
      <c r="F14" s="32">
        <v>39.652158145900607</v>
      </c>
      <c r="G14" s="602">
        <f>SUM(D14:F14)</f>
        <v>176.77369347326217</v>
      </c>
      <c r="H14" s="32">
        <v>889.24005799999918</v>
      </c>
      <c r="I14" s="32">
        <v>545.6528826</v>
      </c>
      <c r="J14" s="32">
        <v>413.99216129999991</v>
      </c>
      <c r="K14" s="734">
        <f t="shared" si="0"/>
        <v>1848.8851018999992</v>
      </c>
      <c r="L14" s="63"/>
      <c r="N14" s="425"/>
      <c r="O14" s="425"/>
      <c r="P14" s="425"/>
      <c r="Q14" s="425"/>
    </row>
    <row r="15" spans="1:17" ht="14.1" customHeight="1" thickBot="1" x14ac:dyDescent="0.3">
      <c r="A15" s="916"/>
      <c r="B15" s="930"/>
      <c r="C15" s="51" t="s">
        <v>83</v>
      </c>
      <c r="D15" s="59">
        <v>766967.6800441643</v>
      </c>
      <c r="E15" s="52">
        <v>713067.36532279034</v>
      </c>
      <c r="F15" s="52">
        <v>727974.82464469515</v>
      </c>
      <c r="G15" s="604">
        <f t="shared" ref="G15:G52" si="3">SUM(D15:F15)</f>
        <v>2208009.8700116496</v>
      </c>
      <c r="H15" s="52">
        <v>8182827.1120579978</v>
      </c>
      <c r="I15" s="52">
        <v>7585702.8168825973</v>
      </c>
      <c r="J15" s="52">
        <v>7765117.2269803025</v>
      </c>
      <c r="K15" s="735">
        <f t="shared" si="0"/>
        <v>23533647.155920897</v>
      </c>
      <c r="L15" s="65"/>
      <c r="N15" s="425"/>
      <c r="O15" s="425"/>
      <c r="P15" s="425"/>
      <c r="Q15" s="425"/>
    </row>
    <row r="16" spans="1:17" ht="14.1" customHeight="1" x14ac:dyDescent="0.25">
      <c r="A16" s="926" t="s">
        <v>133</v>
      </c>
      <c r="B16" s="924" t="s">
        <v>84</v>
      </c>
      <c r="C16" s="37" t="s">
        <v>297</v>
      </c>
      <c r="D16" s="56">
        <v>486.98200000000003</v>
      </c>
      <c r="E16" s="32">
        <v>0</v>
      </c>
      <c r="F16" s="32">
        <v>0</v>
      </c>
      <c r="G16" s="602">
        <f t="shared" si="3"/>
        <v>486.98200000000003</v>
      </c>
      <c r="H16" s="32">
        <v>5187.7548479999996</v>
      </c>
      <c r="I16" s="32">
        <v>0</v>
      </c>
      <c r="J16" s="32">
        <v>0</v>
      </c>
      <c r="K16" s="734">
        <f t="shared" si="0"/>
        <v>5187.7548479999996</v>
      </c>
      <c r="L16" s="63"/>
      <c r="N16" s="425"/>
      <c r="O16" s="425"/>
      <c r="P16" s="425"/>
      <c r="Q16" s="425"/>
    </row>
    <row r="17" spans="1:17" ht="14.1" customHeight="1" x14ac:dyDescent="0.25">
      <c r="A17" s="915"/>
      <c r="B17" s="924"/>
      <c r="C17" s="37" t="s">
        <v>132</v>
      </c>
      <c r="D17" s="56">
        <v>0</v>
      </c>
      <c r="E17" s="32">
        <v>2407.7829999999999</v>
      </c>
      <c r="F17" s="32">
        <v>1389.7180000000001</v>
      </c>
      <c r="G17" s="602">
        <f>SUM(D17:F17)</f>
        <v>3797.5010000000002</v>
      </c>
      <c r="H17" s="32">
        <v>0</v>
      </c>
      <c r="I17" s="32">
        <v>25648.708999999999</v>
      </c>
      <c r="J17" s="32">
        <v>14837.993</v>
      </c>
      <c r="K17" s="734">
        <f t="shared" si="0"/>
        <v>40486.701999999997</v>
      </c>
      <c r="L17" s="63"/>
      <c r="N17" s="425"/>
      <c r="O17" s="425"/>
      <c r="P17" s="425"/>
      <c r="Q17" s="425"/>
    </row>
    <row r="18" spans="1:17" ht="14.1" customHeight="1" x14ac:dyDescent="0.25">
      <c r="A18" s="915"/>
      <c r="B18" s="924"/>
      <c r="C18" s="37" t="s">
        <v>207</v>
      </c>
      <c r="D18" s="56">
        <v>0</v>
      </c>
      <c r="E18" s="32">
        <v>0</v>
      </c>
      <c r="F18" s="32">
        <v>0</v>
      </c>
      <c r="G18" s="602">
        <f>SUM(D18:F18)</f>
        <v>0</v>
      </c>
      <c r="H18" s="32">
        <v>0</v>
      </c>
      <c r="I18" s="32">
        <v>0</v>
      </c>
      <c r="J18" s="32">
        <v>0</v>
      </c>
      <c r="K18" s="734">
        <f t="shared" si="0"/>
        <v>0</v>
      </c>
      <c r="L18" s="63"/>
      <c r="N18" s="425"/>
      <c r="O18" s="425"/>
      <c r="P18" s="425"/>
      <c r="Q18" s="425"/>
    </row>
    <row r="19" spans="1:17" ht="14.1" customHeight="1" x14ac:dyDescent="0.25">
      <c r="A19" s="915"/>
      <c r="B19" s="925"/>
      <c r="C19" s="38" t="s">
        <v>83</v>
      </c>
      <c r="D19" s="57">
        <v>486.98200000000003</v>
      </c>
      <c r="E19" s="35">
        <v>2407.7829999999999</v>
      </c>
      <c r="F19" s="35">
        <v>1389.7180000000001</v>
      </c>
      <c r="G19" s="603">
        <f>SUM(D19:F19)</f>
        <v>4284.4830000000002</v>
      </c>
      <c r="H19" s="35">
        <v>5187.7548479999996</v>
      </c>
      <c r="I19" s="35">
        <v>25648.708999999999</v>
      </c>
      <c r="J19" s="35">
        <v>14837.993</v>
      </c>
      <c r="K19" s="733">
        <f>SUM(H19:J19)</f>
        <v>45674.456848000002</v>
      </c>
      <c r="L19" s="63"/>
      <c r="N19" s="425"/>
      <c r="O19" s="425"/>
      <c r="P19" s="425"/>
      <c r="Q19" s="425"/>
    </row>
    <row r="20" spans="1:17" ht="14.1" customHeight="1" x14ac:dyDescent="0.25">
      <c r="A20" s="915"/>
      <c r="B20" s="923" t="s">
        <v>85</v>
      </c>
      <c r="C20" s="37" t="s">
        <v>297</v>
      </c>
      <c r="D20" s="58">
        <v>202238.71900000001</v>
      </c>
      <c r="E20" s="31">
        <v>378015.016</v>
      </c>
      <c r="F20" s="31">
        <v>342168.97399999999</v>
      </c>
      <c r="G20" s="602">
        <f t="shared" si="3"/>
        <v>922422.70900000003</v>
      </c>
      <c r="H20" s="31">
        <v>2166311.794667</v>
      </c>
      <c r="I20" s="31">
        <v>4026226.5390399983</v>
      </c>
      <c r="J20" s="31">
        <v>3652913.9428529995</v>
      </c>
      <c r="K20" s="734">
        <f t="shared" si="0"/>
        <v>9845452.2765599973</v>
      </c>
      <c r="L20" s="63"/>
      <c r="N20" s="425"/>
      <c r="O20" s="425"/>
      <c r="P20" s="425"/>
      <c r="Q20" s="425"/>
    </row>
    <row r="21" spans="1:17" ht="14.1" customHeight="1" x14ac:dyDescent="0.25">
      <c r="A21" s="915"/>
      <c r="B21" s="924"/>
      <c r="C21" s="37" t="s">
        <v>132</v>
      </c>
      <c r="D21" s="56">
        <v>25089.974999999999</v>
      </c>
      <c r="E21" s="32">
        <v>7482.5930000000008</v>
      </c>
      <c r="F21" s="32">
        <v>49030.491999999984</v>
      </c>
      <c r="G21" s="602">
        <f t="shared" si="3"/>
        <v>81603.059999999983</v>
      </c>
      <c r="H21" s="32">
        <v>267303.886</v>
      </c>
      <c r="I21" s="32">
        <v>79682.967000000004</v>
      </c>
      <c r="J21" s="32">
        <v>523489.25499999995</v>
      </c>
      <c r="K21" s="734">
        <f t="shared" si="0"/>
        <v>870476.10800000001</v>
      </c>
      <c r="L21" s="63"/>
      <c r="N21" s="425"/>
      <c r="O21" s="425"/>
      <c r="P21" s="425"/>
      <c r="Q21" s="425"/>
    </row>
    <row r="22" spans="1:17" ht="14.1" customHeight="1" x14ac:dyDescent="0.25">
      <c r="A22" s="915"/>
      <c r="B22" s="924"/>
      <c r="C22" s="37" t="s">
        <v>207</v>
      </c>
      <c r="D22" s="56">
        <v>90710.185999999987</v>
      </c>
      <c r="E22" s="32">
        <v>1819.6229999999996</v>
      </c>
      <c r="F22" s="32">
        <v>18661.560000000012</v>
      </c>
      <c r="G22" s="602">
        <f t="shared" si="3"/>
        <v>111191.36899999999</v>
      </c>
      <c r="H22" s="32">
        <v>969735.93499999982</v>
      </c>
      <c r="I22" s="32">
        <v>19383.163</v>
      </c>
      <c r="J22" s="32">
        <v>199723.56800000003</v>
      </c>
      <c r="K22" s="734">
        <f t="shared" si="0"/>
        <v>1188842.6659999997</v>
      </c>
      <c r="L22" s="63"/>
      <c r="N22" s="425"/>
      <c r="O22" s="425"/>
      <c r="P22" s="425"/>
      <c r="Q22" s="425"/>
    </row>
    <row r="23" spans="1:17" ht="14.1" customHeight="1" x14ac:dyDescent="0.25">
      <c r="A23" s="915"/>
      <c r="B23" s="925"/>
      <c r="C23" s="38" t="s">
        <v>83</v>
      </c>
      <c r="D23" s="57">
        <v>318038.88</v>
      </c>
      <c r="E23" s="35">
        <v>387317.23200000002</v>
      </c>
      <c r="F23" s="35">
        <v>409861.02599999995</v>
      </c>
      <c r="G23" s="603">
        <f t="shared" si="3"/>
        <v>1115217.1379999998</v>
      </c>
      <c r="H23" s="35">
        <v>3403351.6156669995</v>
      </c>
      <c r="I23" s="35">
        <v>4125292.6690399987</v>
      </c>
      <c r="J23" s="35">
        <v>4376126.7658529999</v>
      </c>
      <c r="K23" s="733">
        <f t="shared" si="0"/>
        <v>11904771.050559998</v>
      </c>
      <c r="L23" s="63"/>
      <c r="N23" s="425"/>
      <c r="O23" s="425"/>
      <c r="P23" s="425"/>
      <c r="Q23" s="425"/>
    </row>
    <row r="24" spans="1:17" ht="14.1" customHeight="1" x14ac:dyDescent="0.25">
      <c r="A24" s="915"/>
      <c r="B24" s="919" t="s">
        <v>136</v>
      </c>
      <c r="C24" s="37" t="s">
        <v>297</v>
      </c>
      <c r="D24" s="58">
        <v>-201751.73700000002</v>
      </c>
      <c r="E24" s="31">
        <v>-378015.016</v>
      </c>
      <c r="F24" s="31">
        <v>-342168.97399999999</v>
      </c>
      <c r="G24" s="605">
        <f t="shared" si="3"/>
        <v>-921935.72699999996</v>
      </c>
      <c r="H24" s="31">
        <v>-2161124.0398189998</v>
      </c>
      <c r="I24" s="31">
        <v>-4026226.5390399983</v>
      </c>
      <c r="J24" s="31">
        <v>-3652913.9428529995</v>
      </c>
      <c r="K24" s="736">
        <f t="shared" si="0"/>
        <v>-9840264.5217119977</v>
      </c>
      <c r="L24" s="63"/>
      <c r="N24" s="425"/>
      <c r="O24" s="425"/>
      <c r="P24" s="425"/>
      <c r="Q24" s="425"/>
    </row>
    <row r="25" spans="1:17" ht="14.1" customHeight="1" x14ac:dyDescent="0.25">
      <c r="A25" s="915"/>
      <c r="B25" s="924"/>
      <c r="C25" s="37" t="s">
        <v>132</v>
      </c>
      <c r="D25" s="56">
        <v>-25089.974999999999</v>
      </c>
      <c r="E25" s="32">
        <v>-5074.8100000000013</v>
      </c>
      <c r="F25" s="32">
        <v>-47640.773999999983</v>
      </c>
      <c r="G25" s="602">
        <f t="shared" si="3"/>
        <v>-77805.558999999979</v>
      </c>
      <c r="H25" s="32">
        <v>-267303.886</v>
      </c>
      <c r="I25" s="32">
        <v>-54034.258000000002</v>
      </c>
      <c r="J25" s="32">
        <v>-508651.26199999993</v>
      </c>
      <c r="K25" s="732">
        <f t="shared" si="0"/>
        <v>-829989.40599999996</v>
      </c>
      <c r="L25" s="63"/>
      <c r="N25" s="425"/>
      <c r="O25" s="425"/>
      <c r="P25" s="425"/>
      <c r="Q25" s="425"/>
    </row>
    <row r="26" spans="1:17" ht="14.1" customHeight="1" x14ac:dyDescent="0.25">
      <c r="A26" s="915"/>
      <c r="B26" s="924"/>
      <c r="C26" s="37" t="s">
        <v>207</v>
      </c>
      <c r="D26" s="56">
        <v>-90710.185999999987</v>
      </c>
      <c r="E26" s="32">
        <v>-1819.6229999999996</v>
      </c>
      <c r="F26" s="32">
        <v>-18661.560000000012</v>
      </c>
      <c r="G26" s="602">
        <f t="shared" si="3"/>
        <v>-111191.36899999999</v>
      </c>
      <c r="H26" s="32">
        <v>-969735.93499999982</v>
      </c>
      <c r="I26" s="32">
        <v>-19383.163</v>
      </c>
      <c r="J26" s="32">
        <v>-199723.56800000003</v>
      </c>
      <c r="K26" s="732">
        <f t="shared" si="0"/>
        <v>-1188842.6659999997</v>
      </c>
      <c r="L26" s="63"/>
      <c r="N26" s="425"/>
      <c r="O26" s="425"/>
      <c r="P26" s="425"/>
      <c r="Q26" s="425"/>
    </row>
    <row r="27" spans="1:17" ht="14.1" customHeight="1" x14ac:dyDescent="0.25">
      <c r="A27" s="915"/>
      <c r="B27" s="925"/>
      <c r="C27" s="38" t="s">
        <v>83</v>
      </c>
      <c r="D27" s="57">
        <v>-317551.89800000004</v>
      </c>
      <c r="E27" s="35">
        <v>-384909.44900000002</v>
      </c>
      <c r="F27" s="35">
        <v>-408471.30799999996</v>
      </c>
      <c r="G27" s="603">
        <f t="shared" si="3"/>
        <v>-1110932.655</v>
      </c>
      <c r="H27" s="35">
        <v>-3398163.8608189998</v>
      </c>
      <c r="I27" s="35">
        <v>-4099643.9600399984</v>
      </c>
      <c r="J27" s="35">
        <v>-4361288.7728530001</v>
      </c>
      <c r="K27" s="737">
        <f t="shared" si="0"/>
        <v>-11859096.593711998</v>
      </c>
      <c r="L27" s="63"/>
      <c r="N27" s="425"/>
      <c r="O27" s="425"/>
      <c r="P27" s="425"/>
      <c r="Q27" s="425"/>
    </row>
    <row r="28" spans="1:17" ht="14.1" customHeight="1" thickBot="1" x14ac:dyDescent="0.3">
      <c r="A28" s="916"/>
      <c r="B28" s="927" t="s">
        <v>139</v>
      </c>
      <c r="C28" s="928"/>
      <c r="D28" s="59">
        <v>508090.52584216901</v>
      </c>
      <c r="E28" s="52">
        <v>892812.57484216895</v>
      </c>
      <c r="F28" s="52">
        <v>1300724.4468421692</v>
      </c>
      <c r="G28" s="604">
        <f>F28</f>
        <v>1300724.4468421692</v>
      </c>
      <c r="H28" s="52">
        <v>5592340.0436357893</v>
      </c>
      <c r="I28" s="52">
        <v>9689931.8846757915</v>
      </c>
      <c r="J28" s="52">
        <v>14045154.49752879</v>
      </c>
      <c r="K28" s="735">
        <f>J28</f>
        <v>14045154.49752879</v>
      </c>
      <c r="L28" s="63"/>
      <c r="N28" s="425"/>
      <c r="O28" s="425"/>
      <c r="P28" s="425"/>
      <c r="Q28" s="425"/>
    </row>
    <row r="29" spans="1:17" ht="14.1" customHeight="1" x14ac:dyDescent="0.25">
      <c r="A29" s="915" t="s">
        <v>134</v>
      </c>
      <c r="B29" s="917" t="s">
        <v>87</v>
      </c>
      <c r="C29" s="37" t="s">
        <v>86</v>
      </c>
      <c r="D29" s="56">
        <v>8991.3189999999995</v>
      </c>
      <c r="E29" s="32">
        <v>9528.9680000000008</v>
      </c>
      <c r="F29" s="32">
        <v>9367.0519999999997</v>
      </c>
      <c r="G29" s="602">
        <f t="shared" si="3"/>
        <v>27887.339</v>
      </c>
      <c r="H29" s="32">
        <v>96800.03712600001</v>
      </c>
      <c r="I29" s="32">
        <v>102732.66639280001</v>
      </c>
      <c r="J29" s="32">
        <v>101333.7962862</v>
      </c>
      <c r="K29" s="734">
        <f t="shared" si="0"/>
        <v>300866.49980500003</v>
      </c>
      <c r="L29" s="64"/>
      <c r="N29" s="425"/>
      <c r="O29" s="425"/>
      <c r="P29" s="425"/>
      <c r="Q29" s="425"/>
    </row>
    <row r="30" spans="1:17" ht="14.1" customHeight="1" x14ac:dyDescent="0.25">
      <c r="A30" s="915"/>
      <c r="B30" s="917"/>
      <c r="C30" s="37" t="s">
        <v>93</v>
      </c>
      <c r="D30" s="56">
        <v>711.47100000000273</v>
      </c>
      <c r="E30" s="32">
        <v>626.86799999999994</v>
      </c>
      <c r="F30" s="32">
        <v>672.56700000000046</v>
      </c>
      <c r="G30" s="602">
        <f t="shared" si="3"/>
        <v>2010.9060000000031</v>
      </c>
      <c r="H30" s="32">
        <v>7819.0638979999967</v>
      </c>
      <c r="I30" s="32">
        <v>6776.3291143999868</v>
      </c>
      <c r="J30" s="32">
        <v>7330.7144393999852</v>
      </c>
      <c r="K30" s="734">
        <f t="shared" si="0"/>
        <v>21926.10745179997</v>
      </c>
      <c r="L30" s="63"/>
      <c r="N30" s="425"/>
      <c r="O30" s="425"/>
      <c r="P30" s="425"/>
      <c r="Q30" s="425"/>
    </row>
    <row r="31" spans="1:17" ht="14.1" customHeight="1" x14ac:dyDescent="0.25">
      <c r="A31" s="915"/>
      <c r="B31" s="918"/>
      <c r="C31" s="38" t="s">
        <v>83</v>
      </c>
      <c r="D31" s="57">
        <v>9702.7900000000027</v>
      </c>
      <c r="E31" s="35">
        <v>10155.836000000001</v>
      </c>
      <c r="F31" s="35">
        <v>10039.619000000001</v>
      </c>
      <c r="G31" s="603">
        <f t="shared" si="3"/>
        <v>29898.245000000003</v>
      </c>
      <c r="H31" s="35">
        <v>104619.101024</v>
      </c>
      <c r="I31" s="35">
        <v>109508.99550719999</v>
      </c>
      <c r="J31" s="35">
        <v>108664.51072559999</v>
      </c>
      <c r="K31" s="733">
        <f t="shared" si="0"/>
        <v>322792.60725679999</v>
      </c>
      <c r="L31" s="63"/>
      <c r="N31" s="425"/>
      <c r="O31" s="425"/>
      <c r="P31" s="425"/>
      <c r="Q31" s="425"/>
    </row>
    <row r="32" spans="1:17" ht="14.1" customHeight="1" x14ac:dyDescent="0.25">
      <c r="A32" s="915"/>
      <c r="B32" s="919" t="s">
        <v>88</v>
      </c>
      <c r="C32" s="36" t="s">
        <v>86</v>
      </c>
      <c r="D32" s="58">
        <v>812.97900000000004</v>
      </c>
      <c r="E32" s="31">
        <v>844.58199999999999</v>
      </c>
      <c r="F32" s="31">
        <v>872.59199999999998</v>
      </c>
      <c r="G32" s="602">
        <f t="shared" si="3"/>
        <v>2530.1530000000002</v>
      </c>
      <c r="H32" s="31">
        <v>8516.1710000000003</v>
      </c>
      <c r="I32" s="31">
        <v>8846.8639999999996</v>
      </c>
      <c r="J32" s="31">
        <v>9086.2970000000005</v>
      </c>
      <c r="K32" s="734">
        <f t="shared" si="0"/>
        <v>26449.332000000002</v>
      </c>
      <c r="L32" s="63"/>
      <c r="N32" s="425"/>
      <c r="O32" s="425"/>
      <c r="P32" s="425"/>
      <c r="Q32" s="425"/>
    </row>
    <row r="33" spans="1:17" ht="14.1" customHeight="1" x14ac:dyDescent="0.25">
      <c r="A33" s="915"/>
      <c r="B33" s="917"/>
      <c r="C33" s="37" t="s">
        <v>93</v>
      </c>
      <c r="D33" s="56">
        <v>0</v>
      </c>
      <c r="E33" s="32">
        <v>0</v>
      </c>
      <c r="F33" s="32">
        <v>0</v>
      </c>
      <c r="G33" s="602">
        <f t="shared" si="3"/>
        <v>0</v>
      </c>
      <c r="H33" s="32">
        <v>0</v>
      </c>
      <c r="I33" s="32">
        <v>0</v>
      </c>
      <c r="J33" s="32">
        <v>0</v>
      </c>
      <c r="K33" s="734">
        <f t="shared" si="0"/>
        <v>0</v>
      </c>
      <c r="L33" s="63"/>
      <c r="N33" s="425"/>
      <c r="O33" s="425"/>
      <c r="P33" s="425"/>
      <c r="Q33" s="425"/>
    </row>
    <row r="34" spans="1:17" ht="14.1" customHeight="1" x14ac:dyDescent="0.25">
      <c r="A34" s="915"/>
      <c r="B34" s="918"/>
      <c r="C34" s="38" t="s">
        <v>83</v>
      </c>
      <c r="D34" s="57">
        <v>812.97900000000004</v>
      </c>
      <c r="E34" s="35">
        <v>844.58199999999999</v>
      </c>
      <c r="F34" s="35">
        <v>872.59199999999998</v>
      </c>
      <c r="G34" s="603">
        <f t="shared" si="3"/>
        <v>2530.1530000000002</v>
      </c>
      <c r="H34" s="35">
        <v>8516.1710000000003</v>
      </c>
      <c r="I34" s="35">
        <v>8846.8639999999996</v>
      </c>
      <c r="J34" s="35">
        <v>9086.2970000000005</v>
      </c>
      <c r="K34" s="733">
        <f t="shared" si="0"/>
        <v>26449.332000000002</v>
      </c>
      <c r="L34" s="63"/>
      <c r="N34" s="425"/>
      <c r="O34" s="425"/>
      <c r="P34" s="425"/>
      <c r="Q34" s="425"/>
    </row>
    <row r="35" spans="1:17" ht="14.1" customHeight="1" x14ac:dyDescent="0.25">
      <c r="A35" s="915"/>
      <c r="B35" s="919" t="s">
        <v>83</v>
      </c>
      <c r="C35" s="36" t="s">
        <v>86</v>
      </c>
      <c r="D35" s="58">
        <v>9804.2979999999989</v>
      </c>
      <c r="E35" s="31">
        <v>10373.550000000001</v>
      </c>
      <c r="F35" s="31">
        <v>10239.644</v>
      </c>
      <c r="G35" s="602">
        <f t="shared" si="3"/>
        <v>30417.491999999998</v>
      </c>
      <c r="H35" s="31">
        <v>105316.20812600001</v>
      </c>
      <c r="I35" s="31">
        <v>111579.53039280001</v>
      </c>
      <c r="J35" s="31">
        <v>110420.0932862</v>
      </c>
      <c r="K35" s="734">
        <f t="shared" si="0"/>
        <v>327315.83180500002</v>
      </c>
      <c r="L35" s="63"/>
      <c r="N35" s="425"/>
      <c r="O35" s="425"/>
      <c r="P35" s="425"/>
      <c r="Q35" s="425"/>
    </row>
    <row r="36" spans="1:17" ht="14.1" customHeight="1" x14ac:dyDescent="0.25">
      <c r="A36" s="915"/>
      <c r="B36" s="917"/>
      <c r="C36" s="37" t="s">
        <v>93</v>
      </c>
      <c r="D36" s="56">
        <v>711.47100000000273</v>
      </c>
      <c r="E36" s="32">
        <v>626.86799999999994</v>
      </c>
      <c r="F36" s="32">
        <v>672.56700000000046</v>
      </c>
      <c r="G36" s="602">
        <f t="shared" si="3"/>
        <v>2010.9060000000031</v>
      </c>
      <c r="H36" s="32">
        <v>7819.0638979999967</v>
      </c>
      <c r="I36" s="32">
        <v>6776.3291143999868</v>
      </c>
      <c r="J36" s="32">
        <v>7330.7144393999852</v>
      </c>
      <c r="K36" s="734">
        <f t="shared" si="0"/>
        <v>21926.10745179997</v>
      </c>
      <c r="L36" s="63"/>
      <c r="N36" s="425"/>
      <c r="O36" s="425"/>
      <c r="P36" s="425"/>
      <c r="Q36" s="425"/>
    </row>
    <row r="37" spans="1:17" ht="14.1" customHeight="1" thickBot="1" x14ac:dyDescent="0.3">
      <c r="A37" s="916"/>
      <c r="B37" s="920"/>
      <c r="C37" s="51" t="s">
        <v>83</v>
      </c>
      <c r="D37" s="59">
        <v>10515.769000000002</v>
      </c>
      <c r="E37" s="52">
        <v>11000.418000000001</v>
      </c>
      <c r="F37" s="52">
        <v>10912.211000000001</v>
      </c>
      <c r="G37" s="604">
        <f t="shared" si="3"/>
        <v>32428.398000000008</v>
      </c>
      <c r="H37" s="52">
        <v>113135.27202400001</v>
      </c>
      <c r="I37" s="52">
        <v>118355.85950719999</v>
      </c>
      <c r="J37" s="52">
        <v>117750.8077256</v>
      </c>
      <c r="K37" s="735">
        <f t="shared" si="0"/>
        <v>349241.93925679999</v>
      </c>
      <c r="L37" s="65"/>
      <c r="N37" s="425"/>
      <c r="O37" s="425"/>
      <c r="P37" s="425"/>
      <c r="Q37" s="425"/>
    </row>
    <row r="38" spans="1:17" ht="14.1" customHeight="1" x14ac:dyDescent="0.25">
      <c r="A38" s="915" t="s">
        <v>206</v>
      </c>
      <c r="B38" s="919" t="s">
        <v>137</v>
      </c>
      <c r="C38" s="36" t="s">
        <v>224</v>
      </c>
      <c r="D38" s="58">
        <v>453338.12003648846</v>
      </c>
      <c r="E38" s="31">
        <v>336098.23936004331</v>
      </c>
      <c r="F38" s="31">
        <v>304152.14201814675</v>
      </c>
      <c r="G38" s="602">
        <f t="shared" si="3"/>
        <v>1093588.5014146785</v>
      </c>
      <c r="H38" s="31">
        <v>4835089.9385920437</v>
      </c>
      <c r="I38" s="31">
        <v>3580394.1407040139</v>
      </c>
      <c r="J38" s="31">
        <v>3248101.2164099999</v>
      </c>
      <c r="K38" s="734">
        <f t="shared" si="0"/>
        <v>11663585.295706058</v>
      </c>
      <c r="L38" s="63"/>
      <c r="N38" s="425"/>
      <c r="O38" s="425"/>
      <c r="P38" s="425"/>
      <c r="Q38" s="425"/>
    </row>
    <row r="39" spans="1:17" ht="14.1" customHeight="1" x14ac:dyDescent="0.25">
      <c r="A39" s="915"/>
      <c r="B39" s="917"/>
      <c r="C39" s="37" t="s">
        <v>89</v>
      </c>
      <c r="D39" s="56">
        <v>8142.0797271990386</v>
      </c>
      <c r="E39" s="32">
        <v>6191.9340977063694</v>
      </c>
      <c r="F39" s="32">
        <v>5539.1820937880157</v>
      </c>
      <c r="G39" s="602">
        <f t="shared" si="3"/>
        <v>19873.195918693422</v>
      </c>
      <c r="H39" s="32">
        <v>86819.656900000002</v>
      </c>
      <c r="I39" s="32">
        <v>65962.52085999999</v>
      </c>
      <c r="J39" s="32">
        <v>59149.841460000003</v>
      </c>
      <c r="K39" s="734">
        <f t="shared" si="0"/>
        <v>211932.01921999999</v>
      </c>
      <c r="L39" s="63"/>
      <c r="N39" s="425"/>
      <c r="O39" s="425"/>
      <c r="P39" s="425"/>
      <c r="Q39" s="425"/>
    </row>
    <row r="40" spans="1:17" ht="14.1" customHeight="1" x14ac:dyDescent="0.25">
      <c r="A40" s="915"/>
      <c r="B40" s="918"/>
      <c r="C40" s="38" t="s">
        <v>83</v>
      </c>
      <c r="D40" s="57">
        <v>461480.1997636875</v>
      </c>
      <c r="E40" s="35">
        <v>342290.17345774965</v>
      </c>
      <c r="F40" s="35">
        <v>309691.32411193475</v>
      </c>
      <c r="G40" s="603">
        <f t="shared" si="3"/>
        <v>1113461.697333372</v>
      </c>
      <c r="H40" s="35">
        <v>4921909.5954920435</v>
      </c>
      <c r="I40" s="35">
        <v>3646356.6615640139</v>
      </c>
      <c r="J40" s="35">
        <v>3307251.0578699997</v>
      </c>
      <c r="K40" s="733">
        <f t="shared" si="0"/>
        <v>11875517.314926058</v>
      </c>
      <c r="L40" s="63"/>
      <c r="N40" s="425"/>
      <c r="O40" s="425"/>
      <c r="P40" s="425"/>
      <c r="Q40" s="425"/>
    </row>
    <row r="41" spans="1:17" ht="14.1" customHeight="1" x14ac:dyDescent="0.25">
      <c r="A41" s="915"/>
      <c r="B41" s="919" t="s">
        <v>138</v>
      </c>
      <c r="C41" s="36" t="s">
        <v>224</v>
      </c>
      <c r="D41" s="58">
        <v>802.40099999999995</v>
      </c>
      <c r="E41" s="31">
        <v>828.03500000000008</v>
      </c>
      <c r="F41" s="31">
        <v>858.95899999999995</v>
      </c>
      <c r="G41" s="602">
        <f t="shared" si="3"/>
        <v>2489.395</v>
      </c>
      <c r="H41" s="31">
        <v>8403.2250000000004</v>
      </c>
      <c r="I41" s="31">
        <v>8669.608000000002</v>
      </c>
      <c r="J41" s="31">
        <v>8941.1079999999984</v>
      </c>
      <c r="K41" s="734">
        <f t="shared" si="0"/>
        <v>26013.940999999999</v>
      </c>
      <c r="L41" s="63"/>
      <c r="N41" s="425"/>
      <c r="O41" s="425"/>
      <c r="P41" s="425"/>
      <c r="Q41" s="425"/>
    </row>
    <row r="42" spans="1:17" ht="14.1" customHeight="1" x14ac:dyDescent="0.25">
      <c r="A42" s="915"/>
      <c r="B42" s="917"/>
      <c r="C42" s="37" t="s">
        <v>89</v>
      </c>
      <c r="D42" s="56">
        <v>0</v>
      </c>
      <c r="E42" s="32">
        <v>0</v>
      </c>
      <c r="F42" s="32">
        <v>0</v>
      </c>
      <c r="G42" s="602">
        <f t="shared" si="3"/>
        <v>0</v>
      </c>
      <c r="H42" s="32">
        <v>0</v>
      </c>
      <c r="I42" s="32">
        <v>0</v>
      </c>
      <c r="J42" s="32">
        <v>0</v>
      </c>
      <c r="K42" s="734">
        <f t="shared" si="0"/>
        <v>0</v>
      </c>
      <c r="L42" s="63"/>
      <c r="N42" s="425"/>
      <c r="O42" s="425"/>
      <c r="P42" s="425"/>
      <c r="Q42" s="425"/>
    </row>
    <row r="43" spans="1:17" ht="14.1" customHeight="1" x14ac:dyDescent="0.25">
      <c r="A43" s="915"/>
      <c r="B43" s="918"/>
      <c r="C43" s="38" t="s">
        <v>83</v>
      </c>
      <c r="D43" s="57">
        <v>802.40099999999995</v>
      </c>
      <c r="E43" s="35">
        <v>828.03500000000008</v>
      </c>
      <c r="F43" s="35">
        <v>858.95899999999995</v>
      </c>
      <c r="G43" s="603">
        <f t="shared" si="3"/>
        <v>2489.395</v>
      </c>
      <c r="H43" s="35">
        <v>8403.2250000000004</v>
      </c>
      <c r="I43" s="35">
        <v>8669.608000000002</v>
      </c>
      <c r="J43" s="35">
        <v>8941.1079999999984</v>
      </c>
      <c r="K43" s="733">
        <f t="shared" si="0"/>
        <v>26013.940999999999</v>
      </c>
      <c r="L43" s="63"/>
      <c r="N43" s="425"/>
      <c r="O43" s="425"/>
      <c r="P43" s="425"/>
      <c r="Q43" s="425"/>
    </row>
    <row r="44" spans="1:17" ht="14.1" customHeight="1" x14ac:dyDescent="0.25">
      <c r="A44" s="915"/>
      <c r="B44" s="921" t="s">
        <v>294</v>
      </c>
      <c r="C44" s="922"/>
      <c r="D44" s="379">
        <v>711.47100000000273</v>
      </c>
      <c r="E44" s="378">
        <v>626.86799999999994</v>
      </c>
      <c r="F44" s="378">
        <v>672.56700000000046</v>
      </c>
      <c r="G44" s="606">
        <f t="shared" si="3"/>
        <v>2010.9060000000031</v>
      </c>
      <c r="H44" s="378">
        <v>7819.0638979999967</v>
      </c>
      <c r="I44" s="378">
        <v>6776.3291143999868</v>
      </c>
      <c r="J44" s="378">
        <v>7330.7144393999852</v>
      </c>
      <c r="K44" s="738">
        <f t="shared" si="0"/>
        <v>21926.10745179997</v>
      </c>
      <c r="L44" s="63"/>
      <c r="N44" s="425"/>
      <c r="O44" s="425"/>
      <c r="P44" s="425"/>
      <c r="Q44" s="425"/>
    </row>
    <row r="45" spans="1:17" ht="14.1" customHeight="1" x14ac:dyDescent="0.25">
      <c r="A45" s="915"/>
      <c r="B45" s="921" t="s">
        <v>288</v>
      </c>
      <c r="C45" s="922"/>
      <c r="D45" s="379">
        <v>785.89700000000005</v>
      </c>
      <c r="E45" s="378">
        <v>1255.828</v>
      </c>
      <c r="F45" s="378">
        <v>12068.682000000001</v>
      </c>
      <c r="G45" s="606">
        <f t="shared" si="3"/>
        <v>14110.407000000001</v>
      </c>
      <c r="H45" s="378">
        <v>8358.3700000000026</v>
      </c>
      <c r="I45" s="378">
        <v>13374.771000000001</v>
      </c>
      <c r="J45" s="378">
        <v>128707.927</v>
      </c>
      <c r="K45" s="738">
        <f t="shared" si="0"/>
        <v>150441.068</v>
      </c>
      <c r="L45" s="63"/>
      <c r="N45" s="425"/>
      <c r="O45" s="425"/>
      <c r="P45" s="425"/>
      <c r="Q45" s="425"/>
    </row>
    <row r="46" spans="1:17" ht="14.1" customHeight="1" x14ac:dyDescent="0.25">
      <c r="A46" s="915"/>
      <c r="B46" s="917" t="s">
        <v>90</v>
      </c>
      <c r="C46" s="37" t="s">
        <v>224</v>
      </c>
      <c r="D46" s="56">
        <v>454926.41803648847</v>
      </c>
      <c r="E46" s="32">
        <v>338182.10236004327</v>
      </c>
      <c r="F46" s="32">
        <v>317079.78301814676</v>
      </c>
      <c r="G46" s="602">
        <f t="shared" si="3"/>
        <v>1110188.3034146787</v>
      </c>
      <c r="H46" s="32">
        <v>4851851.5335920434</v>
      </c>
      <c r="I46" s="32">
        <v>3602438.5197040141</v>
      </c>
      <c r="J46" s="32">
        <v>3385750.25141</v>
      </c>
      <c r="K46" s="734">
        <f t="shared" si="0"/>
        <v>11840040.304706058</v>
      </c>
      <c r="L46" s="63"/>
      <c r="N46" s="425"/>
      <c r="O46" s="425"/>
      <c r="P46" s="425"/>
      <c r="Q46" s="425"/>
    </row>
    <row r="47" spans="1:17" ht="14.1" customHeight="1" x14ac:dyDescent="0.25">
      <c r="A47" s="915"/>
      <c r="B47" s="917"/>
      <c r="C47" s="37" t="s">
        <v>314</v>
      </c>
      <c r="D47" s="56">
        <v>9002.5167271990413</v>
      </c>
      <c r="E47" s="32">
        <v>9265.07109770637</v>
      </c>
      <c r="F47" s="32">
        <v>7269.4400937880164</v>
      </c>
      <c r="G47" s="602">
        <f t="shared" si="3"/>
        <v>25537.027918693428</v>
      </c>
      <c r="H47" s="32">
        <v>96231.299236999999</v>
      </c>
      <c r="I47" s="32">
        <v>98788.489996399949</v>
      </c>
      <c r="J47" s="32">
        <v>77768.387107400005</v>
      </c>
      <c r="K47" s="734">
        <f t="shared" si="0"/>
        <v>272788.17634079995</v>
      </c>
      <c r="L47" s="63"/>
      <c r="N47" s="425"/>
      <c r="O47" s="425"/>
      <c r="P47" s="425"/>
      <c r="Q47" s="425"/>
    </row>
    <row r="48" spans="1:17" ht="14.1" customHeight="1" thickBot="1" x14ac:dyDescent="0.3">
      <c r="A48" s="916"/>
      <c r="B48" s="920"/>
      <c r="C48" s="51" t="s">
        <v>83</v>
      </c>
      <c r="D48" s="59">
        <v>463928.93476368749</v>
      </c>
      <c r="E48" s="52">
        <v>347447.17345774965</v>
      </c>
      <c r="F48" s="52">
        <v>324349.22311193479</v>
      </c>
      <c r="G48" s="604">
        <f>SUM(D48:F48)</f>
        <v>1135725.3313333718</v>
      </c>
      <c r="H48" s="52">
        <v>4948082.8328290433</v>
      </c>
      <c r="I48" s="52">
        <v>3701227.0097004138</v>
      </c>
      <c r="J48" s="52">
        <v>3463518.6385174002</v>
      </c>
      <c r="K48" s="739">
        <f t="shared" si="0"/>
        <v>12112828.481046857</v>
      </c>
      <c r="L48" s="65"/>
      <c r="N48" s="425"/>
      <c r="O48" s="425"/>
      <c r="P48" s="425"/>
      <c r="Q48" s="425"/>
    </row>
    <row r="49" spans="1:17" ht="5.0999999999999996" customHeight="1" x14ac:dyDescent="0.25">
      <c r="A49" s="45"/>
      <c r="B49" s="46"/>
      <c r="C49" s="47"/>
      <c r="D49" s="56"/>
      <c r="E49" s="32"/>
      <c r="F49" s="32"/>
      <c r="G49" s="33"/>
      <c r="H49" s="32"/>
      <c r="I49" s="32"/>
      <c r="J49" s="32"/>
      <c r="K49" s="32"/>
      <c r="L49" s="63"/>
      <c r="N49" s="425"/>
      <c r="O49" s="425"/>
      <c r="P49" s="425"/>
      <c r="Q49" s="425"/>
    </row>
    <row r="50" spans="1:17" ht="5.0999999999999996" customHeight="1" x14ac:dyDescent="0.25">
      <c r="A50" s="45"/>
      <c r="B50" s="46"/>
      <c r="C50" s="47"/>
      <c r="D50" s="32"/>
      <c r="E50" s="32"/>
      <c r="F50" s="32"/>
      <c r="G50" s="32"/>
      <c r="H50" s="32"/>
      <c r="I50" s="32"/>
      <c r="J50" s="32"/>
      <c r="K50" s="32"/>
      <c r="L50" s="39"/>
      <c r="N50" s="425"/>
      <c r="O50" s="425"/>
      <c r="P50" s="425"/>
      <c r="Q50" s="425"/>
    </row>
    <row r="51" spans="1:17" ht="5.0999999999999996" customHeight="1" x14ac:dyDescent="0.25">
      <c r="A51" s="42"/>
      <c r="B51" s="43"/>
      <c r="C51" s="44"/>
      <c r="D51" s="57"/>
      <c r="E51" s="35"/>
      <c r="F51" s="35"/>
      <c r="G51" s="33"/>
      <c r="H51" s="34"/>
      <c r="I51" s="35"/>
      <c r="J51" s="35"/>
      <c r="K51" s="32"/>
      <c r="L51" s="53"/>
      <c r="N51" s="425"/>
      <c r="O51" s="425"/>
      <c r="P51" s="425"/>
      <c r="Q51" s="425"/>
    </row>
    <row r="52" spans="1:17" ht="14.1" customHeight="1" x14ac:dyDescent="0.25">
      <c r="A52" s="914" t="s">
        <v>308</v>
      </c>
      <c r="B52" s="914"/>
      <c r="C52" s="914"/>
      <c r="D52" s="379">
        <v>3997.3837195230881</v>
      </c>
      <c r="E52" s="378">
        <v>8288.839134959504</v>
      </c>
      <c r="F52" s="378">
        <v>-6066.5045327607659</v>
      </c>
      <c r="G52" s="606">
        <f t="shared" si="3"/>
        <v>6219.7183217218262</v>
      </c>
      <c r="H52" s="386">
        <v>50284.309566044249</v>
      </c>
      <c r="I52" s="378">
        <v>96812.293350617401</v>
      </c>
      <c r="J52" s="378">
        <v>-58060.623335498385</v>
      </c>
      <c r="K52" s="738">
        <f>SUM(H52:J52)</f>
        <v>89035.979581163265</v>
      </c>
      <c r="L52" s="60"/>
      <c r="N52" s="425"/>
      <c r="O52" s="425"/>
      <c r="P52" s="425"/>
      <c r="Q52" s="425"/>
    </row>
    <row r="53" spans="1:17" ht="5.0999999999999996" customHeight="1" x14ac:dyDescent="0.25">
      <c r="D53" s="61"/>
      <c r="H53" s="40"/>
      <c r="L53" s="61"/>
    </row>
    <row r="55" spans="1:17" x14ac:dyDescent="0.25">
      <c r="I55" s="448"/>
    </row>
    <row r="56" spans="1:17" x14ac:dyDescent="0.25">
      <c r="I56" s="448"/>
    </row>
    <row r="57" spans="1:17" x14ac:dyDescent="0.25">
      <c r="I57" s="448"/>
    </row>
  </sheetData>
  <mergeCells count="25">
    <mergeCell ref="K1:L1"/>
    <mergeCell ref="A2:L2"/>
    <mergeCell ref="D4:K4"/>
    <mergeCell ref="D5:G5"/>
    <mergeCell ref="H5:K5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/>
  </sheetViews>
  <sheetFormatPr defaultRowHeight="12.75" x14ac:dyDescent="0.25"/>
  <cols>
    <col min="1" max="1" width="7.7109375" style="187" customWidth="1"/>
    <col min="2" max="19" width="7.42578125" style="187" customWidth="1"/>
    <col min="20" max="20" width="1.7109375" style="187" customWidth="1"/>
    <col min="21" max="21" width="9.28515625" style="187" bestFit="1" customWidth="1"/>
    <col min="22" max="22" width="11.42578125" style="187" bestFit="1" customWidth="1"/>
    <col min="23" max="261" width="9.140625" style="187"/>
    <col min="262" max="274" width="10.7109375" style="187" customWidth="1"/>
    <col min="275" max="517" width="9.140625" style="187"/>
    <col min="518" max="530" width="10.7109375" style="187" customWidth="1"/>
    <col min="531" max="773" width="9.140625" style="187"/>
    <col min="774" max="786" width="10.7109375" style="187" customWidth="1"/>
    <col min="787" max="1029" width="9.140625" style="187"/>
    <col min="1030" max="1042" width="10.7109375" style="187" customWidth="1"/>
    <col min="1043" max="1285" width="9.140625" style="187"/>
    <col min="1286" max="1298" width="10.7109375" style="187" customWidth="1"/>
    <col min="1299" max="1541" width="9.140625" style="187"/>
    <col min="1542" max="1554" width="10.7109375" style="187" customWidth="1"/>
    <col min="1555" max="1797" width="9.140625" style="187"/>
    <col min="1798" max="1810" width="10.7109375" style="187" customWidth="1"/>
    <col min="1811" max="2053" width="9.140625" style="187"/>
    <col min="2054" max="2066" width="10.7109375" style="187" customWidth="1"/>
    <col min="2067" max="2309" width="9.140625" style="187"/>
    <col min="2310" max="2322" width="10.7109375" style="187" customWidth="1"/>
    <col min="2323" max="2565" width="9.140625" style="187"/>
    <col min="2566" max="2578" width="10.7109375" style="187" customWidth="1"/>
    <col min="2579" max="2821" width="9.140625" style="187"/>
    <col min="2822" max="2834" width="10.7109375" style="187" customWidth="1"/>
    <col min="2835" max="3077" width="9.140625" style="187"/>
    <col min="3078" max="3090" width="10.7109375" style="187" customWidth="1"/>
    <col min="3091" max="3333" width="9.140625" style="187"/>
    <col min="3334" max="3346" width="10.7109375" style="187" customWidth="1"/>
    <col min="3347" max="3589" width="9.140625" style="187"/>
    <col min="3590" max="3602" width="10.7109375" style="187" customWidth="1"/>
    <col min="3603" max="3845" width="9.140625" style="187"/>
    <col min="3846" max="3858" width="10.7109375" style="187" customWidth="1"/>
    <col min="3859" max="4101" width="9.140625" style="187"/>
    <col min="4102" max="4114" width="10.7109375" style="187" customWidth="1"/>
    <col min="4115" max="4357" width="9.140625" style="187"/>
    <col min="4358" max="4370" width="10.7109375" style="187" customWidth="1"/>
    <col min="4371" max="4613" width="9.140625" style="187"/>
    <col min="4614" max="4626" width="10.7109375" style="187" customWidth="1"/>
    <col min="4627" max="4869" width="9.140625" style="187"/>
    <col min="4870" max="4882" width="10.7109375" style="187" customWidth="1"/>
    <col min="4883" max="5125" width="9.140625" style="187"/>
    <col min="5126" max="5138" width="10.7109375" style="187" customWidth="1"/>
    <col min="5139" max="5381" width="9.140625" style="187"/>
    <col min="5382" max="5394" width="10.7109375" style="187" customWidth="1"/>
    <col min="5395" max="5637" width="9.140625" style="187"/>
    <col min="5638" max="5650" width="10.7109375" style="187" customWidth="1"/>
    <col min="5651" max="5893" width="9.140625" style="187"/>
    <col min="5894" max="5906" width="10.7109375" style="187" customWidth="1"/>
    <col min="5907" max="6149" width="9.140625" style="187"/>
    <col min="6150" max="6162" width="10.7109375" style="187" customWidth="1"/>
    <col min="6163" max="6405" width="9.140625" style="187"/>
    <col min="6406" max="6418" width="10.7109375" style="187" customWidth="1"/>
    <col min="6419" max="6661" width="9.140625" style="187"/>
    <col min="6662" max="6674" width="10.7109375" style="187" customWidth="1"/>
    <col min="6675" max="6917" width="9.140625" style="187"/>
    <col min="6918" max="6930" width="10.7109375" style="187" customWidth="1"/>
    <col min="6931" max="7173" width="9.140625" style="187"/>
    <col min="7174" max="7186" width="10.7109375" style="187" customWidth="1"/>
    <col min="7187" max="7429" width="9.140625" style="187"/>
    <col min="7430" max="7442" width="10.7109375" style="187" customWidth="1"/>
    <col min="7443" max="7685" width="9.140625" style="187"/>
    <col min="7686" max="7698" width="10.7109375" style="187" customWidth="1"/>
    <col min="7699" max="7941" width="9.140625" style="187"/>
    <col min="7942" max="7954" width="10.7109375" style="187" customWidth="1"/>
    <col min="7955" max="8197" width="9.140625" style="187"/>
    <col min="8198" max="8210" width="10.7109375" style="187" customWidth="1"/>
    <col min="8211" max="8453" width="9.140625" style="187"/>
    <col min="8454" max="8466" width="10.7109375" style="187" customWidth="1"/>
    <col min="8467" max="8709" width="9.140625" style="187"/>
    <col min="8710" max="8722" width="10.7109375" style="187" customWidth="1"/>
    <col min="8723" max="8965" width="9.140625" style="187"/>
    <col min="8966" max="8978" width="10.7109375" style="187" customWidth="1"/>
    <col min="8979" max="9221" width="9.140625" style="187"/>
    <col min="9222" max="9234" width="10.7109375" style="187" customWidth="1"/>
    <col min="9235" max="9477" width="9.140625" style="187"/>
    <col min="9478" max="9490" width="10.7109375" style="187" customWidth="1"/>
    <col min="9491" max="9733" width="9.140625" style="187"/>
    <col min="9734" max="9746" width="10.7109375" style="187" customWidth="1"/>
    <col min="9747" max="9989" width="9.140625" style="187"/>
    <col min="9990" max="10002" width="10.7109375" style="187" customWidth="1"/>
    <col min="10003" max="10245" width="9.140625" style="187"/>
    <col min="10246" max="10258" width="10.7109375" style="187" customWidth="1"/>
    <col min="10259" max="10501" width="9.140625" style="187"/>
    <col min="10502" max="10514" width="10.7109375" style="187" customWidth="1"/>
    <col min="10515" max="10757" width="9.140625" style="187"/>
    <col min="10758" max="10770" width="10.7109375" style="187" customWidth="1"/>
    <col min="10771" max="11013" width="9.140625" style="187"/>
    <col min="11014" max="11026" width="10.7109375" style="187" customWidth="1"/>
    <col min="11027" max="11269" width="9.140625" style="187"/>
    <col min="11270" max="11282" width="10.7109375" style="187" customWidth="1"/>
    <col min="11283" max="11525" width="9.140625" style="187"/>
    <col min="11526" max="11538" width="10.7109375" style="187" customWidth="1"/>
    <col min="11539" max="11781" width="9.140625" style="187"/>
    <col min="11782" max="11794" width="10.7109375" style="187" customWidth="1"/>
    <col min="11795" max="12037" width="9.140625" style="187"/>
    <col min="12038" max="12050" width="10.7109375" style="187" customWidth="1"/>
    <col min="12051" max="12293" width="9.140625" style="187"/>
    <col min="12294" max="12306" width="10.7109375" style="187" customWidth="1"/>
    <col min="12307" max="12549" width="9.140625" style="187"/>
    <col min="12550" max="12562" width="10.7109375" style="187" customWidth="1"/>
    <col min="12563" max="12805" width="9.140625" style="187"/>
    <col min="12806" max="12818" width="10.7109375" style="187" customWidth="1"/>
    <col min="12819" max="13061" width="9.140625" style="187"/>
    <col min="13062" max="13074" width="10.7109375" style="187" customWidth="1"/>
    <col min="13075" max="13317" width="9.140625" style="187"/>
    <col min="13318" max="13330" width="10.7109375" style="187" customWidth="1"/>
    <col min="13331" max="13573" width="9.140625" style="187"/>
    <col min="13574" max="13586" width="10.7109375" style="187" customWidth="1"/>
    <col min="13587" max="13829" width="9.140625" style="187"/>
    <col min="13830" max="13842" width="10.7109375" style="187" customWidth="1"/>
    <col min="13843" max="14085" width="9.140625" style="187"/>
    <col min="14086" max="14098" width="10.7109375" style="187" customWidth="1"/>
    <col min="14099" max="14341" width="9.140625" style="187"/>
    <col min="14342" max="14354" width="10.7109375" style="187" customWidth="1"/>
    <col min="14355" max="14597" width="9.140625" style="187"/>
    <col min="14598" max="14610" width="10.7109375" style="187" customWidth="1"/>
    <col min="14611" max="14853" width="9.140625" style="187"/>
    <col min="14854" max="14866" width="10.7109375" style="187" customWidth="1"/>
    <col min="14867" max="15109" width="9.140625" style="187"/>
    <col min="15110" max="15122" width="10.7109375" style="187" customWidth="1"/>
    <col min="15123" max="15365" width="9.140625" style="187"/>
    <col min="15366" max="15378" width="10.7109375" style="187" customWidth="1"/>
    <col min="15379" max="15621" width="9.140625" style="187"/>
    <col min="15622" max="15634" width="10.7109375" style="187" customWidth="1"/>
    <col min="15635" max="15877" width="9.140625" style="187"/>
    <col min="15878" max="15890" width="10.7109375" style="187" customWidth="1"/>
    <col min="15891" max="16133" width="9.140625" style="187"/>
    <col min="16134" max="16146" width="10.7109375" style="187" customWidth="1"/>
    <col min="16147" max="16384" width="9.140625" style="187"/>
  </cols>
  <sheetData>
    <row r="1" spans="1:24" x14ac:dyDescent="0.25">
      <c r="R1" s="942" t="s">
        <v>226</v>
      </c>
      <c r="S1" s="942"/>
      <c r="T1" s="942"/>
    </row>
    <row r="2" spans="1:24" ht="20.100000000000001" customHeight="1" x14ac:dyDescent="0.25">
      <c r="A2" s="941" t="s">
        <v>97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</row>
    <row r="3" spans="1:24" ht="20.100000000000001" customHeight="1" x14ac:dyDescent="0.25">
      <c r="A3" s="805">
        <f>T!G17</f>
        <v>2018</v>
      </c>
      <c r="B3" s="212"/>
      <c r="C3" s="212"/>
      <c r="D3" s="212"/>
      <c r="E3" s="212"/>
      <c r="F3" s="212"/>
      <c r="G3" s="212"/>
      <c r="H3" s="212"/>
      <c r="I3" s="212"/>
      <c r="J3" s="211"/>
      <c r="K3" s="212"/>
      <c r="L3" s="212"/>
      <c r="M3" s="212"/>
      <c r="N3" s="212"/>
      <c r="O3" s="212"/>
      <c r="P3" s="212"/>
      <c r="Q3" s="212"/>
      <c r="R3" s="212"/>
    </row>
    <row r="4" spans="1:24" ht="17.25" customHeight="1" x14ac:dyDescent="0.25">
      <c r="A4" s="213"/>
      <c r="B4" s="939"/>
      <c r="C4" s="940"/>
      <c r="D4" s="940"/>
      <c r="E4" s="940"/>
      <c r="F4" s="940"/>
      <c r="G4" s="940"/>
      <c r="H4" s="940"/>
      <c r="I4" s="940"/>
      <c r="J4" s="940"/>
      <c r="K4" s="940"/>
      <c r="L4" s="940"/>
      <c r="M4" s="940"/>
      <c r="N4" s="940"/>
      <c r="O4" s="940"/>
      <c r="P4" s="940"/>
      <c r="Q4" s="940"/>
      <c r="R4" s="940"/>
      <c r="S4" s="940"/>
    </row>
    <row r="5" spans="1:24" ht="50.1" customHeight="1" x14ac:dyDescent="0.25">
      <c r="A5" s="213"/>
      <c r="B5" s="947" t="s">
        <v>343</v>
      </c>
      <c r="C5" s="948"/>
      <c r="D5" s="948"/>
      <c r="E5" s="948"/>
      <c r="F5" s="948"/>
      <c r="G5" s="948"/>
      <c r="H5" s="948"/>
      <c r="I5" s="948"/>
      <c r="J5" s="949"/>
      <c r="K5" s="950" t="s">
        <v>12</v>
      </c>
      <c r="L5" s="951"/>
      <c r="M5" s="951"/>
      <c r="N5" s="951"/>
      <c r="O5" s="951"/>
      <c r="P5" s="951"/>
      <c r="Q5" s="951"/>
      <c r="R5" s="951"/>
      <c r="S5" s="952"/>
    </row>
    <row r="6" spans="1:24" ht="52.5" customHeight="1" x14ac:dyDescent="0.25">
      <c r="A6" s="188"/>
      <c r="B6" s="953" t="s">
        <v>91</v>
      </c>
      <c r="C6" s="943"/>
      <c r="D6" s="943"/>
      <c r="E6" s="943" t="s">
        <v>95</v>
      </c>
      <c r="F6" s="943"/>
      <c r="G6" s="943"/>
      <c r="H6" s="944" t="s">
        <v>158</v>
      </c>
      <c r="I6" s="945" t="s">
        <v>309</v>
      </c>
      <c r="J6" s="946" t="s">
        <v>42</v>
      </c>
      <c r="K6" s="953" t="s">
        <v>91</v>
      </c>
      <c r="L6" s="943"/>
      <c r="M6" s="943"/>
      <c r="N6" s="943" t="s">
        <v>95</v>
      </c>
      <c r="O6" s="943"/>
      <c r="P6" s="943"/>
      <c r="Q6" s="944" t="s">
        <v>158</v>
      </c>
      <c r="R6" s="945" t="s">
        <v>309</v>
      </c>
      <c r="S6" s="946" t="s">
        <v>42</v>
      </c>
    </row>
    <row r="7" spans="1:24" ht="28.5" customHeight="1" x14ac:dyDescent="0.25">
      <c r="A7" s="189" t="s">
        <v>140</v>
      </c>
      <c r="B7" s="225" t="s">
        <v>79</v>
      </c>
      <c r="C7" s="226" t="s">
        <v>80</v>
      </c>
      <c r="D7" s="227" t="s">
        <v>135</v>
      </c>
      <c r="E7" s="228" t="s">
        <v>84</v>
      </c>
      <c r="F7" s="226" t="s">
        <v>85</v>
      </c>
      <c r="G7" s="227" t="s">
        <v>136</v>
      </c>
      <c r="H7" s="944"/>
      <c r="I7" s="944"/>
      <c r="J7" s="946"/>
      <c r="K7" s="225" t="s">
        <v>79</v>
      </c>
      <c r="L7" s="226" t="s">
        <v>80</v>
      </c>
      <c r="M7" s="227" t="s">
        <v>135</v>
      </c>
      <c r="N7" s="228" t="s">
        <v>84</v>
      </c>
      <c r="O7" s="226" t="s">
        <v>85</v>
      </c>
      <c r="P7" s="227" t="s">
        <v>136</v>
      </c>
      <c r="Q7" s="944"/>
      <c r="R7" s="944"/>
      <c r="S7" s="946"/>
      <c r="T7" s="223"/>
    </row>
    <row r="8" spans="1:24" ht="14.1" customHeight="1" x14ac:dyDescent="0.25">
      <c r="A8" s="190" t="s">
        <v>25</v>
      </c>
      <c r="B8" s="204">
        <v>3252.5338567389667</v>
      </c>
      <c r="C8" s="217">
        <v>2938.7559522974079</v>
      </c>
      <c r="D8" s="206">
        <v>313.7779044415588</v>
      </c>
      <c r="E8" s="207">
        <v>757.08624800000007</v>
      </c>
      <c r="F8" s="205">
        <v>2.4695589999999998</v>
      </c>
      <c r="G8" s="206">
        <v>754.61668900000006</v>
      </c>
      <c r="H8" s="214">
        <v>12.411091000000001</v>
      </c>
      <c r="I8" s="214">
        <v>2.6982506433874369</v>
      </c>
      <c r="J8" s="218">
        <v>1083.5039350849465</v>
      </c>
      <c r="K8" s="204">
        <v>34663.658938543995</v>
      </c>
      <c r="L8" s="217">
        <v>31340.669467437001</v>
      </c>
      <c r="M8" s="206">
        <v>3322.9894711069937</v>
      </c>
      <c r="N8" s="207">
        <v>8087.010608171001</v>
      </c>
      <c r="O8" s="205">
        <v>26.372937815999997</v>
      </c>
      <c r="P8" s="206">
        <v>8060.6376703550013</v>
      </c>
      <c r="Q8" s="214">
        <v>134.05722735009996</v>
      </c>
      <c r="R8" s="214">
        <v>34.794853422904389</v>
      </c>
      <c r="S8" s="218">
        <v>11552.479222235002</v>
      </c>
      <c r="T8" s="195"/>
      <c r="U8" s="195"/>
      <c r="V8" s="196"/>
      <c r="W8" s="196"/>
      <c r="X8" s="196"/>
    </row>
    <row r="9" spans="1:24" ht="14.1" customHeight="1" x14ac:dyDescent="0.25">
      <c r="A9" s="190" t="s">
        <v>26</v>
      </c>
      <c r="B9" s="191">
        <v>3370.9470439699326</v>
      </c>
      <c r="C9" s="192">
        <v>3041.0196223542639</v>
      </c>
      <c r="D9" s="193">
        <v>329.92742161566866</v>
      </c>
      <c r="E9" s="194">
        <v>810.16432599999985</v>
      </c>
      <c r="F9" s="192">
        <v>0</v>
      </c>
      <c r="G9" s="193">
        <v>810.16432599999985</v>
      </c>
      <c r="H9" s="216">
        <v>10.582437000000001</v>
      </c>
      <c r="I9" s="216">
        <v>6.6598264074344184</v>
      </c>
      <c r="J9" s="219">
        <v>1157.3340110231029</v>
      </c>
      <c r="K9" s="191">
        <v>35921.193084927996</v>
      </c>
      <c r="L9" s="192">
        <v>32434.2645880862</v>
      </c>
      <c r="M9" s="193">
        <v>3486.928496841796</v>
      </c>
      <c r="N9" s="194">
        <v>8665.5328398199999</v>
      </c>
      <c r="O9" s="192">
        <v>0</v>
      </c>
      <c r="P9" s="193">
        <v>8665.5328398199999</v>
      </c>
      <c r="Q9" s="216">
        <v>113.8704287214</v>
      </c>
      <c r="R9" s="216">
        <v>78.94154116280005</v>
      </c>
      <c r="S9" s="219">
        <v>12345.273306546</v>
      </c>
      <c r="T9" s="197"/>
      <c r="U9" s="197"/>
      <c r="V9" s="196"/>
      <c r="W9" s="196"/>
      <c r="X9" s="196"/>
    </row>
    <row r="10" spans="1:24" ht="14.1" customHeight="1" x14ac:dyDescent="0.25">
      <c r="A10" s="231" t="s">
        <v>27</v>
      </c>
      <c r="B10" s="199">
        <v>3229.3646466626797</v>
      </c>
      <c r="C10" s="200">
        <v>2628.122314537889</v>
      </c>
      <c r="D10" s="201">
        <v>601.24233212479066</v>
      </c>
      <c r="E10" s="202">
        <v>539.33476800000005</v>
      </c>
      <c r="F10" s="200">
        <v>49.496291000000006</v>
      </c>
      <c r="G10" s="201">
        <v>489.83847700000007</v>
      </c>
      <c r="H10" s="215">
        <v>10.829430999999998</v>
      </c>
      <c r="I10" s="215">
        <v>-4.8184187970969363</v>
      </c>
      <c r="J10" s="220">
        <v>1097.0918213276941</v>
      </c>
      <c r="K10" s="199">
        <v>34415.429666316006</v>
      </c>
      <c r="L10" s="200">
        <v>28020.643679869096</v>
      </c>
      <c r="M10" s="201">
        <v>6394.7859864469101</v>
      </c>
      <c r="N10" s="202">
        <v>5759.8079037349999</v>
      </c>
      <c r="O10" s="200">
        <v>527.70243739799992</v>
      </c>
      <c r="P10" s="201">
        <v>5232.1054663369996</v>
      </c>
      <c r="Q10" s="215">
        <v>116.29756587999999</v>
      </c>
      <c r="R10" s="215">
        <v>-44.374993872074413</v>
      </c>
      <c r="S10" s="220">
        <v>11698.814024791833</v>
      </c>
      <c r="T10" s="203"/>
      <c r="U10" s="203"/>
      <c r="V10" s="196"/>
      <c r="W10" s="196"/>
      <c r="X10" s="196"/>
    </row>
    <row r="11" spans="1:24" ht="14.1" customHeight="1" x14ac:dyDescent="0.25">
      <c r="A11" s="231" t="s">
        <v>28</v>
      </c>
      <c r="B11" s="204">
        <v>3358.1042330533505</v>
      </c>
      <c r="C11" s="205">
        <v>2591.1365530091857</v>
      </c>
      <c r="D11" s="206">
        <v>766.96768004416481</v>
      </c>
      <c r="E11" s="207">
        <v>0.48698200000000003</v>
      </c>
      <c r="F11" s="205">
        <v>318.03888000000001</v>
      </c>
      <c r="G11" s="206">
        <v>-317.55189799999999</v>
      </c>
      <c r="H11" s="214">
        <v>10.515769000000002</v>
      </c>
      <c r="I11" s="214">
        <v>3.9973837195230879</v>
      </c>
      <c r="J11" s="218">
        <v>463.92893476368749</v>
      </c>
      <c r="K11" s="204">
        <v>35796.919293480998</v>
      </c>
      <c r="L11" s="205">
        <v>27614.092181423002</v>
      </c>
      <c r="M11" s="206">
        <v>8182.8271120579957</v>
      </c>
      <c r="N11" s="207">
        <v>5.187754848</v>
      </c>
      <c r="O11" s="205">
        <v>3403.3516156669994</v>
      </c>
      <c r="P11" s="206">
        <v>-3398.1638608189992</v>
      </c>
      <c r="Q11" s="214">
        <v>113.135272024</v>
      </c>
      <c r="R11" s="214">
        <v>50.28430956604425</v>
      </c>
      <c r="S11" s="218">
        <v>4948.0828328290436</v>
      </c>
      <c r="T11" s="197"/>
      <c r="U11" s="197"/>
      <c r="V11" s="196"/>
      <c r="W11" s="196"/>
      <c r="X11" s="196"/>
    </row>
    <row r="12" spans="1:24" ht="14.1" customHeight="1" x14ac:dyDescent="0.25">
      <c r="A12" s="231" t="s">
        <v>29</v>
      </c>
      <c r="B12" s="191">
        <v>3582.9350391309536</v>
      </c>
      <c r="C12" s="192">
        <v>2869.8676738081635</v>
      </c>
      <c r="D12" s="193">
        <v>713.06736532279001</v>
      </c>
      <c r="E12" s="194">
        <v>2.4077829999999998</v>
      </c>
      <c r="F12" s="192">
        <v>387.31723199999999</v>
      </c>
      <c r="G12" s="193">
        <v>-384.909449</v>
      </c>
      <c r="H12" s="216">
        <v>11.000418000000002</v>
      </c>
      <c r="I12" s="216">
        <v>8.2888391349595043</v>
      </c>
      <c r="J12" s="219">
        <v>347.44717345774967</v>
      </c>
      <c r="K12" s="191">
        <v>38169.078648805997</v>
      </c>
      <c r="L12" s="192">
        <v>30583.375831923404</v>
      </c>
      <c r="M12" s="193">
        <v>7585.7028168825927</v>
      </c>
      <c r="N12" s="194">
        <v>25.648709</v>
      </c>
      <c r="O12" s="192">
        <v>4125.2926690399991</v>
      </c>
      <c r="P12" s="193">
        <v>-4099.643960039999</v>
      </c>
      <c r="Q12" s="216">
        <v>118.35585950719999</v>
      </c>
      <c r="R12" s="216">
        <v>96.812293350617395</v>
      </c>
      <c r="S12" s="219">
        <v>3701.2270097004139</v>
      </c>
      <c r="T12" s="197"/>
      <c r="U12" s="197"/>
      <c r="V12" s="196"/>
      <c r="W12" s="196"/>
      <c r="X12" s="196"/>
    </row>
    <row r="13" spans="1:24" ht="14.1" customHeight="1" x14ac:dyDescent="0.25">
      <c r="A13" s="231" t="s">
        <v>30</v>
      </c>
      <c r="B13" s="199">
        <v>3190.7023721190562</v>
      </c>
      <c r="C13" s="200">
        <v>2462.7275474743606</v>
      </c>
      <c r="D13" s="201">
        <v>727.97482464469567</v>
      </c>
      <c r="E13" s="202">
        <v>1.389718</v>
      </c>
      <c r="F13" s="200">
        <v>409.86102599999998</v>
      </c>
      <c r="G13" s="201">
        <v>-408.47130799999996</v>
      </c>
      <c r="H13" s="215">
        <v>10.912211000000001</v>
      </c>
      <c r="I13" s="215">
        <v>-6.0665045327607663</v>
      </c>
      <c r="J13" s="220">
        <v>324.3492231119348</v>
      </c>
      <c r="K13" s="199">
        <v>34035.556196295998</v>
      </c>
      <c r="L13" s="200">
        <v>26270.438969315699</v>
      </c>
      <c r="M13" s="201">
        <v>7765.1172269802992</v>
      </c>
      <c r="N13" s="202">
        <v>14.837993000000001</v>
      </c>
      <c r="O13" s="200">
        <v>4376.1267658529996</v>
      </c>
      <c r="P13" s="201">
        <v>-4361.2887728529995</v>
      </c>
      <c r="Q13" s="215">
        <v>117.7508077256</v>
      </c>
      <c r="R13" s="215">
        <v>-58.060623335498384</v>
      </c>
      <c r="S13" s="220">
        <v>3463.5186385174002</v>
      </c>
      <c r="T13" s="197"/>
      <c r="U13" s="197"/>
      <c r="V13" s="196"/>
      <c r="W13" s="196"/>
      <c r="X13" s="196"/>
    </row>
    <row r="14" spans="1:24" ht="14.1" customHeight="1" x14ac:dyDescent="0.25">
      <c r="A14" s="231" t="s">
        <v>31</v>
      </c>
      <c r="B14" s="204"/>
      <c r="C14" s="205"/>
      <c r="D14" s="206"/>
      <c r="E14" s="207"/>
      <c r="F14" s="205"/>
      <c r="G14" s="206"/>
      <c r="H14" s="214"/>
      <c r="I14" s="214"/>
      <c r="J14" s="218"/>
      <c r="K14" s="204"/>
      <c r="L14" s="205"/>
      <c r="M14" s="206"/>
      <c r="N14" s="207"/>
      <c r="O14" s="205"/>
      <c r="P14" s="206"/>
      <c r="Q14" s="214"/>
      <c r="R14" s="214"/>
      <c r="S14" s="218"/>
      <c r="T14" s="197"/>
      <c r="U14" s="197"/>
      <c r="V14" s="196"/>
      <c r="W14" s="196"/>
      <c r="X14" s="196"/>
    </row>
    <row r="15" spans="1:24" ht="14.1" customHeight="1" x14ac:dyDescent="0.25">
      <c r="A15" s="231" t="s">
        <v>32</v>
      </c>
      <c r="B15" s="191"/>
      <c r="C15" s="192"/>
      <c r="D15" s="193"/>
      <c r="E15" s="194"/>
      <c r="F15" s="192"/>
      <c r="G15" s="193"/>
      <c r="H15" s="216"/>
      <c r="I15" s="216"/>
      <c r="J15" s="219"/>
      <c r="K15" s="191"/>
      <c r="L15" s="192"/>
      <c r="M15" s="193"/>
      <c r="N15" s="194"/>
      <c r="O15" s="192"/>
      <c r="P15" s="193"/>
      <c r="Q15" s="216"/>
      <c r="R15" s="216"/>
      <c r="S15" s="219"/>
      <c r="T15" s="197"/>
      <c r="U15" s="197"/>
      <c r="V15" s="196"/>
      <c r="W15" s="196"/>
      <c r="X15" s="196"/>
    </row>
    <row r="16" spans="1:24" ht="14.1" customHeight="1" x14ac:dyDescent="0.25">
      <c r="A16" s="231" t="s">
        <v>33</v>
      </c>
      <c r="B16" s="199"/>
      <c r="C16" s="200"/>
      <c r="D16" s="201"/>
      <c r="E16" s="202"/>
      <c r="F16" s="200"/>
      <c r="G16" s="201"/>
      <c r="H16" s="215"/>
      <c r="I16" s="215"/>
      <c r="J16" s="220"/>
      <c r="K16" s="199"/>
      <c r="L16" s="200"/>
      <c r="M16" s="201"/>
      <c r="N16" s="202"/>
      <c r="O16" s="200"/>
      <c r="P16" s="201"/>
      <c r="Q16" s="215"/>
      <c r="R16" s="215"/>
      <c r="S16" s="220"/>
      <c r="T16" s="197"/>
      <c r="U16" s="197"/>
      <c r="V16" s="196"/>
      <c r="W16" s="196"/>
      <c r="X16" s="196"/>
    </row>
    <row r="17" spans="1:24" ht="14.1" customHeight="1" x14ac:dyDescent="0.25">
      <c r="A17" s="190" t="s">
        <v>34</v>
      </c>
      <c r="B17" s="204"/>
      <c r="C17" s="205"/>
      <c r="D17" s="206"/>
      <c r="E17" s="207"/>
      <c r="F17" s="205"/>
      <c r="G17" s="206"/>
      <c r="H17" s="214"/>
      <c r="I17" s="214"/>
      <c r="J17" s="218"/>
      <c r="K17" s="204"/>
      <c r="L17" s="205"/>
      <c r="M17" s="206"/>
      <c r="N17" s="207"/>
      <c r="O17" s="205"/>
      <c r="P17" s="206"/>
      <c r="Q17" s="214"/>
      <c r="R17" s="214"/>
      <c r="S17" s="218"/>
      <c r="T17" s="197"/>
      <c r="U17" s="197"/>
      <c r="V17" s="196"/>
      <c r="W17" s="196"/>
      <c r="X17" s="196"/>
    </row>
    <row r="18" spans="1:24" ht="14.1" customHeight="1" x14ac:dyDescent="0.25">
      <c r="A18" s="190" t="s">
        <v>35</v>
      </c>
      <c r="B18" s="191"/>
      <c r="C18" s="192"/>
      <c r="D18" s="193"/>
      <c r="E18" s="194"/>
      <c r="F18" s="192"/>
      <c r="G18" s="193"/>
      <c r="H18" s="216"/>
      <c r="I18" s="216"/>
      <c r="J18" s="219"/>
      <c r="K18" s="191"/>
      <c r="L18" s="192"/>
      <c r="M18" s="193"/>
      <c r="N18" s="194"/>
      <c r="O18" s="192"/>
      <c r="P18" s="193"/>
      <c r="Q18" s="216"/>
      <c r="R18" s="216"/>
      <c r="S18" s="219"/>
      <c r="T18" s="197"/>
      <c r="U18" s="197"/>
      <c r="V18" s="196"/>
      <c r="W18" s="196"/>
      <c r="X18" s="196"/>
    </row>
    <row r="19" spans="1:24" ht="14.1" customHeight="1" x14ac:dyDescent="0.25">
      <c r="A19" s="198" t="s">
        <v>36</v>
      </c>
      <c r="B19" s="199"/>
      <c r="C19" s="200"/>
      <c r="D19" s="201"/>
      <c r="E19" s="202"/>
      <c r="F19" s="200"/>
      <c r="G19" s="201"/>
      <c r="H19" s="215"/>
      <c r="I19" s="215"/>
      <c r="J19" s="220"/>
      <c r="K19" s="199"/>
      <c r="L19" s="200"/>
      <c r="M19" s="201"/>
      <c r="N19" s="202"/>
      <c r="O19" s="200"/>
      <c r="P19" s="201"/>
      <c r="Q19" s="215"/>
      <c r="R19" s="215"/>
      <c r="S19" s="220"/>
      <c r="T19" s="230"/>
      <c r="U19" s="197"/>
      <c r="V19" s="196"/>
      <c r="W19" s="196"/>
      <c r="X19" s="196"/>
    </row>
    <row r="20" spans="1:24" ht="14.1" customHeight="1" x14ac:dyDescent="0.25">
      <c r="A20" s="190" t="s">
        <v>129</v>
      </c>
      <c r="B20" s="594">
        <f>SUM(B8:B10)</f>
        <v>9852.8455473715785</v>
      </c>
      <c r="C20" s="595">
        <f>SUM(C8:C10)</f>
        <v>8607.8978891895604</v>
      </c>
      <c r="D20" s="596">
        <f t="shared" ref="D20:J20" si="0">SUM(D8:D10)</f>
        <v>1244.9476581820181</v>
      </c>
      <c r="E20" s="597">
        <f t="shared" si="0"/>
        <v>2106.5853419999999</v>
      </c>
      <c r="F20" s="595">
        <f t="shared" si="0"/>
        <v>51.965850000000003</v>
      </c>
      <c r="G20" s="596">
        <f t="shared" si="0"/>
        <v>2054.6194920000003</v>
      </c>
      <c r="H20" s="598">
        <f t="shared" si="0"/>
        <v>33.822958999999997</v>
      </c>
      <c r="I20" s="598">
        <f t="shared" si="0"/>
        <v>4.5396582537249186</v>
      </c>
      <c r="J20" s="599">
        <f t="shared" si="0"/>
        <v>3337.9297674357435</v>
      </c>
      <c r="K20" s="740">
        <f>SUM(K8:K10)</f>
        <v>105000.281689788</v>
      </c>
      <c r="L20" s="741">
        <f t="shared" ref="L20:S20" si="1">SUM(L8:L10)</f>
        <v>91795.577735392304</v>
      </c>
      <c r="M20" s="742">
        <f t="shared" si="1"/>
        <v>13204.7039543957</v>
      </c>
      <c r="N20" s="743">
        <f t="shared" si="1"/>
        <v>22512.351351726</v>
      </c>
      <c r="O20" s="741">
        <f t="shared" si="1"/>
        <v>554.07537521399991</v>
      </c>
      <c r="P20" s="742">
        <f t="shared" si="1"/>
        <v>21958.275976511999</v>
      </c>
      <c r="Q20" s="744">
        <f t="shared" si="1"/>
        <v>364.22522195149998</v>
      </c>
      <c r="R20" s="744">
        <f t="shared" si="1"/>
        <v>69.361400713630019</v>
      </c>
      <c r="S20" s="745">
        <f t="shared" si="1"/>
        <v>35596.566553572833</v>
      </c>
    </row>
    <row r="21" spans="1:24" ht="14.1" customHeight="1" x14ac:dyDescent="0.25">
      <c r="A21" s="190" t="s">
        <v>154</v>
      </c>
      <c r="B21" s="594">
        <f>SUM(B11:B13)</f>
        <v>10131.74164430336</v>
      </c>
      <c r="C21" s="595">
        <f>SUM(C11:C13)</f>
        <v>7923.7317742917094</v>
      </c>
      <c r="D21" s="596">
        <f t="shared" ref="D21:J21" si="2">SUM(D11:D13)</f>
        <v>2208.0098700116505</v>
      </c>
      <c r="E21" s="597">
        <f t="shared" si="2"/>
        <v>4.2844829999999998</v>
      </c>
      <c r="F21" s="595">
        <f t="shared" si="2"/>
        <v>1115.217138</v>
      </c>
      <c r="G21" s="596">
        <f t="shared" si="2"/>
        <v>-1110.9326549999998</v>
      </c>
      <c r="H21" s="598">
        <f t="shared" si="2"/>
        <v>32.428398000000001</v>
      </c>
      <c r="I21" s="598">
        <f t="shared" si="2"/>
        <v>6.2197183217218255</v>
      </c>
      <c r="J21" s="599">
        <f t="shared" si="2"/>
        <v>1135.725331333372</v>
      </c>
      <c r="K21" s="740">
        <f>SUM(K11:K13)</f>
        <v>108001.55413858299</v>
      </c>
      <c r="L21" s="741">
        <f t="shared" ref="L21:S21" si="3">SUM(L11:L13)</f>
        <v>84467.906982662098</v>
      </c>
      <c r="M21" s="742">
        <f t="shared" si="3"/>
        <v>23533.647155920888</v>
      </c>
      <c r="N21" s="743">
        <f t="shared" si="3"/>
        <v>45.674456848000005</v>
      </c>
      <c r="O21" s="741">
        <f t="shared" si="3"/>
        <v>11904.771050559997</v>
      </c>
      <c r="P21" s="742">
        <f t="shared" si="3"/>
        <v>-11859.096593711998</v>
      </c>
      <c r="Q21" s="744">
        <f t="shared" si="3"/>
        <v>349.24193925679998</v>
      </c>
      <c r="R21" s="744">
        <f t="shared" si="3"/>
        <v>89.035979581163275</v>
      </c>
      <c r="S21" s="745">
        <f t="shared" si="3"/>
        <v>12112.828481046858</v>
      </c>
    </row>
    <row r="22" spans="1:24" ht="14.1" customHeight="1" x14ac:dyDescent="0.25">
      <c r="A22" s="190" t="s">
        <v>190</v>
      </c>
      <c r="B22" s="516">
        <f>SUM(B14:B16)</f>
        <v>0</v>
      </c>
      <c r="C22" s="517">
        <f>SUM(C14:C16)</f>
        <v>0</v>
      </c>
      <c r="D22" s="518">
        <f t="shared" ref="D22:J22" si="4">SUM(D14:D16)</f>
        <v>0</v>
      </c>
      <c r="E22" s="519">
        <f t="shared" si="4"/>
        <v>0</v>
      </c>
      <c r="F22" s="517">
        <f t="shared" si="4"/>
        <v>0</v>
      </c>
      <c r="G22" s="518">
        <f t="shared" si="4"/>
        <v>0</v>
      </c>
      <c r="H22" s="520">
        <f t="shared" si="4"/>
        <v>0</v>
      </c>
      <c r="I22" s="520">
        <f>SUM(I14:I16)</f>
        <v>0</v>
      </c>
      <c r="J22" s="521">
        <f t="shared" si="4"/>
        <v>0</v>
      </c>
      <c r="K22" s="752">
        <f>SUM(K14:K16)</f>
        <v>0</v>
      </c>
      <c r="L22" s="753">
        <f t="shared" ref="L22:S22" si="5">SUM(L14:L16)</f>
        <v>0</v>
      </c>
      <c r="M22" s="754">
        <f t="shared" si="5"/>
        <v>0</v>
      </c>
      <c r="N22" s="755">
        <f t="shared" si="5"/>
        <v>0</v>
      </c>
      <c r="O22" s="753">
        <f t="shared" si="5"/>
        <v>0</v>
      </c>
      <c r="P22" s="754">
        <f t="shared" si="5"/>
        <v>0</v>
      </c>
      <c r="Q22" s="756">
        <f t="shared" si="5"/>
        <v>0</v>
      </c>
      <c r="R22" s="756">
        <f t="shared" si="5"/>
        <v>0</v>
      </c>
      <c r="S22" s="757">
        <f t="shared" si="5"/>
        <v>0</v>
      </c>
    </row>
    <row r="23" spans="1:24" ht="14.1" customHeight="1" x14ac:dyDescent="0.25">
      <c r="A23" s="232" t="s">
        <v>155</v>
      </c>
      <c r="B23" s="522">
        <f>SUM(B17:B19)</f>
        <v>0</v>
      </c>
      <c r="C23" s="523">
        <f>SUM(C17:C19)</f>
        <v>0</v>
      </c>
      <c r="D23" s="524">
        <f t="shared" ref="D23:J23" si="6">SUM(D17:D19)</f>
        <v>0</v>
      </c>
      <c r="E23" s="525">
        <f t="shared" si="6"/>
        <v>0</v>
      </c>
      <c r="F23" s="523">
        <f t="shared" si="6"/>
        <v>0</v>
      </c>
      <c r="G23" s="524">
        <f t="shared" si="6"/>
        <v>0</v>
      </c>
      <c r="H23" s="526">
        <f t="shared" si="6"/>
        <v>0</v>
      </c>
      <c r="I23" s="526">
        <f t="shared" si="6"/>
        <v>0</v>
      </c>
      <c r="J23" s="527">
        <f t="shared" si="6"/>
        <v>0</v>
      </c>
      <c r="K23" s="758">
        <f>SUM(K17:K19)</f>
        <v>0</v>
      </c>
      <c r="L23" s="759">
        <f t="shared" ref="L23:R23" si="7">SUM(L17:L19)</f>
        <v>0</v>
      </c>
      <c r="M23" s="760">
        <f t="shared" si="7"/>
        <v>0</v>
      </c>
      <c r="N23" s="761">
        <f t="shared" si="7"/>
        <v>0</v>
      </c>
      <c r="O23" s="759">
        <f t="shared" si="7"/>
        <v>0</v>
      </c>
      <c r="P23" s="760">
        <f t="shared" si="7"/>
        <v>0</v>
      </c>
      <c r="Q23" s="762">
        <f t="shared" si="7"/>
        <v>0</v>
      </c>
      <c r="R23" s="762">
        <f t="shared" si="7"/>
        <v>0</v>
      </c>
      <c r="S23" s="763">
        <f>SUM(S17:S19)</f>
        <v>0</v>
      </c>
      <c r="T23" s="223"/>
    </row>
    <row r="24" spans="1:24" ht="14.1" customHeight="1" x14ac:dyDescent="0.25">
      <c r="A24" s="190" t="s">
        <v>156</v>
      </c>
      <c r="B24" s="204">
        <f>SUM(B8:B13)</f>
        <v>19984.587191674938</v>
      </c>
      <c r="C24" s="217">
        <f>SUM(C8:C13)</f>
        <v>16531.629663481272</v>
      </c>
      <c r="D24" s="879">
        <f t="shared" ref="D24:J24" si="8">SUM(D8:D13)</f>
        <v>3452.9575281936686</v>
      </c>
      <c r="E24" s="880">
        <f t="shared" si="8"/>
        <v>2110.8698249999998</v>
      </c>
      <c r="F24" s="217">
        <f t="shared" si="8"/>
        <v>1167.182988</v>
      </c>
      <c r="G24" s="879">
        <f t="shared" si="8"/>
        <v>943.68683700000042</v>
      </c>
      <c r="H24" s="881">
        <f t="shared" si="8"/>
        <v>66.251357000000013</v>
      </c>
      <c r="I24" s="881">
        <f t="shared" si="8"/>
        <v>10.759376575446744</v>
      </c>
      <c r="J24" s="882">
        <f t="shared" si="8"/>
        <v>4473.6550987691153</v>
      </c>
      <c r="K24" s="204">
        <f>SUM(K8:K13)</f>
        <v>213001.835828371</v>
      </c>
      <c r="L24" s="217">
        <f t="shared" ref="L24:S24" si="9">SUM(L8:L13)</f>
        <v>176263.48471805439</v>
      </c>
      <c r="M24" s="879">
        <f t="shared" si="9"/>
        <v>36738.351110316587</v>
      </c>
      <c r="N24" s="880">
        <f t="shared" si="9"/>
        <v>22558.025808574002</v>
      </c>
      <c r="O24" s="217">
        <f t="shared" si="9"/>
        <v>12458.846425773998</v>
      </c>
      <c r="P24" s="879">
        <f t="shared" si="9"/>
        <v>10099.179382800001</v>
      </c>
      <c r="Q24" s="881">
        <f t="shared" si="9"/>
        <v>713.46716120830001</v>
      </c>
      <c r="R24" s="881">
        <f t="shared" si="9"/>
        <v>158.39738029479329</v>
      </c>
      <c r="S24" s="882">
        <f t="shared" si="9"/>
        <v>47709.395034619694</v>
      </c>
    </row>
    <row r="25" spans="1:24" ht="14.1" customHeight="1" x14ac:dyDescent="0.25">
      <c r="A25" s="190" t="s">
        <v>157</v>
      </c>
      <c r="B25" s="449">
        <f>SUM(B14:B19)</f>
        <v>0</v>
      </c>
      <c r="C25" s="450">
        <f>SUM(C14:C19)</f>
        <v>0</v>
      </c>
      <c r="D25" s="451">
        <f t="shared" ref="D25:J25" si="10">SUM(D14:D19)</f>
        <v>0</v>
      </c>
      <c r="E25" s="452">
        <f t="shared" si="10"/>
        <v>0</v>
      </c>
      <c r="F25" s="450">
        <f t="shared" si="10"/>
        <v>0</v>
      </c>
      <c r="G25" s="451">
        <f t="shared" si="10"/>
        <v>0</v>
      </c>
      <c r="H25" s="453">
        <f t="shared" si="10"/>
        <v>0</v>
      </c>
      <c r="I25" s="453">
        <f t="shared" si="10"/>
        <v>0</v>
      </c>
      <c r="J25" s="454">
        <f t="shared" si="10"/>
        <v>0</v>
      </c>
      <c r="K25" s="449">
        <f>SUM(K14:K19)</f>
        <v>0</v>
      </c>
      <c r="L25" s="450">
        <f t="shared" ref="L25:S25" si="11">SUM(L14:L19)</f>
        <v>0</v>
      </c>
      <c r="M25" s="451">
        <f t="shared" si="11"/>
        <v>0</v>
      </c>
      <c r="N25" s="452">
        <f t="shared" si="11"/>
        <v>0</v>
      </c>
      <c r="O25" s="450">
        <f t="shared" si="11"/>
        <v>0</v>
      </c>
      <c r="P25" s="451">
        <f t="shared" si="11"/>
        <v>0</v>
      </c>
      <c r="Q25" s="453">
        <f t="shared" si="11"/>
        <v>0</v>
      </c>
      <c r="R25" s="453">
        <f t="shared" si="11"/>
        <v>0</v>
      </c>
      <c r="S25" s="454">
        <f t="shared" si="11"/>
        <v>0</v>
      </c>
    </row>
    <row r="26" spans="1:24" ht="14.1" customHeight="1" x14ac:dyDescent="0.25">
      <c r="A26" s="229" t="s">
        <v>142</v>
      </c>
      <c r="B26" s="528">
        <f>SUM(B8:B19)</f>
        <v>19984.587191674938</v>
      </c>
      <c r="C26" s="529">
        <f>SUM(C8:C19)</f>
        <v>16531.629663481272</v>
      </c>
      <c r="D26" s="530">
        <f t="shared" ref="D26:J26" si="12">SUM(D8:D19)</f>
        <v>3452.9575281936686</v>
      </c>
      <c r="E26" s="531">
        <f t="shared" si="12"/>
        <v>2110.8698249999998</v>
      </c>
      <c r="F26" s="529">
        <f t="shared" si="12"/>
        <v>1167.182988</v>
      </c>
      <c r="G26" s="530">
        <f t="shared" si="12"/>
        <v>943.68683700000042</v>
      </c>
      <c r="H26" s="532">
        <f t="shared" si="12"/>
        <v>66.251357000000013</v>
      </c>
      <c r="I26" s="532">
        <f t="shared" si="12"/>
        <v>10.759376575446744</v>
      </c>
      <c r="J26" s="533">
        <f t="shared" si="12"/>
        <v>4473.6550987691153</v>
      </c>
      <c r="K26" s="746">
        <f>SUM(K8:K19)</f>
        <v>213001.835828371</v>
      </c>
      <c r="L26" s="747">
        <f t="shared" ref="L26:S26" si="13">SUM(L8:L19)</f>
        <v>176263.48471805439</v>
      </c>
      <c r="M26" s="748">
        <f t="shared" si="13"/>
        <v>36738.351110316587</v>
      </c>
      <c r="N26" s="749">
        <f t="shared" si="13"/>
        <v>22558.025808574002</v>
      </c>
      <c r="O26" s="747">
        <f t="shared" si="13"/>
        <v>12458.846425773998</v>
      </c>
      <c r="P26" s="748">
        <f t="shared" si="13"/>
        <v>10099.179382800001</v>
      </c>
      <c r="Q26" s="750">
        <f t="shared" si="13"/>
        <v>713.46716120830001</v>
      </c>
      <c r="R26" s="750">
        <f t="shared" si="13"/>
        <v>158.39738029479329</v>
      </c>
      <c r="S26" s="751">
        <f t="shared" si="13"/>
        <v>47709.395034619694</v>
      </c>
      <c r="T26" s="224"/>
    </row>
    <row r="27" spans="1:24" ht="9.75" customHeight="1" x14ac:dyDescent="0.25">
      <c r="B27" s="208"/>
      <c r="H27" s="222"/>
      <c r="I27" s="222"/>
      <c r="J27" s="221"/>
      <c r="K27" s="208"/>
      <c r="Q27" s="222"/>
      <c r="R27" s="222"/>
      <c r="S27" s="221"/>
    </row>
    <row r="29" spans="1:24" ht="12" customHeight="1" x14ac:dyDescent="0.25">
      <c r="A29" s="209"/>
      <c r="B29" s="209"/>
      <c r="C29" s="209"/>
      <c r="H29" s="209"/>
      <c r="I29" s="209"/>
      <c r="J29" s="209"/>
      <c r="K29" s="209"/>
      <c r="O29" s="209"/>
      <c r="P29" s="209"/>
      <c r="Q29" s="209"/>
      <c r="R29" s="209"/>
    </row>
    <row r="30" spans="1:24" ht="12" customHeight="1" x14ac:dyDescent="0.25">
      <c r="E30" s="210"/>
      <c r="F30" s="210"/>
      <c r="G30" s="210"/>
      <c r="H30" s="210"/>
      <c r="L30" s="210"/>
      <c r="M30" s="210"/>
      <c r="N30" s="210"/>
    </row>
    <row r="31" spans="1:24" ht="12" customHeight="1" x14ac:dyDescent="0.25">
      <c r="E31" s="210"/>
      <c r="F31" s="210"/>
      <c r="G31" s="210"/>
      <c r="L31" s="210"/>
      <c r="M31" s="210"/>
      <c r="N31" s="210"/>
    </row>
    <row r="32" spans="1:24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>
      <c r="E41" s="210"/>
      <c r="F41" s="210"/>
      <c r="G41" s="210"/>
      <c r="L41" s="210"/>
      <c r="M41" s="210"/>
      <c r="N41" s="210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7.140625" style="187" customWidth="1"/>
    <col min="2" max="3" width="7.7109375" style="187" customWidth="1"/>
    <col min="4" max="4" width="6.7109375" style="187" customWidth="1"/>
    <col min="5" max="6" width="7.7109375" style="187" customWidth="1"/>
    <col min="7" max="7" width="6.7109375" style="187" customWidth="1"/>
    <col min="8" max="13" width="7.7109375" style="187" customWidth="1"/>
    <col min="14" max="16" width="5.7109375" style="187" customWidth="1"/>
    <col min="17" max="18" width="6.28515625" style="187" customWidth="1"/>
    <col min="19" max="20" width="6.7109375" style="187" customWidth="1"/>
    <col min="21" max="21" width="1.7109375" style="187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x14ac:dyDescent="0.25">
      <c r="R1" s="291"/>
      <c r="S1" s="942" t="s">
        <v>227</v>
      </c>
      <c r="T1" s="942"/>
      <c r="U1" s="942"/>
    </row>
    <row r="2" spans="1:23" ht="20.100000000000001" customHeight="1" x14ac:dyDescent="0.25">
      <c r="A2" s="941" t="s">
        <v>187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828"/>
      <c r="U2" s="828"/>
    </row>
    <row r="3" spans="1:23" ht="20.100000000000001" customHeight="1" x14ac:dyDescent="0.25">
      <c r="A3" s="804">
        <v>2018</v>
      </c>
      <c r="B3" s="212"/>
      <c r="C3" s="212"/>
      <c r="D3" s="212"/>
      <c r="E3" s="212"/>
      <c r="F3" s="212"/>
      <c r="G3" s="212"/>
      <c r="H3" s="212"/>
      <c r="I3" s="212"/>
      <c r="J3" s="212"/>
      <c r="K3" s="211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83"/>
      <c r="B4" s="939"/>
      <c r="C4" s="939"/>
      <c r="D4" s="939"/>
      <c r="E4" s="939"/>
      <c r="F4" s="939"/>
      <c r="G4" s="939"/>
      <c r="H4" s="939"/>
      <c r="I4" s="939"/>
      <c r="J4" s="939"/>
      <c r="K4" s="939"/>
      <c r="L4" s="939"/>
      <c r="M4" s="939"/>
      <c r="N4" s="939"/>
      <c r="O4" s="939"/>
      <c r="P4" s="939"/>
      <c r="Q4" s="939"/>
      <c r="R4" s="939"/>
      <c r="S4" s="939"/>
      <c r="T4" s="939"/>
    </row>
    <row r="5" spans="1:23" ht="50.1" customHeight="1" x14ac:dyDescent="0.25">
      <c r="A5" s="283"/>
      <c r="B5" s="947" t="s">
        <v>343</v>
      </c>
      <c r="C5" s="948"/>
      <c r="D5" s="948"/>
      <c r="E5" s="948"/>
      <c r="F5" s="948"/>
      <c r="G5" s="948"/>
      <c r="H5" s="949"/>
      <c r="I5" s="950" t="s">
        <v>12</v>
      </c>
      <c r="J5" s="951"/>
      <c r="K5" s="951"/>
      <c r="L5" s="951"/>
      <c r="M5" s="951"/>
      <c r="N5" s="962" t="s">
        <v>11</v>
      </c>
      <c r="O5" s="963"/>
      <c r="P5" s="963"/>
      <c r="Q5" s="963"/>
      <c r="R5" s="964"/>
      <c r="S5" s="803" t="s">
        <v>343</v>
      </c>
      <c r="T5" s="802" t="s">
        <v>12</v>
      </c>
    </row>
    <row r="6" spans="1:23" ht="52.5" customHeight="1" x14ac:dyDescent="0.25">
      <c r="A6" s="188"/>
      <c r="B6" s="953" t="s">
        <v>182</v>
      </c>
      <c r="C6" s="943"/>
      <c r="D6" s="943"/>
      <c r="E6" s="955" t="s">
        <v>183</v>
      </c>
      <c r="F6" s="956"/>
      <c r="G6" s="957"/>
      <c r="H6" s="477" t="s">
        <v>184</v>
      </c>
      <c r="I6" s="965" t="s">
        <v>185</v>
      </c>
      <c r="J6" s="957"/>
      <c r="K6" s="955" t="s">
        <v>183</v>
      </c>
      <c r="L6" s="956"/>
      <c r="M6" s="476" t="s">
        <v>184</v>
      </c>
      <c r="N6" s="965" t="s">
        <v>186</v>
      </c>
      <c r="O6" s="956"/>
      <c r="P6" s="956"/>
      <c r="Q6" s="956"/>
      <c r="R6" s="966"/>
      <c r="S6" s="958" t="s">
        <v>195</v>
      </c>
      <c r="T6" s="959"/>
    </row>
    <row r="7" spans="1:23" ht="28.5" customHeight="1" x14ac:dyDescent="0.25">
      <c r="A7" s="189" t="s">
        <v>140</v>
      </c>
      <c r="B7" s="333">
        <f>T!G17</f>
        <v>2018</v>
      </c>
      <c r="C7" s="343">
        <f>B7-1</f>
        <v>2017</v>
      </c>
      <c r="D7" s="318" t="s">
        <v>179</v>
      </c>
      <c r="E7" s="335">
        <f>B7</f>
        <v>2018</v>
      </c>
      <c r="F7" s="343">
        <f>C7</f>
        <v>2017</v>
      </c>
      <c r="G7" s="318" t="s">
        <v>179</v>
      </c>
      <c r="H7" s="335">
        <f>B7</f>
        <v>2018</v>
      </c>
      <c r="I7" s="333">
        <f>B7</f>
        <v>2018</v>
      </c>
      <c r="J7" s="348">
        <f>C7</f>
        <v>2017</v>
      </c>
      <c r="K7" s="335">
        <f>B7</f>
        <v>2018</v>
      </c>
      <c r="L7" s="348">
        <f>C7</f>
        <v>2017</v>
      </c>
      <c r="M7" s="548">
        <f>B7</f>
        <v>2018</v>
      </c>
      <c r="N7" s="371" t="s">
        <v>38</v>
      </c>
      <c r="O7" s="366" t="s">
        <v>193</v>
      </c>
      <c r="P7" s="366" t="s">
        <v>194</v>
      </c>
      <c r="Q7" s="366" t="s">
        <v>180</v>
      </c>
      <c r="R7" s="367" t="s">
        <v>181</v>
      </c>
      <c r="S7" s="960"/>
      <c r="T7" s="961"/>
      <c r="U7" s="256"/>
    </row>
    <row r="8" spans="1:23" ht="14.1" customHeight="1" x14ac:dyDescent="0.25">
      <c r="A8" s="190" t="s">
        <v>25</v>
      </c>
      <c r="B8" s="204">
        <v>1083.5036572418198</v>
      </c>
      <c r="C8" s="344">
        <v>1455.8500270682691</v>
      </c>
      <c r="D8" s="391">
        <v>-0.25575874087543554</v>
      </c>
      <c r="E8" s="207">
        <v>1221.8414716782852</v>
      </c>
      <c r="F8" s="347">
        <v>1334.1218130037801</v>
      </c>
      <c r="G8" s="391">
        <v>-8.416048686940758E-2</v>
      </c>
      <c r="H8" s="205">
        <v>1300</v>
      </c>
      <c r="I8" s="340">
        <v>11552.479003624998</v>
      </c>
      <c r="J8" s="349">
        <v>15543.059795034918</v>
      </c>
      <c r="K8" s="207">
        <v>13027.457593686146</v>
      </c>
      <c r="L8" s="352">
        <v>14243.455526209747</v>
      </c>
      <c r="M8" s="217">
        <v>13840</v>
      </c>
      <c r="N8" s="204">
        <v>2.0096774193548383</v>
      </c>
      <c r="O8" s="217">
        <v>6.9</v>
      </c>
      <c r="P8" s="217">
        <v>-2.7</v>
      </c>
      <c r="Q8" s="217">
        <v>-1.9612903225806451</v>
      </c>
      <c r="R8" s="338">
        <v>3.9709677419354836</v>
      </c>
      <c r="S8" s="197">
        <v>40.041309444226492</v>
      </c>
      <c r="T8" s="369">
        <v>426.92636400000043</v>
      </c>
      <c r="U8" s="196"/>
      <c r="V8" s="196"/>
      <c r="W8" s="407"/>
    </row>
    <row r="9" spans="1:23" ht="14.1" customHeight="1" x14ac:dyDescent="0.25">
      <c r="A9" s="190" t="s">
        <v>26</v>
      </c>
      <c r="B9" s="191">
        <v>1157.3341365416989</v>
      </c>
      <c r="C9" s="345">
        <v>1021.1736168225515</v>
      </c>
      <c r="D9" s="390">
        <v>0.13333728709405923</v>
      </c>
      <c r="E9" s="194">
        <v>1066.6686039717233</v>
      </c>
      <c r="F9" s="345">
        <v>1083.6739025761146</v>
      </c>
      <c r="G9" s="390">
        <v>-1.5692265508993299E-2</v>
      </c>
      <c r="H9" s="192">
        <v>980</v>
      </c>
      <c r="I9" s="341">
        <v>12345.273394016001</v>
      </c>
      <c r="J9" s="350">
        <v>10896.760764441922</v>
      </c>
      <c r="K9" s="194">
        <v>11378.144928994627</v>
      </c>
      <c r="L9" s="353">
        <v>11563.690119398203</v>
      </c>
      <c r="M9" s="549">
        <v>10440</v>
      </c>
      <c r="N9" s="341">
        <v>-3.2785714285714285</v>
      </c>
      <c r="O9" s="192">
        <v>2.4</v>
      </c>
      <c r="P9" s="192">
        <v>-11.8</v>
      </c>
      <c r="Q9" s="192">
        <v>-0.66206896551724137</v>
      </c>
      <c r="R9" s="339">
        <v>-2.6165024630541871</v>
      </c>
      <c r="S9" s="197">
        <v>54.667849790186963</v>
      </c>
      <c r="T9" s="369">
        <v>583.14154800000017</v>
      </c>
      <c r="U9" s="196"/>
      <c r="V9" s="196"/>
      <c r="W9" s="407"/>
    </row>
    <row r="10" spans="1:23" ht="14.1" customHeight="1" x14ac:dyDescent="0.25">
      <c r="A10" s="231" t="s">
        <v>27</v>
      </c>
      <c r="B10" s="199">
        <v>1097.0923047483834</v>
      </c>
      <c r="C10" s="346">
        <v>803.62548712329124</v>
      </c>
      <c r="D10" s="392">
        <v>0.36517858421290816</v>
      </c>
      <c r="E10" s="202">
        <v>1010.3134995345407</v>
      </c>
      <c r="F10" s="346">
        <v>907.83422280087268</v>
      </c>
      <c r="G10" s="392">
        <v>0.11288324912173549</v>
      </c>
      <c r="H10" s="200">
        <v>910</v>
      </c>
      <c r="I10" s="342">
        <v>11698.814337270996</v>
      </c>
      <c r="J10" s="351">
        <v>8577.8014859695013</v>
      </c>
      <c r="K10" s="202">
        <v>10773.450877685173</v>
      </c>
      <c r="L10" s="354">
        <v>9690.1129570080284</v>
      </c>
      <c r="M10" s="550">
        <v>9690</v>
      </c>
      <c r="N10" s="342">
        <v>1.0000000000000002</v>
      </c>
      <c r="O10" s="200">
        <v>8.5</v>
      </c>
      <c r="P10" s="200">
        <v>-9.6999999999999993</v>
      </c>
      <c r="Q10" s="200">
        <v>3.3032258064516129</v>
      </c>
      <c r="R10" s="339">
        <v>-2.3032258064516125</v>
      </c>
      <c r="S10" s="230">
        <v>38.23260277605651</v>
      </c>
      <c r="T10" s="370">
        <v>407.69250200000033</v>
      </c>
      <c r="U10" s="196"/>
      <c r="V10" s="196"/>
      <c r="W10" s="407"/>
    </row>
    <row r="11" spans="1:23" ht="14.1" customHeight="1" x14ac:dyDescent="0.25">
      <c r="A11" s="231" t="s">
        <v>28</v>
      </c>
      <c r="B11" s="204">
        <v>463.92868328878677</v>
      </c>
      <c r="C11" s="347">
        <v>661.95091023427085</v>
      </c>
      <c r="D11" s="391">
        <v>-0.29914941407876017</v>
      </c>
      <c r="E11" s="207">
        <v>635.94488956762325</v>
      </c>
      <c r="F11" s="347">
        <v>643.86579452829324</v>
      </c>
      <c r="G11" s="391">
        <v>-1.2302105544328493E-2</v>
      </c>
      <c r="H11" s="205">
        <v>650</v>
      </c>
      <c r="I11" s="340">
        <v>4948.0834253370003</v>
      </c>
      <c r="J11" s="349">
        <v>7074.9881403389991</v>
      </c>
      <c r="K11" s="207">
        <v>6782.7415739642029</v>
      </c>
      <c r="L11" s="352">
        <v>6881.6928715234208</v>
      </c>
      <c r="M11" s="217">
        <v>6920</v>
      </c>
      <c r="N11" s="204">
        <v>12.98</v>
      </c>
      <c r="O11" s="217">
        <v>19.100000000000001</v>
      </c>
      <c r="P11" s="217">
        <v>4.0999999999999996</v>
      </c>
      <c r="Q11" s="217">
        <v>7.5500000000000007</v>
      </c>
      <c r="R11" s="338">
        <v>5.43</v>
      </c>
      <c r="S11" s="197">
        <v>14.512029361454944</v>
      </c>
      <c r="T11" s="369">
        <v>154.77957499999994</v>
      </c>
      <c r="U11" s="196"/>
      <c r="V11" s="196"/>
      <c r="W11" s="407"/>
    </row>
    <row r="12" spans="1:23" ht="14.1" customHeight="1" x14ac:dyDescent="0.25">
      <c r="A12" s="231" t="s">
        <v>29</v>
      </c>
      <c r="B12" s="191">
        <v>347.44743201690039</v>
      </c>
      <c r="C12" s="345">
        <v>425.74588169714985</v>
      </c>
      <c r="D12" s="390">
        <v>-0.18390888331820973</v>
      </c>
      <c r="E12" s="194">
        <v>406.56186681999554</v>
      </c>
      <c r="F12" s="345">
        <v>445.83379271934302</v>
      </c>
      <c r="G12" s="390">
        <v>-8.8086472000720603E-2</v>
      </c>
      <c r="H12" s="192">
        <v>440</v>
      </c>
      <c r="I12" s="341">
        <v>3701.2269651363999</v>
      </c>
      <c r="J12" s="350">
        <v>4549.6630815020008</v>
      </c>
      <c r="K12" s="194">
        <v>4330.9508311380077</v>
      </c>
      <c r="L12" s="353">
        <v>4764.3292264752627</v>
      </c>
      <c r="M12" s="549">
        <v>4690</v>
      </c>
      <c r="N12" s="341">
        <v>16.461290322580645</v>
      </c>
      <c r="O12" s="192">
        <v>21.8</v>
      </c>
      <c r="P12" s="192">
        <v>12</v>
      </c>
      <c r="Q12" s="192">
        <v>12.95483870967742</v>
      </c>
      <c r="R12" s="339">
        <v>3.5064516129032253</v>
      </c>
      <c r="S12" s="197">
        <v>13.498842341905453</v>
      </c>
      <c r="T12" s="369">
        <v>143.79820500000002</v>
      </c>
      <c r="U12" s="196"/>
      <c r="V12" s="196"/>
      <c r="W12" s="407"/>
    </row>
    <row r="13" spans="1:23" ht="14.1" customHeight="1" x14ac:dyDescent="0.25">
      <c r="A13" s="231" t="s">
        <v>30</v>
      </c>
      <c r="B13" s="199">
        <v>324.34907036731795</v>
      </c>
      <c r="C13" s="346">
        <v>341.17312032297468</v>
      </c>
      <c r="D13" s="392">
        <v>-4.9312354794334594E-2</v>
      </c>
      <c r="E13" s="202">
        <v>330.4690789040223</v>
      </c>
      <c r="F13" s="346">
        <v>352.90420331928055</v>
      </c>
      <c r="G13" s="392">
        <v>-6.3572845560472643E-2</v>
      </c>
      <c r="H13" s="200">
        <v>350</v>
      </c>
      <c r="I13" s="342">
        <v>3463.5186286474</v>
      </c>
      <c r="J13" s="351">
        <v>3646.2992657419995</v>
      </c>
      <c r="K13" s="202">
        <v>3528.8703299806325</v>
      </c>
      <c r="L13" s="354">
        <v>3771.6756121414323</v>
      </c>
      <c r="M13" s="550">
        <v>3730</v>
      </c>
      <c r="N13" s="342">
        <v>17.746666666666666</v>
      </c>
      <c r="O13" s="200">
        <v>21.1</v>
      </c>
      <c r="P13" s="200">
        <v>10.9</v>
      </c>
      <c r="Q13" s="200">
        <v>15.81</v>
      </c>
      <c r="R13" s="339">
        <v>1.9366666666666656</v>
      </c>
      <c r="S13" s="230">
        <v>21.697261836842948</v>
      </c>
      <c r="T13" s="370">
        <v>231.69123099999996</v>
      </c>
      <c r="U13" s="196"/>
      <c r="V13" s="196"/>
      <c r="W13" s="407"/>
    </row>
    <row r="14" spans="1:23" ht="14.1" customHeight="1" x14ac:dyDescent="0.25">
      <c r="A14" s="231" t="s">
        <v>31</v>
      </c>
      <c r="B14" s="204"/>
      <c r="C14" s="347"/>
      <c r="D14" s="391"/>
      <c r="E14" s="207"/>
      <c r="F14" s="347"/>
      <c r="G14" s="391"/>
      <c r="H14" s="205">
        <v>320</v>
      </c>
      <c r="I14" s="340"/>
      <c r="J14" s="349"/>
      <c r="K14" s="207"/>
      <c r="L14" s="352"/>
      <c r="M14" s="217">
        <v>3410</v>
      </c>
      <c r="N14" s="204"/>
      <c r="O14" s="217"/>
      <c r="P14" s="217"/>
      <c r="Q14" s="217">
        <v>17.525806451612908</v>
      </c>
      <c r="R14" s="338"/>
      <c r="S14" s="197"/>
      <c r="T14" s="369"/>
      <c r="U14" s="196"/>
      <c r="V14" s="196"/>
      <c r="W14" s="407"/>
    </row>
    <row r="15" spans="1:23" ht="14.1" customHeight="1" x14ac:dyDescent="0.25">
      <c r="A15" s="231" t="s">
        <v>32</v>
      </c>
      <c r="B15" s="191"/>
      <c r="C15" s="345"/>
      <c r="D15" s="390"/>
      <c r="E15" s="194"/>
      <c r="F15" s="345"/>
      <c r="G15" s="390"/>
      <c r="H15" s="192">
        <v>330</v>
      </c>
      <c r="I15" s="341"/>
      <c r="J15" s="350"/>
      <c r="K15" s="194"/>
      <c r="L15" s="353"/>
      <c r="M15" s="549">
        <v>3510</v>
      </c>
      <c r="N15" s="341"/>
      <c r="O15" s="192"/>
      <c r="P15" s="192"/>
      <c r="Q15" s="192">
        <v>17.219354838709684</v>
      </c>
      <c r="R15" s="339"/>
      <c r="S15" s="197"/>
      <c r="T15" s="369"/>
      <c r="U15" s="196"/>
      <c r="V15" s="196"/>
      <c r="W15" s="407"/>
    </row>
    <row r="16" spans="1:23" ht="14.1" customHeight="1" x14ac:dyDescent="0.25">
      <c r="A16" s="231" t="s">
        <v>33</v>
      </c>
      <c r="B16" s="199"/>
      <c r="C16" s="346"/>
      <c r="D16" s="392"/>
      <c r="E16" s="202"/>
      <c r="F16" s="346"/>
      <c r="G16" s="392"/>
      <c r="H16" s="200">
        <v>440</v>
      </c>
      <c r="I16" s="342"/>
      <c r="J16" s="351"/>
      <c r="K16" s="202"/>
      <c r="L16" s="354"/>
      <c r="M16" s="550">
        <v>4690</v>
      </c>
      <c r="N16" s="342"/>
      <c r="O16" s="200"/>
      <c r="P16" s="200"/>
      <c r="Q16" s="200">
        <v>13.010000000000002</v>
      </c>
      <c r="R16" s="339"/>
      <c r="S16" s="230"/>
      <c r="T16" s="370"/>
      <c r="U16" s="196"/>
      <c r="V16" s="196"/>
      <c r="W16" s="407"/>
    </row>
    <row r="17" spans="1:23" ht="14.1" customHeight="1" x14ac:dyDescent="0.25">
      <c r="A17" s="190" t="s">
        <v>34</v>
      </c>
      <c r="B17" s="204"/>
      <c r="C17" s="347"/>
      <c r="D17" s="391"/>
      <c r="E17" s="207"/>
      <c r="F17" s="347"/>
      <c r="G17" s="391"/>
      <c r="H17" s="205">
        <v>720</v>
      </c>
      <c r="I17" s="340"/>
      <c r="J17" s="349"/>
      <c r="K17" s="207"/>
      <c r="L17" s="352"/>
      <c r="M17" s="217">
        <v>7670</v>
      </c>
      <c r="N17" s="204"/>
      <c r="O17" s="217"/>
      <c r="P17" s="217"/>
      <c r="Q17" s="217">
        <v>7.9935483870967738</v>
      </c>
      <c r="R17" s="338"/>
      <c r="S17" s="197"/>
      <c r="T17" s="369"/>
      <c r="U17" s="196"/>
      <c r="V17" s="196"/>
      <c r="W17" s="407"/>
    </row>
    <row r="18" spans="1:23" ht="14.1" customHeight="1" x14ac:dyDescent="0.25">
      <c r="A18" s="190" t="s">
        <v>35</v>
      </c>
      <c r="B18" s="191"/>
      <c r="C18" s="345"/>
      <c r="D18" s="390"/>
      <c r="E18" s="194"/>
      <c r="F18" s="345"/>
      <c r="G18" s="390"/>
      <c r="H18" s="192">
        <v>1000</v>
      </c>
      <c r="I18" s="341"/>
      <c r="J18" s="350"/>
      <c r="K18" s="194"/>
      <c r="L18" s="353"/>
      <c r="M18" s="549">
        <v>10650</v>
      </c>
      <c r="N18" s="341"/>
      <c r="O18" s="192"/>
      <c r="P18" s="192"/>
      <c r="Q18" s="192">
        <v>2.6366666666666658</v>
      </c>
      <c r="R18" s="339"/>
      <c r="S18" s="197"/>
      <c r="T18" s="369"/>
      <c r="U18" s="196"/>
      <c r="V18" s="196"/>
      <c r="W18" s="407"/>
    </row>
    <row r="19" spans="1:23" ht="14.1" customHeight="1" x14ac:dyDescent="0.25">
      <c r="A19" s="198" t="s">
        <v>36</v>
      </c>
      <c r="B19" s="199"/>
      <c r="C19" s="346"/>
      <c r="D19" s="392"/>
      <c r="E19" s="202"/>
      <c r="F19" s="346"/>
      <c r="G19" s="392"/>
      <c r="H19" s="200">
        <v>1170</v>
      </c>
      <c r="I19" s="342"/>
      <c r="J19" s="351"/>
      <c r="K19" s="202"/>
      <c r="L19" s="354"/>
      <c r="M19" s="550">
        <v>12460</v>
      </c>
      <c r="N19" s="342"/>
      <c r="O19" s="200"/>
      <c r="P19" s="200"/>
      <c r="Q19" s="200">
        <v>-0.43548387096774194</v>
      </c>
      <c r="R19" s="339"/>
      <c r="S19" s="230"/>
      <c r="T19" s="370"/>
      <c r="U19" s="368"/>
      <c r="V19" s="196"/>
      <c r="W19" s="407"/>
    </row>
    <row r="20" spans="1:23" ht="14.1" customHeight="1" x14ac:dyDescent="0.25">
      <c r="A20" s="190" t="s">
        <v>129</v>
      </c>
      <c r="B20" s="583">
        <f>SUM(B8:B10)</f>
        <v>3337.9300985319019</v>
      </c>
      <c r="C20" s="799">
        <f>SUM(C8:C10)</f>
        <v>3280.6491310141118</v>
      </c>
      <c r="D20" s="584">
        <f t="shared" ref="D20:D26" si="0">(B20-C20)/C20</f>
        <v>1.7460254123574433E-2</v>
      </c>
      <c r="E20" s="585">
        <f t="shared" ref="E20:K20" si="1">SUM(E8:E10)</f>
        <v>3298.8235751845496</v>
      </c>
      <c r="F20" s="799">
        <f t="shared" si="1"/>
        <v>3325.6299383807677</v>
      </c>
      <c r="G20" s="584">
        <f t="shared" ref="G20:G26" si="2">(E20-F20)/F20</f>
        <v>-8.0605370088982463E-3</v>
      </c>
      <c r="H20" s="586">
        <f>SUM(H8:H10)</f>
        <v>3190</v>
      </c>
      <c r="I20" s="764">
        <f t="shared" si="1"/>
        <v>35596.566734911998</v>
      </c>
      <c r="J20" s="800">
        <f t="shared" si="1"/>
        <v>35017.62204544634</v>
      </c>
      <c r="K20" s="765">
        <f t="shared" si="1"/>
        <v>35179.053400365941</v>
      </c>
      <c r="L20" s="800">
        <f>SUM(L8:L10)</f>
        <v>35497.258602615977</v>
      </c>
      <c r="M20" s="766">
        <f>SUM(M8:M10)</f>
        <v>33970</v>
      </c>
      <c r="N20" s="588">
        <f>AVERAGE(N8:N10)</f>
        <v>-8.9631336405529963E-2</v>
      </c>
      <c r="O20" s="589">
        <f>MAX(O8:O10)</f>
        <v>8.5</v>
      </c>
      <c r="P20" s="589">
        <f>MIN(P8:P10)</f>
        <v>-11.8</v>
      </c>
      <c r="Q20" s="589">
        <f>AVERAGE(Q8:Q10)</f>
        <v>0.22662217278457542</v>
      </c>
      <c r="R20" s="590">
        <f>N20-Q20</f>
        <v>-0.31625350919010536</v>
      </c>
      <c r="S20" s="591">
        <f t="shared" ref="S20:T20" si="3">SUM(S8:S10)</f>
        <v>132.94176201046997</v>
      </c>
      <c r="T20" s="592">
        <f t="shared" si="3"/>
        <v>1417.760414000001</v>
      </c>
      <c r="W20" s="407"/>
    </row>
    <row r="21" spans="1:23" ht="14.1" customHeight="1" x14ac:dyDescent="0.25">
      <c r="A21" s="190" t="s">
        <v>154</v>
      </c>
      <c r="B21" s="583">
        <f>SUM(B11:B13)</f>
        <v>1135.7251856730049</v>
      </c>
      <c r="C21" s="799">
        <f>SUM(C11:C13)</f>
        <v>1428.8699122543953</v>
      </c>
      <c r="D21" s="584">
        <f t="shared" si="0"/>
        <v>-0.20515844309359285</v>
      </c>
      <c r="E21" s="585">
        <f t="shared" ref="E21:K21" si="4">SUM(E11:E13)</f>
        <v>1372.975835291641</v>
      </c>
      <c r="F21" s="799">
        <f t="shared" si="4"/>
        <v>1442.6037905669168</v>
      </c>
      <c r="G21" s="584">
        <f t="shared" si="2"/>
        <v>-4.82654736737613E-2</v>
      </c>
      <c r="H21" s="586">
        <f t="shared" si="4"/>
        <v>1440</v>
      </c>
      <c r="I21" s="764">
        <f t="shared" si="4"/>
        <v>12112.8290191208</v>
      </c>
      <c r="J21" s="800">
        <f t="shared" si="4"/>
        <v>15270.950487582999</v>
      </c>
      <c r="K21" s="765">
        <f t="shared" si="4"/>
        <v>14642.562735082844</v>
      </c>
      <c r="L21" s="800">
        <f>SUM(L11:L13)</f>
        <v>15417.697710140117</v>
      </c>
      <c r="M21" s="766">
        <f>SUM(M11:M13)</f>
        <v>15340</v>
      </c>
      <c r="N21" s="588">
        <f>AVERAGE(N11:N13)</f>
        <v>15.72931899641577</v>
      </c>
      <c r="O21" s="589">
        <f>MAX(O11:O13)</f>
        <v>21.8</v>
      </c>
      <c r="P21" s="589">
        <f>MIN(P11:P13)</f>
        <v>4.0999999999999996</v>
      </c>
      <c r="Q21" s="589">
        <f>AVERAGE(Q11:Q13)</f>
        <v>12.104946236559142</v>
      </c>
      <c r="R21" s="883">
        <f t="shared" ref="R21:R26" si="5">N21-Q21</f>
        <v>3.6243727598566284</v>
      </c>
      <c r="S21" s="884">
        <f>SUM(S11:S13)</f>
        <v>49.708133540203349</v>
      </c>
      <c r="T21" s="885">
        <f t="shared" ref="T21" si="6">SUM(T11:T13)</f>
        <v>530.26901099999986</v>
      </c>
      <c r="W21" s="407"/>
    </row>
    <row r="22" spans="1:23" ht="14.1" customHeight="1" x14ac:dyDescent="0.25">
      <c r="A22" s="190" t="s">
        <v>190</v>
      </c>
      <c r="B22" s="534">
        <f>SUM(B14:B16)</f>
        <v>0</v>
      </c>
      <c r="C22" s="535">
        <f>SUM(C14:C16)</f>
        <v>0</v>
      </c>
      <c r="D22" s="536" t="e">
        <f t="shared" si="0"/>
        <v>#DIV/0!</v>
      </c>
      <c r="E22" s="537">
        <f t="shared" ref="E22:K22" si="7">SUM(E14:E16)</f>
        <v>0</v>
      </c>
      <c r="F22" s="535">
        <f t="shared" si="7"/>
        <v>0</v>
      </c>
      <c r="G22" s="536" t="e">
        <f t="shared" si="2"/>
        <v>#DIV/0!</v>
      </c>
      <c r="H22" s="586">
        <f t="shared" si="7"/>
        <v>1090</v>
      </c>
      <c r="I22" s="769">
        <f t="shared" si="7"/>
        <v>0</v>
      </c>
      <c r="J22" s="770">
        <f t="shared" si="7"/>
        <v>0</v>
      </c>
      <c r="K22" s="771">
        <f t="shared" si="7"/>
        <v>0</v>
      </c>
      <c r="L22" s="770">
        <f>SUM(L14:L16)</f>
        <v>0</v>
      </c>
      <c r="M22" s="766">
        <f>SUM(M14:M16)</f>
        <v>11610</v>
      </c>
      <c r="N22" s="557" t="e">
        <f>AVERAGE(N14:N16)</f>
        <v>#DIV/0!</v>
      </c>
      <c r="O22" s="558">
        <f>MAX(O14:O16)</f>
        <v>0</v>
      </c>
      <c r="P22" s="558">
        <f>MIN(P14:P16)</f>
        <v>0</v>
      </c>
      <c r="Q22" s="589">
        <f>AVERAGE(Q14:Q16)</f>
        <v>15.918387096774197</v>
      </c>
      <c r="R22" s="559" t="e">
        <f>N22-Q22</f>
        <v>#DIV/0!</v>
      </c>
      <c r="S22" s="551">
        <f t="shared" ref="S22:T22" si="8">SUM(S14:S16)</f>
        <v>0</v>
      </c>
      <c r="T22" s="552">
        <f t="shared" si="8"/>
        <v>0</v>
      </c>
      <c r="W22" s="407"/>
    </row>
    <row r="23" spans="1:23" ht="14.1" customHeight="1" x14ac:dyDescent="0.25">
      <c r="A23" s="232" t="s">
        <v>155</v>
      </c>
      <c r="B23" s="538">
        <f>SUM(B17:B19)</f>
        <v>0</v>
      </c>
      <c r="C23" s="539">
        <f>SUM(C17:C19)</f>
        <v>0</v>
      </c>
      <c r="D23" s="540" t="e">
        <f t="shared" si="0"/>
        <v>#DIV/0!</v>
      </c>
      <c r="E23" s="541">
        <f t="shared" ref="E23:K23" si="9">SUM(E17:E19)</f>
        <v>0</v>
      </c>
      <c r="F23" s="539">
        <f t="shared" si="9"/>
        <v>0</v>
      </c>
      <c r="G23" s="540" t="e">
        <f t="shared" si="2"/>
        <v>#DIV/0!</v>
      </c>
      <c r="H23" s="587">
        <f t="shared" si="9"/>
        <v>2890</v>
      </c>
      <c r="I23" s="772">
        <f t="shared" si="9"/>
        <v>0</v>
      </c>
      <c r="J23" s="773">
        <f t="shared" si="9"/>
        <v>0</v>
      </c>
      <c r="K23" s="774">
        <f t="shared" si="9"/>
        <v>0</v>
      </c>
      <c r="L23" s="773">
        <f>SUM(L17:L19)</f>
        <v>0</v>
      </c>
      <c r="M23" s="767">
        <f>SUM(M17:M19)</f>
        <v>30780</v>
      </c>
      <c r="N23" s="560" t="e">
        <f>AVERAGE(N17:N19)</f>
        <v>#DIV/0!</v>
      </c>
      <c r="O23" s="561">
        <f>MAX(O17:O19)</f>
        <v>0</v>
      </c>
      <c r="P23" s="561">
        <f>MIN(P17:P19)</f>
        <v>0</v>
      </c>
      <c r="Q23" s="893">
        <f>AVERAGE(Q17:Q19)</f>
        <v>3.3982437275985657</v>
      </c>
      <c r="R23" s="559" t="e">
        <f t="shared" si="5"/>
        <v>#DIV/0!</v>
      </c>
      <c r="S23" s="553">
        <f t="shared" ref="S23:T23" si="10">SUM(S17:S19)</f>
        <v>0</v>
      </c>
      <c r="T23" s="554">
        <f t="shared" si="10"/>
        <v>0</v>
      </c>
      <c r="U23" s="256"/>
      <c r="W23" s="407"/>
    </row>
    <row r="24" spans="1:23" ht="14.1" customHeight="1" x14ac:dyDescent="0.25">
      <c r="A24" s="190" t="s">
        <v>156</v>
      </c>
      <c r="B24" s="886">
        <f>SUM(B8:B13)</f>
        <v>4473.6552842049068</v>
      </c>
      <c r="C24" s="890">
        <f>SUM(C8:C13)</f>
        <v>4709.5190432685076</v>
      </c>
      <c r="D24" s="390">
        <f t="shared" si="0"/>
        <v>-5.0082345330088374E-2</v>
      </c>
      <c r="E24" s="887">
        <f t="shared" ref="E24:K24" si="11">SUM(E8:E13)</f>
        <v>4671.799410476191</v>
      </c>
      <c r="F24" s="891">
        <f t="shared" si="11"/>
        <v>4768.2337289476854</v>
      </c>
      <c r="G24" s="390">
        <f t="shared" si="2"/>
        <v>-2.0224327068123139E-2</v>
      </c>
      <c r="H24" s="546">
        <f t="shared" si="11"/>
        <v>4630</v>
      </c>
      <c r="I24" s="886">
        <f t="shared" si="11"/>
        <v>47709.39575403279</v>
      </c>
      <c r="J24" s="892">
        <f t="shared" si="11"/>
        <v>50288.572533029335</v>
      </c>
      <c r="K24" s="888">
        <f t="shared" si="11"/>
        <v>49821.616135448778</v>
      </c>
      <c r="L24" s="892">
        <f>SUM(L8:L13)</f>
        <v>50914.956312756083</v>
      </c>
      <c r="M24" s="389">
        <f>SUM(M8:M13)</f>
        <v>49310</v>
      </c>
      <c r="N24" s="886">
        <f>AVERAGE(N8:N13)</f>
        <v>7.8198438300051194</v>
      </c>
      <c r="O24" s="389">
        <f>MAX(O8:O13)</f>
        <v>21.8</v>
      </c>
      <c r="P24" s="389">
        <f>MIN(P8:P13)</f>
        <v>-11.8</v>
      </c>
      <c r="Q24" s="389">
        <f>AVERAGE(Q8:Q13)</f>
        <v>6.1657842046718585</v>
      </c>
      <c r="R24" s="889">
        <f t="shared" si="5"/>
        <v>1.6540596253332609</v>
      </c>
      <c r="S24" s="886">
        <f t="shared" ref="S24:T24" si="12">SUM(S8:S13)</f>
        <v>182.64989555067334</v>
      </c>
      <c r="T24" s="889">
        <f t="shared" si="12"/>
        <v>1948.0294250000011</v>
      </c>
      <c r="W24" s="407"/>
    </row>
    <row r="25" spans="1:23" ht="14.1" customHeight="1" x14ac:dyDescent="0.25">
      <c r="A25" s="190" t="s">
        <v>157</v>
      </c>
      <c r="B25" s="458">
        <f>SUM(B14:B19)</f>
        <v>0</v>
      </c>
      <c r="C25" s="457">
        <f>SUM(C14:C19)</f>
        <v>0</v>
      </c>
      <c r="D25" s="455" t="e">
        <f t="shared" si="0"/>
        <v>#DIV/0!</v>
      </c>
      <c r="E25" s="456">
        <f t="shared" ref="E25:K25" si="13">SUM(E14:E19)</f>
        <v>0</v>
      </c>
      <c r="F25" s="457">
        <f t="shared" si="13"/>
        <v>0</v>
      </c>
      <c r="G25" s="455" t="e">
        <f t="shared" si="2"/>
        <v>#DIV/0!</v>
      </c>
      <c r="H25" s="547">
        <f t="shared" si="13"/>
        <v>3980</v>
      </c>
      <c r="I25" s="458">
        <f t="shared" si="13"/>
        <v>0</v>
      </c>
      <c r="J25" s="459">
        <f t="shared" si="13"/>
        <v>0</v>
      </c>
      <c r="K25" s="456">
        <f t="shared" si="13"/>
        <v>0</v>
      </c>
      <c r="L25" s="459">
        <f>SUM(L14:L19)</f>
        <v>0</v>
      </c>
      <c r="M25" s="388">
        <f>SUM(M14:M19)</f>
        <v>42390</v>
      </c>
      <c r="N25" s="458" t="e">
        <f>AVERAGE(N14:N19)</f>
        <v>#DIV/0!</v>
      </c>
      <c r="O25" s="457">
        <f>MAX(O14:O19)</f>
        <v>0</v>
      </c>
      <c r="P25" s="457">
        <f>MIN(P14:P19)</f>
        <v>0</v>
      </c>
      <c r="Q25" s="388">
        <f>AVERAGE(Q14:Q19)</f>
        <v>9.658315412186381</v>
      </c>
      <c r="R25" s="460" t="e">
        <f t="shared" si="5"/>
        <v>#DIV/0!</v>
      </c>
      <c r="S25" s="458">
        <f t="shared" ref="S25:T25" si="14">SUM(S14:S19)</f>
        <v>0</v>
      </c>
      <c r="T25" s="460">
        <f t="shared" si="14"/>
        <v>0</v>
      </c>
      <c r="W25" s="407"/>
    </row>
    <row r="26" spans="1:23" ht="14.1" customHeight="1" x14ac:dyDescent="0.25">
      <c r="A26" s="229" t="s">
        <v>142</v>
      </c>
      <c r="B26" s="542">
        <f>SUM(B8:B19)</f>
        <v>4473.6552842049068</v>
      </c>
      <c r="C26" s="543">
        <f>SUM(C8:C19)</f>
        <v>4709.5190432685076</v>
      </c>
      <c r="D26" s="544">
        <f t="shared" si="0"/>
        <v>-5.0082345330088374E-2</v>
      </c>
      <c r="E26" s="545">
        <f t="shared" ref="E26:K26" si="15">SUM(E8:E19)</f>
        <v>4671.799410476191</v>
      </c>
      <c r="F26" s="543">
        <f t="shared" si="15"/>
        <v>4768.2337289476854</v>
      </c>
      <c r="G26" s="544">
        <f t="shared" si="2"/>
        <v>-2.0224327068123139E-2</v>
      </c>
      <c r="H26" s="593">
        <f t="shared" si="15"/>
        <v>8610</v>
      </c>
      <c r="I26" s="775">
        <f t="shared" si="15"/>
        <v>47709.39575403279</v>
      </c>
      <c r="J26" s="776">
        <f t="shared" si="15"/>
        <v>50288.572533029335</v>
      </c>
      <c r="K26" s="777">
        <f t="shared" si="15"/>
        <v>49821.616135448778</v>
      </c>
      <c r="L26" s="776">
        <f>SUM(L8:L19)</f>
        <v>50914.956312756083</v>
      </c>
      <c r="M26" s="768">
        <f>SUM(M8:M19)</f>
        <v>91700</v>
      </c>
      <c r="N26" s="562">
        <f>AVERAGE(N8:N19)</f>
        <v>7.8198438300051194</v>
      </c>
      <c r="O26" s="563">
        <f>MAX(O8:O19)</f>
        <v>21.8</v>
      </c>
      <c r="P26" s="563">
        <f>MIN(P8:P19)</f>
        <v>-11.8</v>
      </c>
      <c r="Q26" s="894">
        <f>AVERAGE(Q8:Q19)</f>
        <v>7.9120498084291215</v>
      </c>
      <c r="R26" s="564">
        <f t="shared" si="5"/>
        <v>-9.2205978424002133E-2</v>
      </c>
      <c r="S26" s="555">
        <f t="shared" ref="S26:T26" si="16">SUM(S8:S19)</f>
        <v>182.64989555067334</v>
      </c>
      <c r="T26" s="556">
        <f t="shared" si="16"/>
        <v>1948.0294250000011</v>
      </c>
      <c r="U26" s="337"/>
      <c r="W26" s="407"/>
    </row>
    <row r="27" spans="1:23" ht="9.75" customHeight="1" x14ac:dyDescent="0.25">
      <c r="B27" s="208"/>
      <c r="H27" s="222"/>
      <c r="I27" s="222"/>
      <c r="J27" s="222"/>
      <c r="M27" s="222"/>
      <c r="N27" s="222"/>
      <c r="O27" s="222"/>
      <c r="P27" s="222"/>
      <c r="Q27" s="222"/>
      <c r="R27" s="222"/>
      <c r="T27" s="221"/>
    </row>
    <row r="28" spans="1:23" ht="12.95" customHeight="1" x14ac:dyDescent="0.25">
      <c r="A28" s="954" t="s">
        <v>323</v>
      </c>
      <c r="B28" s="954"/>
      <c r="C28" s="954"/>
      <c r="D28" s="954"/>
      <c r="E28" s="954"/>
      <c r="F28" s="954"/>
      <c r="G28" s="954"/>
      <c r="H28" s="954"/>
      <c r="I28" s="954"/>
      <c r="J28" s="954"/>
      <c r="K28" s="954"/>
      <c r="L28" s="954"/>
      <c r="M28" s="954"/>
      <c r="N28" s="954"/>
      <c r="O28" s="954"/>
      <c r="P28" s="954"/>
      <c r="Q28" s="954"/>
      <c r="R28" s="954"/>
      <c r="S28" s="954"/>
      <c r="T28" s="954"/>
    </row>
    <row r="29" spans="1:23" ht="12" customHeight="1" x14ac:dyDescent="0.25"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</row>
    <row r="30" spans="1:23" ht="12" customHeight="1" x14ac:dyDescent="0.25">
      <c r="E30" s="210"/>
      <c r="F30" s="210"/>
      <c r="G30" s="210"/>
      <c r="H30" s="210"/>
      <c r="I30" s="210"/>
      <c r="N30" s="210"/>
      <c r="O30" s="210"/>
      <c r="P30" s="210"/>
    </row>
    <row r="31" spans="1:23" ht="12" customHeight="1" x14ac:dyDescent="0.25">
      <c r="N31" s="210"/>
      <c r="O31" s="210"/>
      <c r="P31" s="210"/>
    </row>
    <row r="32" spans="1:23" ht="12" customHeight="1" x14ac:dyDescent="0.25">
      <c r="E32" s="210"/>
      <c r="F32" s="210"/>
      <c r="G32" s="210"/>
      <c r="H32" s="210"/>
      <c r="N32" s="210"/>
      <c r="O32" s="210"/>
      <c r="P32" s="210"/>
    </row>
    <row r="33" spans="5:16" ht="12" customHeight="1" x14ac:dyDescent="0.25">
      <c r="E33" s="210"/>
      <c r="F33" s="210"/>
      <c r="G33" s="210"/>
      <c r="H33" s="210"/>
      <c r="N33" s="210"/>
      <c r="O33" s="210"/>
      <c r="P33" s="210"/>
    </row>
    <row r="34" spans="5:16" ht="12" customHeight="1" x14ac:dyDescent="0.25">
      <c r="E34" s="210"/>
      <c r="F34" s="210"/>
      <c r="G34" s="210"/>
      <c r="H34" s="210"/>
      <c r="N34" s="210"/>
      <c r="O34" s="210"/>
      <c r="P34" s="210"/>
    </row>
    <row r="35" spans="5:16" ht="12" customHeight="1" x14ac:dyDescent="0.25">
      <c r="E35" s="210"/>
      <c r="F35" s="210"/>
      <c r="G35" s="210"/>
      <c r="H35" s="210"/>
      <c r="N35" s="210"/>
      <c r="O35" s="210"/>
      <c r="P35" s="210"/>
    </row>
    <row r="36" spans="5:16" ht="12" customHeight="1" x14ac:dyDescent="0.25">
      <c r="E36" s="210"/>
      <c r="F36" s="210"/>
      <c r="G36" s="210"/>
      <c r="H36" s="210"/>
      <c r="N36" s="210"/>
      <c r="O36" s="210"/>
      <c r="P36" s="210"/>
    </row>
    <row r="37" spans="5:16" ht="12" customHeight="1" x14ac:dyDescent="0.25">
      <c r="E37" s="210"/>
      <c r="F37" s="210"/>
      <c r="G37" s="210"/>
      <c r="H37" s="210"/>
      <c r="N37" s="210"/>
      <c r="O37" s="210"/>
      <c r="P37" s="210"/>
    </row>
    <row r="38" spans="5:16" ht="12" customHeight="1" x14ac:dyDescent="0.25">
      <c r="E38" s="210"/>
      <c r="F38" s="210"/>
      <c r="G38" s="210"/>
      <c r="H38" s="210"/>
      <c r="N38" s="210"/>
      <c r="O38" s="210"/>
      <c r="P38" s="210"/>
    </row>
    <row r="39" spans="5:16" ht="12" customHeight="1" x14ac:dyDescent="0.25">
      <c r="E39" s="210"/>
      <c r="F39" s="210"/>
      <c r="G39" s="210"/>
      <c r="H39" s="210"/>
      <c r="N39" s="210"/>
      <c r="O39" s="210"/>
      <c r="P39" s="210"/>
    </row>
    <row r="40" spans="5:16" ht="12" customHeight="1" x14ac:dyDescent="0.25">
      <c r="E40" s="210"/>
      <c r="F40" s="210"/>
      <c r="G40" s="210"/>
      <c r="H40" s="210"/>
      <c r="N40" s="210"/>
      <c r="O40" s="210"/>
      <c r="P40" s="210"/>
    </row>
    <row r="41" spans="5:16" ht="12" customHeight="1" x14ac:dyDescent="0.25">
      <c r="E41" s="210"/>
      <c r="F41" s="210"/>
      <c r="G41" s="210"/>
      <c r="H41" s="210"/>
      <c r="N41" s="210"/>
      <c r="O41" s="210"/>
      <c r="P41" s="210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zoomScaleNormal="100" zoomScaleSheetLayoutView="100" workbookViewId="0"/>
  </sheetViews>
  <sheetFormatPr defaultRowHeight="12.75" x14ac:dyDescent="0.25"/>
  <cols>
    <col min="1" max="1" width="7" style="187" customWidth="1"/>
    <col min="2" max="3" width="5.7109375" style="187" customWidth="1"/>
    <col min="4" max="5" width="6.7109375" style="187" customWidth="1"/>
    <col min="6" max="6" width="4.85546875" style="187" customWidth="1"/>
    <col min="7" max="11" width="6.7109375" style="187" customWidth="1"/>
    <col min="12" max="12" width="5.28515625" style="187" customWidth="1"/>
    <col min="13" max="13" width="8.7109375" style="187" customWidth="1"/>
    <col min="14" max="14" width="6.7109375" style="187" customWidth="1"/>
    <col min="15" max="18" width="7.7109375" style="187" customWidth="1"/>
    <col min="19" max="19" width="5.7109375" style="187" customWidth="1"/>
    <col min="20" max="20" width="8.7109375" style="187" customWidth="1"/>
    <col min="21" max="21" width="8" style="187" customWidth="1"/>
    <col min="22" max="22" width="1.7109375" style="187" customWidth="1"/>
    <col min="23" max="23" width="9.28515625" style="187" bestFit="1" customWidth="1"/>
    <col min="24" max="24" width="11.42578125" style="187" bestFit="1" customWidth="1"/>
    <col min="25" max="263" width="9.140625" style="187"/>
    <col min="264" max="276" width="10.7109375" style="187" customWidth="1"/>
    <col min="277" max="519" width="9.140625" style="187"/>
    <col min="520" max="532" width="10.7109375" style="187" customWidth="1"/>
    <col min="533" max="775" width="9.140625" style="187"/>
    <col min="776" max="788" width="10.7109375" style="187" customWidth="1"/>
    <col min="789" max="1031" width="9.140625" style="187"/>
    <col min="1032" max="1044" width="10.7109375" style="187" customWidth="1"/>
    <col min="1045" max="1287" width="9.140625" style="187"/>
    <col min="1288" max="1300" width="10.7109375" style="187" customWidth="1"/>
    <col min="1301" max="1543" width="9.140625" style="187"/>
    <col min="1544" max="1556" width="10.7109375" style="187" customWidth="1"/>
    <col min="1557" max="1799" width="9.140625" style="187"/>
    <col min="1800" max="1812" width="10.7109375" style="187" customWidth="1"/>
    <col min="1813" max="2055" width="9.140625" style="187"/>
    <col min="2056" max="2068" width="10.7109375" style="187" customWidth="1"/>
    <col min="2069" max="2311" width="9.140625" style="187"/>
    <col min="2312" max="2324" width="10.7109375" style="187" customWidth="1"/>
    <col min="2325" max="2567" width="9.140625" style="187"/>
    <col min="2568" max="2580" width="10.7109375" style="187" customWidth="1"/>
    <col min="2581" max="2823" width="9.140625" style="187"/>
    <col min="2824" max="2836" width="10.7109375" style="187" customWidth="1"/>
    <col min="2837" max="3079" width="9.140625" style="187"/>
    <col min="3080" max="3092" width="10.7109375" style="187" customWidth="1"/>
    <col min="3093" max="3335" width="9.140625" style="187"/>
    <col min="3336" max="3348" width="10.7109375" style="187" customWidth="1"/>
    <col min="3349" max="3591" width="9.140625" style="187"/>
    <col min="3592" max="3604" width="10.7109375" style="187" customWidth="1"/>
    <col min="3605" max="3847" width="9.140625" style="187"/>
    <col min="3848" max="3860" width="10.7109375" style="187" customWidth="1"/>
    <col min="3861" max="4103" width="9.140625" style="187"/>
    <col min="4104" max="4116" width="10.7109375" style="187" customWidth="1"/>
    <col min="4117" max="4359" width="9.140625" style="187"/>
    <col min="4360" max="4372" width="10.7109375" style="187" customWidth="1"/>
    <col min="4373" max="4615" width="9.140625" style="187"/>
    <col min="4616" max="4628" width="10.7109375" style="187" customWidth="1"/>
    <col min="4629" max="4871" width="9.140625" style="187"/>
    <col min="4872" max="4884" width="10.7109375" style="187" customWidth="1"/>
    <col min="4885" max="5127" width="9.140625" style="187"/>
    <col min="5128" max="5140" width="10.7109375" style="187" customWidth="1"/>
    <col min="5141" max="5383" width="9.140625" style="187"/>
    <col min="5384" max="5396" width="10.7109375" style="187" customWidth="1"/>
    <col min="5397" max="5639" width="9.140625" style="187"/>
    <col min="5640" max="5652" width="10.7109375" style="187" customWidth="1"/>
    <col min="5653" max="5895" width="9.140625" style="187"/>
    <col min="5896" max="5908" width="10.7109375" style="187" customWidth="1"/>
    <col min="5909" max="6151" width="9.140625" style="187"/>
    <col min="6152" max="6164" width="10.7109375" style="187" customWidth="1"/>
    <col min="6165" max="6407" width="9.140625" style="187"/>
    <col min="6408" max="6420" width="10.7109375" style="187" customWidth="1"/>
    <col min="6421" max="6663" width="9.140625" style="187"/>
    <col min="6664" max="6676" width="10.7109375" style="187" customWidth="1"/>
    <col min="6677" max="6919" width="9.140625" style="187"/>
    <col min="6920" max="6932" width="10.7109375" style="187" customWidth="1"/>
    <col min="6933" max="7175" width="9.140625" style="187"/>
    <col min="7176" max="7188" width="10.7109375" style="187" customWidth="1"/>
    <col min="7189" max="7431" width="9.140625" style="187"/>
    <col min="7432" max="7444" width="10.7109375" style="187" customWidth="1"/>
    <col min="7445" max="7687" width="9.140625" style="187"/>
    <col min="7688" max="7700" width="10.7109375" style="187" customWidth="1"/>
    <col min="7701" max="7943" width="9.140625" style="187"/>
    <col min="7944" max="7956" width="10.7109375" style="187" customWidth="1"/>
    <col min="7957" max="8199" width="9.140625" style="187"/>
    <col min="8200" max="8212" width="10.7109375" style="187" customWidth="1"/>
    <col min="8213" max="8455" width="9.140625" style="187"/>
    <col min="8456" max="8468" width="10.7109375" style="187" customWidth="1"/>
    <col min="8469" max="8711" width="9.140625" style="187"/>
    <col min="8712" max="8724" width="10.7109375" style="187" customWidth="1"/>
    <col min="8725" max="8967" width="9.140625" style="187"/>
    <col min="8968" max="8980" width="10.7109375" style="187" customWidth="1"/>
    <col min="8981" max="9223" width="9.140625" style="187"/>
    <col min="9224" max="9236" width="10.7109375" style="187" customWidth="1"/>
    <col min="9237" max="9479" width="9.140625" style="187"/>
    <col min="9480" max="9492" width="10.7109375" style="187" customWidth="1"/>
    <col min="9493" max="9735" width="9.140625" style="187"/>
    <col min="9736" max="9748" width="10.7109375" style="187" customWidth="1"/>
    <col min="9749" max="9991" width="9.140625" style="187"/>
    <col min="9992" max="10004" width="10.7109375" style="187" customWidth="1"/>
    <col min="10005" max="10247" width="9.140625" style="187"/>
    <col min="10248" max="10260" width="10.7109375" style="187" customWidth="1"/>
    <col min="10261" max="10503" width="9.140625" style="187"/>
    <col min="10504" max="10516" width="10.7109375" style="187" customWidth="1"/>
    <col min="10517" max="10759" width="9.140625" style="187"/>
    <col min="10760" max="10772" width="10.7109375" style="187" customWidth="1"/>
    <col min="10773" max="11015" width="9.140625" style="187"/>
    <col min="11016" max="11028" width="10.7109375" style="187" customWidth="1"/>
    <col min="11029" max="11271" width="9.140625" style="187"/>
    <col min="11272" max="11284" width="10.7109375" style="187" customWidth="1"/>
    <col min="11285" max="11527" width="9.140625" style="187"/>
    <col min="11528" max="11540" width="10.7109375" style="187" customWidth="1"/>
    <col min="11541" max="11783" width="9.140625" style="187"/>
    <col min="11784" max="11796" width="10.7109375" style="187" customWidth="1"/>
    <col min="11797" max="12039" width="9.140625" style="187"/>
    <col min="12040" max="12052" width="10.7109375" style="187" customWidth="1"/>
    <col min="12053" max="12295" width="9.140625" style="187"/>
    <col min="12296" max="12308" width="10.7109375" style="187" customWidth="1"/>
    <col min="12309" max="12551" width="9.140625" style="187"/>
    <col min="12552" max="12564" width="10.7109375" style="187" customWidth="1"/>
    <col min="12565" max="12807" width="9.140625" style="187"/>
    <col min="12808" max="12820" width="10.7109375" style="187" customWidth="1"/>
    <col min="12821" max="13063" width="9.140625" style="187"/>
    <col min="13064" max="13076" width="10.7109375" style="187" customWidth="1"/>
    <col min="13077" max="13319" width="9.140625" style="187"/>
    <col min="13320" max="13332" width="10.7109375" style="187" customWidth="1"/>
    <col min="13333" max="13575" width="9.140625" style="187"/>
    <col min="13576" max="13588" width="10.7109375" style="187" customWidth="1"/>
    <col min="13589" max="13831" width="9.140625" style="187"/>
    <col min="13832" max="13844" width="10.7109375" style="187" customWidth="1"/>
    <col min="13845" max="14087" width="9.140625" style="187"/>
    <col min="14088" max="14100" width="10.7109375" style="187" customWidth="1"/>
    <col min="14101" max="14343" width="9.140625" style="187"/>
    <col min="14344" max="14356" width="10.7109375" style="187" customWidth="1"/>
    <col min="14357" max="14599" width="9.140625" style="187"/>
    <col min="14600" max="14612" width="10.7109375" style="187" customWidth="1"/>
    <col min="14613" max="14855" width="9.140625" style="187"/>
    <col min="14856" max="14868" width="10.7109375" style="187" customWidth="1"/>
    <col min="14869" max="15111" width="9.140625" style="187"/>
    <col min="15112" max="15124" width="10.7109375" style="187" customWidth="1"/>
    <col min="15125" max="15367" width="9.140625" style="187"/>
    <col min="15368" max="15380" width="10.7109375" style="187" customWidth="1"/>
    <col min="15381" max="15623" width="9.140625" style="187"/>
    <col min="15624" max="15636" width="10.7109375" style="187" customWidth="1"/>
    <col min="15637" max="15879" width="9.140625" style="187"/>
    <col min="15880" max="15892" width="10.7109375" style="187" customWidth="1"/>
    <col min="15893" max="16135" width="9.140625" style="187"/>
    <col min="16136" max="16148" width="10.7109375" style="187" customWidth="1"/>
    <col min="16149" max="16384" width="9.140625" style="187"/>
  </cols>
  <sheetData>
    <row r="1" spans="1:32" x14ac:dyDescent="0.25">
      <c r="T1" s="942" t="s">
        <v>228</v>
      </c>
      <c r="U1" s="942"/>
      <c r="V1" s="942"/>
    </row>
    <row r="2" spans="1:32" ht="20.100000000000001" customHeight="1" x14ac:dyDescent="0.25">
      <c r="A2" s="941" t="s">
        <v>189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</row>
    <row r="3" spans="1:32" ht="15.75" customHeight="1" x14ac:dyDescent="0.25">
      <c r="A3" s="805">
        <f>T!G17</f>
        <v>2018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1"/>
      <c r="O3" s="212"/>
      <c r="P3" s="212"/>
      <c r="Q3" s="212"/>
      <c r="R3" s="212"/>
      <c r="S3" s="212"/>
      <c r="T3" s="212"/>
      <c r="U3" s="212"/>
    </row>
    <row r="4" spans="1:32" ht="9.75" customHeight="1" x14ac:dyDescent="0.25">
      <c r="A4" s="283"/>
      <c r="B4" s="968"/>
      <c r="C4" s="969"/>
      <c r="D4" s="969"/>
      <c r="E4" s="969"/>
      <c r="F4" s="969"/>
      <c r="G4" s="969"/>
      <c r="H4" s="969"/>
      <c r="I4" s="969"/>
      <c r="J4" s="969"/>
      <c r="K4" s="969"/>
      <c r="L4" s="969"/>
      <c r="M4" s="969"/>
      <c r="N4" s="969"/>
      <c r="O4" s="969"/>
      <c r="P4" s="969"/>
      <c r="Q4" s="969"/>
      <c r="R4" s="969"/>
      <c r="S4" s="969"/>
      <c r="T4" s="969"/>
      <c r="U4" s="969"/>
    </row>
    <row r="5" spans="1:32" ht="32.25" customHeight="1" x14ac:dyDescent="0.25">
      <c r="A5" s="283"/>
      <c r="B5" s="208"/>
      <c r="G5" s="221"/>
      <c r="H5" s="973" t="s">
        <v>39</v>
      </c>
      <c r="I5" s="974"/>
      <c r="J5" s="974"/>
      <c r="K5" s="974"/>
      <c r="L5" s="974"/>
      <c r="M5" s="974"/>
      <c r="N5" s="974"/>
      <c r="O5" s="974"/>
      <c r="P5" s="974"/>
      <c r="Q5" s="974"/>
      <c r="R5" s="974"/>
      <c r="S5" s="974"/>
      <c r="T5" s="974"/>
      <c r="U5" s="975"/>
    </row>
    <row r="6" spans="1:32" ht="27.75" customHeight="1" x14ac:dyDescent="0.25">
      <c r="A6" s="188"/>
      <c r="B6" s="970" t="s">
        <v>0</v>
      </c>
      <c r="C6" s="971"/>
      <c r="D6" s="971"/>
      <c r="E6" s="971"/>
      <c r="F6" s="971"/>
      <c r="G6" s="972"/>
      <c r="H6" s="947" t="s">
        <v>342</v>
      </c>
      <c r="I6" s="948"/>
      <c r="J6" s="948"/>
      <c r="K6" s="948"/>
      <c r="L6" s="948"/>
      <c r="M6" s="948"/>
      <c r="N6" s="949"/>
      <c r="O6" s="950" t="s">
        <v>1</v>
      </c>
      <c r="P6" s="951"/>
      <c r="Q6" s="951"/>
      <c r="R6" s="951"/>
      <c r="S6" s="951"/>
      <c r="T6" s="951"/>
      <c r="U6" s="952"/>
    </row>
    <row r="7" spans="1:32" ht="12.95" customHeight="1" x14ac:dyDescent="0.25">
      <c r="A7" s="189" t="s">
        <v>140</v>
      </c>
      <c r="B7" s="333" t="s">
        <v>6</v>
      </c>
      <c r="C7" s="334" t="s">
        <v>7</v>
      </c>
      <c r="D7" s="282" t="s">
        <v>8</v>
      </c>
      <c r="E7" s="334" t="s">
        <v>9</v>
      </c>
      <c r="F7" s="334" t="s">
        <v>306</v>
      </c>
      <c r="G7" s="355" t="s">
        <v>2</v>
      </c>
      <c r="H7" s="333" t="s">
        <v>6</v>
      </c>
      <c r="I7" s="334" t="s">
        <v>7</v>
      </c>
      <c r="J7" s="282" t="s">
        <v>8</v>
      </c>
      <c r="K7" s="334" t="s">
        <v>9</v>
      </c>
      <c r="L7" s="334" t="s">
        <v>306</v>
      </c>
      <c r="M7" s="334" t="s">
        <v>314</v>
      </c>
      <c r="N7" s="355" t="s">
        <v>2</v>
      </c>
      <c r="O7" s="333" t="s">
        <v>6</v>
      </c>
      <c r="P7" s="334" t="s">
        <v>7</v>
      </c>
      <c r="Q7" s="282" t="s">
        <v>8</v>
      </c>
      <c r="R7" s="334" t="s">
        <v>9</v>
      </c>
      <c r="S7" s="334" t="s">
        <v>306</v>
      </c>
      <c r="T7" s="334" t="s">
        <v>314</v>
      </c>
      <c r="U7" s="355" t="s">
        <v>2</v>
      </c>
      <c r="V7" s="256"/>
    </row>
    <row r="8" spans="1:32" ht="12.95" customHeight="1" x14ac:dyDescent="0.25">
      <c r="A8" s="190" t="s">
        <v>25</v>
      </c>
      <c r="B8" s="359">
        <v>1666</v>
      </c>
      <c r="C8" s="360">
        <v>6690</v>
      </c>
      <c r="D8" s="361">
        <v>203352</v>
      </c>
      <c r="E8" s="361">
        <v>2631931</v>
      </c>
      <c r="F8" s="361">
        <v>198</v>
      </c>
      <c r="G8" s="362">
        <v>2843837</v>
      </c>
      <c r="H8" s="359">
        <v>395617.30177678377</v>
      </c>
      <c r="I8" s="360">
        <v>107847.66437445146</v>
      </c>
      <c r="J8" s="361">
        <v>191705.48788519963</v>
      </c>
      <c r="K8" s="361">
        <v>364327.82636447856</v>
      </c>
      <c r="L8" s="361">
        <v>5702.9712334589394</v>
      </c>
      <c r="M8" s="361">
        <v>18302.683450574128</v>
      </c>
      <c r="N8" s="362">
        <v>1083503.9350849465</v>
      </c>
      <c r="O8" s="359">
        <v>4218206.5855100006</v>
      </c>
      <c r="P8" s="360">
        <v>1149655.2339199998</v>
      </c>
      <c r="Q8" s="361">
        <v>2043854.4025699999</v>
      </c>
      <c r="R8" s="361">
        <v>3884636.5481800004</v>
      </c>
      <c r="S8" s="361">
        <v>60806.390780000002</v>
      </c>
      <c r="T8" s="361">
        <v>195320.06127499999</v>
      </c>
      <c r="U8" s="362">
        <v>11552479.222235</v>
      </c>
      <c r="V8" s="195"/>
      <c r="W8" s="195"/>
      <c r="X8" s="407"/>
      <c r="Y8" s="407"/>
      <c r="Z8" s="407"/>
      <c r="AA8" s="407"/>
      <c r="AB8" s="407"/>
      <c r="AC8" s="407"/>
      <c r="AD8" s="407"/>
      <c r="AE8" s="407"/>
      <c r="AF8" s="407"/>
    </row>
    <row r="9" spans="1:32" ht="12.95" customHeight="1" x14ac:dyDescent="0.25">
      <c r="A9" s="190" t="s">
        <v>26</v>
      </c>
      <c r="B9" s="241">
        <v>1669</v>
      </c>
      <c r="C9" s="243">
        <v>6690</v>
      </c>
      <c r="D9" s="243">
        <v>203176</v>
      </c>
      <c r="E9" s="243">
        <v>2631061</v>
      </c>
      <c r="F9" s="243">
        <v>200</v>
      </c>
      <c r="G9" s="363">
        <v>2842796</v>
      </c>
      <c r="H9" s="241">
        <v>410145.54167796002</v>
      </c>
      <c r="I9" s="243">
        <v>117240.69075218446</v>
      </c>
      <c r="J9" s="243">
        <v>206732.58345977284</v>
      </c>
      <c r="K9" s="243">
        <v>397767.4779708602</v>
      </c>
      <c r="L9" s="243">
        <v>5431.4742505778231</v>
      </c>
      <c r="M9" s="243">
        <v>20016.242911747366</v>
      </c>
      <c r="N9" s="363">
        <v>1157334.0110231028</v>
      </c>
      <c r="O9" s="241">
        <v>4374820.8210499994</v>
      </c>
      <c r="P9" s="243">
        <v>1250361.1176200002</v>
      </c>
      <c r="Q9" s="243">
        <v>2205121.9578800001</v>
      </c>
      <c r="R9" s="243">
        <v>4243336.7485199999</v>
      </c>
      <c r="S9" s="243">
        <v>57941.025029999997</v>
      </c>
      <c r="T9" s="243">
        <v>213691.63644600002</v>
      </c>
      <c r="U9" s="363">
        <v>12345273.306545999</v>
      </c>
      <c r="V9" s="197"/>
      <c r="W9" s="197"/>
      <c r="X9" s="407"/>
      <c r="Y9" s="407"/>
      <c r="Z9" s="407"/>
      <c r="AA9" s="407"/>
      <c r="AB9" s="407"/>
      <c r="AC9" s="407"/>
      <c r="AD9" s="407"/>
      <c r="AE9" s="407"/>
      <c r="AF9" s="407"/>
    </row>
    <row r="10" spans="1:32" ht="12.95" customHeight="1" x14ac:dyDescent="0.25">
      <c r="A10" s="231" t="s">
        <v>27</v>
      </c>
      <c r="B10" s="246">
        <v>1666</v>
      </c>
      <c r="C10" s="248">
        <v>6646</v>
      </c>
      <c r="D10" s="248">
        <v>203526</v>
      </c>
      <c r="E10" s="248">
        <v>2630180</v>
      </c>
      <c r="F10" s="243">
        <v>203</v>
      </c>
      <c r="G10" s="363">
        <v>2842221</v>
      </c>
      <c r="H10" s="246">
        <v>393423.0095005873</v>
      </c>
      <c r="I10" s="248">
        <v>108797.17928088145</v>
      </c>
      <c r="J10" s="248">
        <v>194538.71307629233</v>
      </c>
      <c r="K10" s="248">
        <v>375426.19409877073</v>
      </c>
      <c r="L10" s="248">
        <v>5872.3759997650714</v>
      </c>
      <c r="M10" s="248">
        <v>19034.349371397126</v>
      </c>
      <c r="N10" s="363">
        <v>1097091.821327694</v>
      </c>
      <c r="O10" s="246">
        <v>4195330.0648779003</v>
      </c>
      <c r="P10" s="248">
        <v>1159873.1458900003</v>
      </c>
      <c r="Q10" s="248">
        <v>2074318.2956588652</v>
      </c>
      <c r="R10" s="248">
        <v>4003517.8924340685</v>
      </c>
      <c r="S10" s="248">
        <v>62621.619610000002</v>
      </c>
      <c r="T10" s="248">
        <v>203153.00632099999</v>
      </c>
      <c r="U10" s="363">
        <v>11698814.024791835</v>
      </c>
      <c r="V10" s="203"/>
      <c r="W10" s="203"/>
      <c r="X10" s="407"/>
      <c r="Y10" s="407"/>
      <c r="Z10" s="407"/>
      <c r="AA10" s="407"/>
      <c r="AB10" s="407"/>
      <c r="AC10" s="407"/>
      <c r="AD10" s="407"/>
      <c r="AE10" s="407"/>
      <c r="AF10" s="407"/>
    </row>
    <row r="11" spans="1:32" ht="12.95" customHeight="1" x14ac:dyDescent="0.25">
      <c r="A11" s="231" t="s">
        <v>28</v>
      </c>
      <c r="B11" s="359">
        <v>1666</v>
      </c>
      <c r="C11" s="361">
        <v>6632</v>
      </c>
      <c r="D11" s="361">
        <v>203517</v>
      </c>
      <c r="E11" s="361">
        <v>2629032</v>
      </c>
      <c r="F11" s="361">
        <v>206</v>
      </c>
      <c r="G11" s="362">
        <v>2841053</v>
      </c>
      <c r="H11" s="359">
        <v>251085.5929801123</v>
      </c>
      <c r="I11" s="361">
        <v>42458.536279594147</v>
      </c>
      <c r="J11" s="361">
        <v>51783.305887085393</v>
      </c>
      <c r="K11" s="361">
        <v>104050.32550641363</v>
      </c>
      <c r="L11" s="361">
        <v>5548.6573832830254</v>
      </c>
      <c r="M11" s="361">
        <v>9002.5167271990431</v>
      </c>
      <c r="N11" s="362">
        <v>463928.93476368755</v>
      </c>
      <c r="O11" s="359">
        <v>2678207.189452</v>
      </c>
      <c r="P11" s="361">
        <v>452683.76886000013</v>
      </c>
      <c r="Q11" s="361">
        <v>552150.63390368712</v>
      </c>
      <c r="R11" s="361">
        <v>1109641.6556763574</v>
      </c>
      <c r="S11" s="361">
        <v>59168.2857</v>
      </c>
      <c r="T11" s="361">
        <v>96231.299237000014</v>
      </c>
      <c r="U11" s="362">
        <v>4948082.8328290442</v>
      </c>
      <c r="V11" s="197"/>
      <c r="W11" s="197"/>
      <c r="X11" s="196"/>
      <c r="Y11" s="196"/>
      <c r="Z11" s="196"/>
    </row>
    <row r="12" spans="1:32" ht="12.95" customHeight="1" x14ac:dyDescent="0.25">
      <c r="A12" s="231" t="s">
        <v>29</v>
      </c>
      <c r="B12" s="241">
        <v>1663</v>
      </c>
      <c r="C12" s="243">
        <v>6637.9576037339202</v>
      </c>
      <c r="D12" s="243">
        <v>203381</v>
      </c>
      <c r="E12" s="243">
        <v>2627781</v>
      </c>
      <c r="F12" s="243">
        <v>208</v>
      </c>
      <c r="G12" s="363">
        <v>2839670.957603734</v>
      </c>
      <c r="H12" s="241">
        <v>236911.56486013593</v>
      </c>
      <c r="I12" s="243">
        <v>26158.322934967902</v>
      </c>
      <c r="J12" s="243">
        <v>21298.136847132497</v>
      </c>
      <c r="K12" s="243">
        <v>47849.327158838823</v>
      </c>
      <c r="L12" s="243">
        <v>5964.7505589681978</v>
      </c>
      <c r="M12" s="243">
        <v>9265.07109770637</v>
      </c>
      <c r="N12" s="363">
        <v>347447.17345774971</v>
      </c>
      <c r="O12" s="241">
        <v>2523618.4078900004</v>
      </c>
      <c r="P12" s="243">
        <v>278655.89314000006</v>
      </c>
      <c r="Q12" s="243">
        <v>226892.77375147189</v>
      </c>
      <c r="R12" s="243">
        <v>509734.0097725417</v>
      </c>
      <c r="S12" s="243">
        <v>63537.435150000005</v>
      </c>
      <c r="T12" s="243">
        <v>98788.489996399963</v>
      </c>
      <c r="U12" s="363">
        <v>3701227.0097004147</v>
      </c>
      <c r="V12" s="197"/>
      <c r="W12" s="197"/>
      <c r="X12" s="196"/>
      <c r="Y12" s="196"/>
      <c r="Z12" s="196"/>
    </row>
    <row r="13" spans="1:32" ht="12.95" customHeight="1" x14ac:dyDescent="0.25">
      <c r="A13" s="231" t="s">
        <v>30</v>
      </c>
      <c r="B13" s="246">
        <v>1652</v>
      </c>
      <c r="C13" s="248">
        <v>6629</v>
      </c>
      <c r="D13" s="248">
        <v>203311</v>
      </c>
      <c r="E13" s="248">
        <v>2626527</v>
      </c>
      <c r="F13" s="243">
        <v>210</v>
      </c>
      <c r="G13" s="363">
        <v>2838329</v>
      </c>
      <c r="H13" s="246">
        <v>236288.19552521527</v>
      </c>
      <c r="I13" s="248">
        <v>25998.845482438799</v>
      </c>
      <c r="J13" s="248">
        <v>15802.6495798709</v>
      </c>
      <c r="K13" s="248">
        <v>32908.021641721549</v>
      </c>
      <c r="L13" s="248">
        <v>6082.0707889002351</v>
      </c>
      <c r="M13" s="248">
        <v>7269.4400937880155</v>
      </c>
      <c r="N13" s="363">
        <v>324349.22311193479</v>
      </c>
      <c r="O13" s="246">
        <v>2523025.1903799996</v>
      </c>
      <c r="P13" s="248">
        <v>277626.8877100001</v>
      </c>
      <c r="Q13" s="248">
        <v>168746.38977999997</v>
      </c>
      <c r="R13" s="248">
        <v>351411.82299999997</v>
      </c>
      <c r="S13" s="248">
        <v>64939.96054</v>
      </c>
      <c r="T13" s="248">
        <v>77768.387107399991</v>
      </c>
      <c r="U13" s="363">
        <v>3463518.6385173993</v>
      </c>
      <c r="V13" s="197"/>
      <c r="W13" s="197"/>
      <c r="X13" s="196"/>
      <c r="Y13" s="196"/>
      <c r="Z13" s="196"/>
    </row>
    <row r="14" spans="1:32" ht="12.95" customHeight="1" x14ac:dyDescent="0.25">
      <c r="A14" s="231" t="s">
        <v>31</v>
      </c>
      <c r="B14" s="359"/>
      <c r="C14" s="361"/>
      <c r="D14" s="361"/>
      <c r="E14" s="361"/>
      <c r="F14" s="361"/>
      <c r="G14" s="362"/>
      <c r="H14" s="359"/>
      <c r="I14" s="361"/>
      <c r="J14" s="361"/>
      <c r="K14" s="361"/>
      <c r="L14" s="361"/>
      <c r="M14" s="361"/>
      <c r="N14" s="362"/>
      <c r="O14" s="359"/>
      <c r="P14" s="361"/>
      <c r="Q14" s="361"/>
      <c r="R14" s="361"/>
      <c r="S14" s="361"/>
      <c r="T14" s="361"/>
      <c r="U14" s="362"/>
      <c r="V14" s="197"/>
      <c r="W14" s="197"/>
      <c r="X14" s="196"/>
      <c r="Y14" s="196"/>
      <c r="Z14" s="196"/>
    </row>
    <row r="15" spans="1:32" ht="12.95" customHeight="1" x14ac:dyDescent="0.25">
      <c r="A15" s="231" t="s">
        <v>32</v>
      </c>
      <c r="B15" s="241"/>
      <c r="C15" s="243"/>
      <c r="D15" s="243"/>
      <c r="E15" s="243"/>
      <c r="F15" s="243"/>
      <c r="G15" s="363"/>
      <c r="H15" s="241"/>
      <c r="I15" s="243"/>
      <c r="J15" s="243"/>
      <c r="K15" s="243"/>
      <c r="L15" s="243"/>
      <c r="M15" s="243"/>
      <c r="N15" s="363"/>
      <c r="O15" s="241"/>
      <c r="P15" s="243"/>
      <c r="Q15" s="243"/>
      <c r="R15" s="243"/>
      <c r="S15" s="243"/>
      <c r="T15" s="243"/>
      <c r="U15" s="363"/>
      <c r="V15" s="197"/>
      <c r="W15" s="197"/>
      <c r="X15" s="196"/>
      <c r="Y15" s="196"/>
      <c r="Z15" s="196"/>
    </row>
    <row r="16" spans="1:32" ht="12.95" customHeight="1" x14ac:dyDescent="0.25">
      <c r="A16" s="231" t="s">
        <v>33</v>
      </c>
      <c r="B16" s="246"/>
      <c r="C16" s="248"/>
      <c r="D16" s="248"/>
      <c r="E16" s="248"/>
      <c r="F16" s="243"/>
      <c r="G16" s="363"/>
      <c r="H16" s="246"/>
      <c r="I16" s="248"/>
      <c r="J16" s="248"/>
      <c r="K16" s="248"/>
      <c r="L16" s="248"/>
      <c r="M16" s="248"/>
      <c r="N16" s="363"/>
      <c r="O16" s="246"/>
      <c r="P16" s="248"/>
      <c r="Q16" s="248"/>
      <c r="R16" s="248"/>
      <c r="S16" s="248"/>
      <c r="T16" s="248"/>
      <c r="U16" s="363"/>
      <c r="V16" s="197"/>
      <c r="W16" s="197"/>
      <c r="X16" s="196"/>
      <c r="Y16" s="196"/>
      <c r="Z16" s="196"/>
    </row>
    <row r="17" spans="1:26" ht="12.95" customHeight="1" x14ac:dyDescent="0.25">
      <c r="A17" s="190" t="s">
        <v>34</v>
      </c>
      <c r="B17" s="359"/>
      <c r="C17" s="361"/>
      <c r="D17" s="361"/>
      <c r="E17" s="361"/>
      <c r="F17" s="361"/>
      <c r="G17" s="362"/>
      <c r="H17" s="359"/>
      <c r="I17" s="361"/>
      <c r="J17" s="361"/>
      <c r="K17" s="361"/>
      <c r="L17" s="361"/>
      <c r="M17" s="361"/>
      <c r="N17" s="362"/>
      <c r="O17" s="359"/>
      <c r="P17" s="361"/>
      <c r="Q17" s="361"/>
      <c r="R17" s="361"/>
      <c r="S17" s="361"/>
      <c r="T17" s="361"/>
      <c r="U17" s="362"/>
      <c r="V17" s="197"/>
      <c r="W17" s="197"/>
      <c r="X17" s="196"/>
      <c r="Y17" s="196"/>
      <c r="Z17" s="196"/>
    </row>
    <row r="18" spans="1:26" ht="12.95" customHeight="1" x14ac:dyDescent="0.25">
      <c r="A18" s="190" t="s">
        <v>35</v>
      </c>
      <c r="B18" s="241"/>
      <c r="C18" s="243"/>
      <c r="D18" s="243"/>
      <c r="E18" s="243"/>
      <c r="F18" s="243"/>
      <c r="G18" s="363"/>
      <c r="H18" s="241"/>
      <c r="I18" s="243"/>
      <c r="J18" s="243"/>
      <c r="K18" s="243"/>
      <c r="L18" s="243"/>
      <c r="M18" s="243"/>
      <c r="N18" s="363"/>
      <c r="O18" s="241"/>
      <c r="P18" s="243"/>
      <c r="Q18" s="243"/>
      <c r="R18" s="243"/>
      <c r="S18" s="243"/>
      <c r="T18" s="243"/>
      <c r="U18" s="363"/>
      <c r="V18" s="197"/>
      <c r="W18" s="197"/>
      <c r="X18" s="196"/>
      <c r="Y18" s="196"/>
      <c r="Z18" s="196"/>
    </row>
    <row r="19" spans="1:26" ht="12.95" customHeight="1" x14ac:dyDescent="0.25">
      <c r="A19" s="198" t="s">
        <v>36</v>
      </c>
      <c r="B19" s="246"/>
      <c r="C19" s="248"/>
      <c r="D19" s="248"/>
      <c r="E19" s="248"/>
      <c r="F19" s="248"/>
      <c r="G19" s="438"/>
      <c r="H19" s="246"/>
      <c r="I19" s="248"/>
      <c r="J19" s="248"/>
      <c r="K19" s="248"/>
      <c r="L19" s="248"/>
      <c r="M19" s="248"/>
      <c r="N19" s="438"/>
      <c r="O19" s="246"/>
      <c r="P19" s="248"/>
      <c r="Q19" s="248"/>
      <c r="R19" s="248"/>
      <c r="S19" s="248"/>
      <c r="T19" s="248"/>
      <c r="U19" s="438"/>
      <c r="V19" s="336"/>
      <c r="W19" s="197"/>
      <c r="X19" s="196"/>
      <c r="Y19" s="196"/>
      <c r="Z19" s="196"/>
    </row>
    <row r="20" spans="1:26" ht="12.95" customHeight="1" x14ac:dyDescent="0.25">
      <c r="A20" s="190" t="s">
        <v>129</v>
      </c>
      <c r="B20" s="790">
        <f>B10</f>
        <v>1666</v>
      </c>
      <c r="C20" s="791">
        <f t="shared" ref="C20:E20" si="0">C10</f>
        <v>6646</v>
      </c>
      <c r="D20" s="791">
        <f t="shared" si="0"/>
        <v>203526</v>
      </c>
      <c r="E20" s="791">
        <f t="shared" si="0"/>
        <v>2630180</v>
      </c>
      <c r="F20" s="791">
        <f t="shared" ref="F20" si="1">F10</f>
        <v>203</v>
      </c>
      <c r="G20" s="792">
        <f>G10</f>
        <v>2842221</v>
      </c>
      <c r="H20" s="607">
        <f>SUM(H8:H10)</f>
        <v>1199185.8529553311</v>
      </c>
      <c r="I20" s="608">
        <f>SUM(I8:I10)</f>
        <v>333885.53440751741</v>
      </c>
      <c r="J20" s="608">
        <f t="shared" ref="J20:K20" si="2">SUM(J8:J10)</f>
        <v>592976.78442126478</v>
      </c>
      <c r="K20" s="608">
        <f t="shared" si="2"/>
        <v>1137521.4984341096</v>
      </c>
      <c r="L20" s="608">
        <f t="shared" ref="L20" si="3">SUM(L8:L10)</f>
        <v>17006.821483801832</v>
      </c>
      <c r="M20" s="608">
        <f t="shared" ref="M20" si="4">SUM(M8:M10)</f>
        <v>57353.275733718619</v>
      </c>
      <c r="N20" s="609">
        <f>SUM(N8:N10)</f>
        <v>3337929.7674357435</v>
      </c>
      <c r="O20" s="778">
        <f>SUM(O8:O10)</f>
        <v>12788357.471437901</v>
      </c>
      <c r="P20" s="779">
        <f>SUM(P8:P10)</f>
        <v>3559889.4974300005</v>
      </c>
      <c r="Q20" s="779">
        <f t="shared" ref="Q20:U20" si="5">SUM(Q8:Q10)</f>
        <v>6323294.6561088646</v>
      </c>
      <c r="R20" s="779">
        <f t="shared" si="5"/>
        <v>12131491.189134069</v>
      </c>
      <c r="S20" s="779">
        <f t="shared" ref="S20" si="6">SUM(S8:S10)</f>
        <v>181369.03542</v>
      </c>
      <c r="T20" s="779">
        <f t="shared" ref="T20" si="7">SUM(T8:T10)</f>
        <v>612164.704042</v>
      </c>
      <c r="U20" s="780">
        <f t="shared" si="5"/>
        <v>35596566.553572834</v>
      </c>
    </row>
    <row r="21" spans="1:26" ht="12.95" customHeight="1" x14ac:dyDescent="0.25">
      <c r="A21" s="190" t="s">
        <v>154</v>
      </c>
      <c r="B21" s="790">
        <f>B13</f>
        <v>1652</v>
      </c>
      <c r="C21" s="895">
        <f t="shared" ref="C21:G21" si="8">C13</f>
        <v>6629</v>
      </c>
      <c r="D21" s="895">
        <f t="shared" si="8"/>
        <v>203311</v>
      </c>
      <c r="E21" s="895">
        <f t="shared" si="8"/>
        <v>2626527</v>
      </c>
      <c r="F21" s="895">
        <f t="shared" ref="F21" si="9">F13</f>
        <v>210</v>
      </c>
      <c r="G21" s="896">
        <f t="shared" si="8"/>
        <v>2838329</v>
      </c>
      <c r="H21" s="607">
        <f>SUM(H11:H13)</f>
        <v>724285.35336546344</v>
      </c>
      <c r="I21" s="608">
        <f>SUM(I11:I13)</f>
        <v>94615.704697000852</v>
      </c>
      <c r="J21" s="608">
        <f t="shared" ref="J21:N21" si="10">SUM(J11:J13)</f>
        <v>88884.092314088775</v>
      </c>
      <c r="K21" s="608">
        <f t="shared" si="10"/>
        <v>184807.67430697399</v>
      </c>
      <c r="L21" s="608">
        <f t="shared" ref="L21" si="11">SUM(L11:L13)</f>
        <v>17595.478731151459</v>
      </c>
      <c r="M21" s="608">
        <f t="shared" ref="M21" si="12">SUM(M11:M13)</f>
        <v>25537.027918693431</v>
      </c>
      <c r="N21" s="609">
        <f t="shared" si="10"/>
        <v>1135725.331333372</v>
      </c>
      <c r="O21" s="778">
        <f>SUM(O11:O13)</f>
        <v>7724850.7877219999</v>
      </c>
      <c r="P21" s="779">
        <f>SUM(P11:P13)</f>
        <v>1008966.5497100004</v>
      </c>
      <c r="Q21" s="779">
        <f t="shared" ref="Q21:U21" si="13">SUM(Q11:Q13)</f>
        <v>947789.79743515898</v>
      </c>
      <c r="R21" s="779">
        <f t="shared" si="13"/>
        <v>1970787.4884488992</v>
      </c>
      <c r="S21" s="779">
        <f t="shared" ref="S21" si="14">SUM(S11:S13)</f>
        <v>187645.68139000001</v>
      </c>
      <c r="T21" s="779">
        <f t="shared" ref="T21" si="15">SUM(T11:T13)</f>
        <v>272788.17634079995</v>
      </c>
      <c r="U21" s="780">
        <f t="shared" si="13"/>
        <v>12112828.481046859</v>
      </c>
    </row>
    <row r="22" spans="1:26" ht="12.95" customHeight="1" x14ac:dyDescent="0.25">
      <c r="A22" s="190" t="s">
        <v>190</v>
      </c>
      <c r="B22" s="793">
        <f>B16</f>
        <v>0</v>
      </c>
      <c r="C22" s="468">
        <f t="shared" ref="C22:G22" si="16">C16</f>
        <v>0</v>
      </c>
      <c r="D22" s="468">
        <f t="shared" si="16"/>
        <v>0</v>
      </c>
      <c r="E22" s="468">
        <f t="shared" si="16"/>
        <v>0</v>
      </c>
      <c r="F22" s="468">
        <f t="shared" ref="F22" si="17">F16</f>
        <v>0</v>
      </c>
      <c r="G22" s="794">
        <f t="shared" si="16"/>
        <v>0</v>
      </c>
      <c r="H22" s="565">
        <f>SUM(H14:H16)</f>
        <v>0</v>
      </c>
      <c r="I22" s="566">
        <f>SUM(I14:I16)</f>
        <v>0</v>
      </c>
      <c r="J22" s="566">
        <f t="shared" ref="J22:N22" si="18">SUM(J14:J16)</f>
        <v>0</v>
      </c>
      <c r="K22" s="566">
        <f t="shared" si="18"/>
        <v>0</v>
      </c>
      <c r="L22" s="566">
        <f t="shared" ref="L22" si="19">SUM(L14:L16)</f>
        <v>0</v>
      </c>
      <c r="M22" s="566">
        <f t="shared" ref="M22" si="20">SUM(M14:M16)</f>
        <v>0</v>
      </c>
      <c r="N22" s="567">
        <f t="shared" si="18"/>
        <v>0</v>
      </c>
      <c r="O22" s="781">
        <f>SUM(O14:O16)</f>
        <v>0</v>
      </c>
      <c r="P22" s="782">
        <f>SUM(P14:P16)</f>
        <v>0</v>
      </c>
      <c r="Q22" s="782">
        <f t="shared" ref="Q22:U22" si="21">SUM(Q14:Q16)</f>
        <v>0</v>
      </c>
      <c r="R22" s="782">
        <f t="shared" si="21"/>
        <v>0</v>
      </c>
      <c r="S22" s="782">
        <f t="shared" ref="S22" si="22">SUM(S14:S16)</f>
        <v>0</v>
      </c>
      <c r="T22" s="782">
        <f t="shared" ref="T22" si="23">SUM(T14:T16)</f>
        <v>0</v>
      </c>
      <c r="U22" s="783">
        <f t="shared" si="21"/>
        <v>0</v>
      </c>
    </row>
    <row r="23" spans="1:26" ht="12.95" customHeight="1" x14ac:dyDescent="0.25">
      <c r="A23" s="232" t="s">
        <v>155</v>
      </c>
      <c r="B23" s="795">
        <f>B19</f>
        <v>0</v>
      </c>
      <c r="C23" s="469">
        <f t="shared" ref="C23:E23" si="24">C19</f>
        <v>0</v>
      </c>
      <c r="D23" s="469">
        <f t="shared" si="24"/>
        <v>0</v>
      </c>
      <c r="E23" s="469">
        <f t="shared" si="24"/>
        <v>0</v>
      </c>
      <c r="F23" s="469">
        <f t="shared" ref="F23" si="25">F19</f>
        <v>0</v>
      </c>
      <c r="G23" s="796">
        <f>G19</f>
        <v>0</v>
      </c>
      <c r="H23" s="568">
        <f>SUM(H17:H19)</f>
        <v>0</v>
      </c>
      <c r="I23" s="569">
        <f>SUM(I17:I19)</f>
        <v>0</v>
      </c>
      <c r="J23" s="569">
        <f t="shared" ref="J23:N23" si="26">SUM(J17:J19)</f>
        <v>0</v>
      </c>
      <c r="K23" s="569">
        <f t="shared" si="26"/>
        <v>0</v>
      </c>
      <c r="L23" s="569">
        <f t="shared" ref="L23" si="27">SUM(L17:L19)</f>
        <v>0</v>
      </c>
      <c r="M23" s="569">
        <f t="shared" ref="M23" si="28">SUM(M17:M19)</f>
        <v>0</v>
      </c>
      <c r="N23" s="570">
        <f t="shared" si="26"/>
        <v>0</v>
      </c>
      <c r="O23" s="784">
        <f>SUM(O17:O19)</f>
        <v>0</v>
      </c>
      <c r="P23" s="785">
        <f>SUM(P17:P19)</f>
        <v>0</v>
      </c>
      <c r="Q23" s="785">
        <f t="shared" ref="Q23:U23" si="29">SUM(Q17:Q19)</f>
        <v>0</v>
      </c>
      <c r="R23" s="785">
        <f t="shared" si="29"/>
        <v>0</v>
      </c>
      <c r="S23" s="785">
        <f t="shared" ref="S23" si="30">SUM(S17:S19)</f>
        <v>0</v>
      </c>
      <c r="T23" s="785">
        <f t="shared" ref="T23" si="31">SUM(T17:T19)</f>
        <v>0</v>
      </c>
      <c r="U23" s="786">
        <f t="shared" si="29"/>
        <v>0</v>
      </c>
      <c r="V23" s="256"/>
    </row>
    <row r="24" spans="1:26" ht="12.95" customHeight="1" x14ac:dyDescent="0.25">
      <c r="A24" s="190" t="s">
        <v>156</v>
      </c>
      <c r="B24" s="359">
        <f>B13</f>
        <v>1652</v>
      </c>
      <c r="C24" s="360">
        <f t="shared" ref="C24:G24" si="32">C13</f>
        <v>6629</v>
      </c>
      <c r="D24" s="360">
        <f t="shared" si="32"/>
        <v>203311</v>
      </c>
      <c r="E24" s="360">
        <f t="shared" si="32"/>
        <v>2626527</v>
      </c>
      <c r="F24" s="360">
        <f t="shared" ref="F24" si="33">F13</f>
        <v>210</v>
      </c>
      <c r="G24" s="897">
        <f t="shared" si="32"/>
        <v>2838329</v>
      </c>
      <c r="H24" s="359">
        <f>SUM(H8:H13)</f>
        <v>1923471.2063207948</v>
      </c>
      <c r="I24" s="360">
        <f>SUM(I8:I13)</f>
        <v>428501.23910451832</v>
      </c>
      <c r="J24" s="360">
        <f t="shared" ref="J24:N24" si="34">SUM(J8:J13)</f>
        <v>681860.87673535349</v>
      </c>
      <c r="K24" s="360">
        <f t="shared" si="34"/>
        <v>1322329.1727410834</v>
      </c>
      <c r="L24" s="360">
        <f t="shared" ref="L24" si="35">SUM(L8:L13)</f>
        <v>34602.300214953291</v>
      </c>
      <c r="M24" s="360">
        <f t="shared" ref="M24" si="36">SUM(M8:M13)</f>
        <v>82890.303652412054</v>
      </c>
      <c r="N24" s="897">
        <f t="shared" si="34"/>
        <v>4473655.0987691153</v>
      </c>
      <c r="O24" s="359">
        <f>SUM(O8:O13)</f>
        <v>20513208.2591599</v>
      </c>
      <c r="P24" s="360">
        <f>SUM(P8:P13)</f>
        <v>4568856.0471400013</v>
      </c>
      <c r="Q24" s="360">
        <f t="shared" ref="Q24:U24" si="37">SUM(Q8:Q13)</f>
        <v>7271084.4535440234</v>
      </c>
      <c r="R24" s="360">
        <f t="shared" si="37"/>
        <v>14102278.677582968</v>
      </c>
      <c r="S24" s="360">
        <f t="shared" ref="S24" si="38">SUM(S8:S13)</f>
        <v>369014.71681000001</v>
      </c>
      <c r="T24" s="360">
        <f t="shared" ref="T24" si="39">SUM(T8:T13)</f>
        <v>884952.88038280001</v>
      </c>
      <c r="U24" s="897">
        <f t="shared" si="37"/>
        <v>47709395.034619696</v>
      </c>
    </row>
    <row r="25" spans="1:26" ht="12.95" customHeight="1" x14ac:dyDescent="0.25">
      <c r="A25" s="190" t="s">
        <v>157</v>
      </c>
      <c r="B25" s="461">
        <f>B19</f>
        <v>0</v>
      </c>
      <c r="C25" s="462">
        <f t="shared" ref="C25:G25" si="40">C19</f>
        <v>0</v>
      </c>
      <c r="D25" s="462">
        <f t="shared" si="40"/>
        <v>0</v>
      </c>
      <c r="E25" s="462">
        <f t="shared" si="40"/>
        <v>0</v>
      </c>
      <c r="F25" s="462">
        <f t="shared" ref="F25" si="41">F19</f>
        <v>0</v>
      </c>
      <c r="G25" s="463">
        <f t="shared" si="40"/>
        <v>0</v>
      </c>
      <c r="H25" s="461">
        <f>SUM(H14:H19)</f>
        <v>0</v>
      </c>
      <c r="I25" s="462">
        <f>SUM(I14:I19)</f>
        <v>0</v>
      </c>
      <c r="J25" s="462">
        <f t="shared" ref="J25:N25" si="42">SUM(J14:J19)</f>
        <v>0</v>
      </c>
      <c r="K25" s="462">
        <f t="shared" si="42"/>
        <v>0</v>
      </c>
      <c r="L25" s="462">
        <f t="shared" ref="L25" si="43">SUM(L14:L19)</f>
        <v>0</v>
      </c>
      <c r="M25" s="462">
        <f t="shared" ref="M25" si="44">SUM(M14:M19)</f>
        <v>0</v>
      </c>
      <c r="N25" s="463">
        <f t="shared" si="42"/>
        <v>0</v>
      </c>
      <c r="O25" s="461">
        <f>SUM(O14:O19)</f>
        <v>0</v>
      </c>
      <c r="P25" s="462">
        <f>SUM(P14:P19)</f>
        <v>0</v>
      </c>
      <c r="Q25" s="462">
        <f t="shared" ref="Q25:U25" si="45">SUM(Q14:Q19)</f>
        <v>0</v>
      </c>
      <c r="R25" s="462">
        <f t="shared" si="45"/>
        <v>0</v>
      </c>
      <c r="S25" s="462">
        <f t="shared" ref="S25" si="46">SUM(S14:S19)</f>
        <v>0</v>
      </c>
      <c r="T25" s="462">
        <f t="shared" ref="T25" si="47">SUM(T14:T19)</f>
        <v>0</v>
      </c>
      <c r="U25" s="463">
        <f t="shared" si="45"/>
        <v>0</v>
      </c>
    </row>
    <row r="26" spans="1:26" ht="12.95" customHeight="1" x14ac:dyDescent="0.25">
      <c r="A26" s="229" t="s">
        <v>142</v>
      </c>
      <c r="B26" s="797">
        <f>B19</f>
        <v>0</v>
      </c>
      <c r="C26" s="470">
        <f t="shared" ref="C26:G26" si="48">C19</f>
        <v>0</v>
      </c>
      <c r="D26" s="470">
        <f t="shared" si="48"/>
        <v>0</v>
      </c>
      <c r="E26" s="470">
        <f t="shared" si="48"/>
        <v>0</v>
      </c>
      <c r="F26" s="470">
        <f t="shared" ref="F26" si="49">F19</f>
        <v>0</v>
      </c>
      <c r="G26" s="798">
        <f t="shared" si="48"/>
        <v>0</v>
      </c>
      <c r="H26" s="571">
        <f>SUM(H8:H19)</f>
        <v>1923471.2063207948</v>
      </c>
      <c r="I26" s="572">
        <f>SUM(I8:I19)</f>
        <v>428501.23910451832</v>
      </c>
      <c r="J26" s="572">
        <f t="shared" ref="J26:N26" si="50">SUM(J8:J19)</f>
        <v>681860.87673535349</v>
      </c>
      <c r="K26" s="572">
        <f t="shared" si="50"/>
        <v>1322329.1727410834</v>
      </c>
      <c r="L26" s="572">
        <f t="shared" ref="L26" si="51">SUM(L8:L19)</f>
        <v>34602.300214953291</v>
      </c>
      <c r="M26" s="572">
        <f t="shared" ref="M26" si="52">SUM(M8:M19)</f>
        <v>82890.303652412054</v>
      </c>
      <c r="N26" s="573">
        <f t="shared" si="50"/>
        <v>4473655.0987691153</v>
      </c>
      <c r="O26" s="787">
        <f>SUM(O8:O19)</f>
        <v>20513208.2591599</v>
      </c>
      <c r="P26" s="788">
        <f>SUM(P8:P19)</f>
        <v>4568856.0471400013</v>
      </c>
      <c r="Q26" s="788">
        <f t="shared" ref="Q26:U26" si="53">SUM(Q8:Q19)</f>
        <v>7271084.4535440234</v>
      </c>
      <c r="R26" s="788">
        <f t="shared" si="53"/>
        <v>14102278.677582968</v>
      </c>
      <c r="S26" s="788">
        <f t="shared" ref="S26" si="54">SUM(S8:S19)</f>
        <v>369014.71681000001</v>
      </c>
      <c r="T26" s="788">
        <f t="shared" ref="T26" si="55">SUM(T8:T19)</f>
        <v>884952.88038280001</v>
      </c>
      <c r="U26" s="789">
        <f t="shared" si="53"/>
        <v>47709395.034619696</v>
      </c>
      <c r="V26" s="337"/>
    </row>
    <row r="27" spans="1:26" ht="15" customHeight="1" x14ac:dyDescent="0.25">
      <c r="B27" s="356"/>
      <c r="C27" s="222"/>
      <c r="E27" s="222"/>
      <c r="F27" s="222"/>
      <c r="G27" s="357"/>
      <c r="I27" s="222"/>
      <c r="J27" s="222"/>
      <c r="K27" s="222"/>
      <c r="O27" s="356"/>
      <c r="P27" s="222"/>
      <c r="Q27" s="222"/>
      <c r="R27" s="222"/>
      <c r="S27" s="222"/>
      <c r="T27" s="222"/>
      <c r="U27" s="357"/>
      <c r="V27" s="222"/>
    </row>
    <row r="28" spans="1:26" x14ac:dyDescent="0.25">
      <c r="B28" s="208"/>
      <c r="G28" s="221"/>
      <c r="O28" s="208"/>
      <c r="U28" s="221"/>
    </row>
    <row r="29" spans="1:26" ht="12" customHeight="1" x14ac:dyDescent="0.25">
      <c r="A29" s="277"/>
      <c r="B29" s="421" t="str">
        <f>B7</f>
        <v>VO</v>
      </c>
      <c r="C29" s="422" t="str">
        <f t="shared" ref="C29:E29" si="56">C7</f>
        <v>SO</v>
      </c>
      <c r="D29" s="422" t="str">
        <f t="shared" si="56"/>
        <v>MO</v>
      </c>
      <c r="E29" s="422" t="str">
        <f t="shared" si="56"/>
        <v>DOM</v>
      </c>
      <c r="F29" s="422" t="str">
        <f>F7</f>
        <v>CNG</v>
      </c>
      <c r="G29" s="443"/>
      <c r="H29" s="372"/>
      <c r="I29" s="444" t="str">
        <f>H7</f>
        <v>VO</v>
      </c>
      <c r="J29" s="444" t="str">
        <f t="shared" ref="J29" si="57">I7</f>
        <v>SO</v>
      </c>
      <c r="K29" s="444" t="str">
        <f>J7</f>
        <v>MO</v>
      </c>
      <c r="L29" s="444" t="str">
        <f t="shared" ref="L29:M29" si="58">K7</f>
        <v>DOM</v>
      </c>
      <c r="M29" s="444" t="str">
        <f t="shared" si="58"/>
        <v>CNG</v>
      </c>
      <c r="N29" s="209"/>
      <c r="O29" s="445"/>
      <c r="P29" s="444" t="str">
        <f>O7</f>
        <v>VO</v>
      </c>
      <c r="Q29" s="444" t="str">
        <f t="shared" ref="Q29:T29" si="59">P7</f>
        <v>SO</v>
      </c>
      <c r="R29" s="444" t="str">
        <f t="shared" si="59"/>
        <v>MO</v>
      </c>
      <c r="S29" s="444" t="str">
        <f t="shared" si="59"/>
        <v>DOM</v>
      </c>
      <c r="T29" s="444" t="str">
        <f t="shared" si="59"/>
        <v>CNG</v>
      </c>
      <c r="U29" s="443"/>
      <c r="V29" s="277"/>
    </row>
    <row r="30" spans="1:26" ht="12" customHeight="1" x14ac:dyDescent="0.25">
      <c r="B30" s="238">
        <f>B20</f>
        <v>1666</v>
      </c>
      <c r="C30" s="195">
        <f>C20</f>
        <v>6646</v>
      </c>
      <c r="D30" s="195">
        <f t="shared" ref="D30:E30" si="60">D20</f>
        <v>203526</v>
      </c>
      <c r="E30" s="195">
        <f t="shared" si="60"/>
        <v>2630180</v>
      </c>
      <c r="F30" s="195">
        <f>F20</f>
        <v>203</v>
      </c>
      <c r="G30" s="358"/>
      <c r="H30" s="446" t="str">
        <f>A20</f>
        <v>I. čtvrtletí</v>
      </c>
      <c r="I30" s="197">
        <f>H20/1000</f>
        <v>1199.185852955331</v>
      </c>
      <c r="J30" s="197">
        <f t="shared" ref="J30:K30" si="61">I20/1000</f>
        <v>333.88553440751741</v>
      </c>
      <c r="K30" s="197">
        <f t="shared" si="61"/>
        <v>592.97678442126482</v>
      </c>
      <c r="L30" s="197">
        <f t="shared" ref="L30:L33" si="62">K20/1000</f>
        <v>1137.5214984341096</v>
      </c>
      <c r="M30" s="197">
        <f t="shared" ref="M30:M33" si="63">L20/1000</f>
        <v>17.006821483801833</v>
      </c>
      <c r="O30" s="447" t="str">
        <f>A20</f>
        <v>I. čtvrtletí</v>
      </c>
      <c r="P30" s="195">
        <f>O20/1000</f>
        <v>12788.357471437901</v>
      </c>
      <c r="Q30" s="195">
        <f t="shared" ref="Q30:T30" si="64">P20/1000</f>
        <v>3559.8894974300006</v>
      </c>
      <c r="R30" s="195">
        <f t="shared" si="64"/>
        <v>6323.2946561088647</v>
      </c>
      <c r="S30" s="195">
        <f t="shared" si="64"/>
        <v>12131.491189134069</v>
      </c>
      <c r="T30" s="195">
        <f t="shared" si="64"/>
        <v>181.36903541999999</v>
      </c>
      <c r="U30" s="358"/>
    </row>
    <row r="31" spans="1:26" ht="12" customHeight="1" x14ac:dyDescent="0.25">
      <c r="B31" s="208"/>
      <c r="E31" s="210"/>
      <c r="F31" s="210"/>
      <c r="G31" s="358"/>
      <c r="H31" s="446" t="str">
        <f t="shared" ref="H31:H33" si="65">A21</f>
        <v>II. čtvrtletí</v>
      </c>
      <c r="I31" s="197">
        <f t="shared" ref="I31:K33" si="66">H21/1000</f>
        <v>724.28535336546349</v>
      </c>
      <c r="J31" s="197">
        <f t="shared" si="66"/>
        <v>94.615704697000851</v>
      </c>
      <c r="K31" s="197">
        <f t="shared" si="66"/>
        <v>88.884092314088775</v>
      </c>
      <c r="L31" s="197">
        <f t="shared" si="62"/>
        <v>184.80767430697398</v>
      </c>
      <c r="M31" s="197">
        <f t="shared" si="63"/>
        <v>17.595478731151459</v>
      </c>
      <c r="O31" s="447" t="str">
        <f t="shared" ref="O31:O33" si="67">A21</f>
        <v>II. čtvrtletí</v>
      </c>
      <c r="P31" s="195">
        <f t="shared" ref="P31:T31" si="68">O21/1000</f>
        <v>7724.850787722</v>
      </c>
      <c r="Q31" s="195">
        <f t="shared" si="68"/>
        <v>1008.9665497100004</v>
      </c>
      <c r="R31" s="195">
        <f t="shared" si="68"/>
        <v>947.78979743515902</v>
      </c>
      <c r="S31" s="195">
        <f t="shared" si="68"/>
        <v>1970.7874884488992</v>
      </c>
      <c r="T31" s="195">
        <f t="shared" si="68"/>
        <v>187.64568139000002</v>
      </c>
      <c r="U31" s="358"/>
    </row>
    <row r="32" spans="1:26" ht="12" customHeight="1" x14ac:dyDescent="0.25">
      <c r="B32" s="208"/>
      <c r="E32" s="210"/>
      <c r="F32" s="210"/>
      <c r="G32" s="358"/>
      <c r="H32" s="446" t="str">
        <f t="shared" si="65"/>
        <v>III. čtvrtletí</v>
      </c>
      <c r="I32" s="197">
        <f t="shared" si="66"/>
        <v>0</v>
      </c>
      <c r="J32" s="197">
        <f t="shared" si="66"/>
        <v>0</v>
      </c>
      <c r="K32" s="197">
        <f t="shared" si="66"/>
        <v>0</v>
      </c>
      <c r="L32" s="197">
        <f t="shared" si="62"/>
        <v>0</v>
      </c>
      <c r="M32" s="197">
        <f t="shared" si="63"/>
        <v>0</v>
      </c>
      <c r="O32" s="447" t="str">
        <f t="shared" si="67"/>
        <v>III. čtvrtletí</v>
      </c>
      <c r="P32" s="195">
        <f t="shared" ref="P32:T32" si="69">O22/1000</f>
        <v>0</v>
      </c>
      <c r="Q32" s="195">
        <f t="shared" si="69"/>
        <v>0</v>
      </c>
      <c r="R32" s="195">
        <f t="shared" si="69"/>
        <v>0</v>
      </c>
      <c r="S32" s="195">
        <f t="shared" si="69"/>
        <v>0</v>
      </c>
      <c r="T32" s="195">
        <f t="shared" si="69"/>
        <v>0</v>
      </c>
      <c r="U32" s="358"/>
    </row>
    <row r="33" spans="2:21" ht="12" customHeight="1" x14ac:dyDescent="0.25">
      <c r="B33" s="208"/>
      <c r="E33" s="210"/>
      <c r="F33" s="210"/>
      <c r="G33" s="358"/>
      <c r="H33" s="446" t="str">
        <f t="shared" si="65"/>
        <v>IV. čtvrtletí</v>
      </c>
      <c r="I33" s="197">
        <f t="shared" si="66"/>
        <v>0</v>
      </c>
      <c r="J33" s="197">
        <f t="shared" si="66"/>
        <v>0</v>
      </c>
      <c r="K33" s="197">
        <f t="shared" si="66"/>
        <v>0</v>
      </c>
      <c r="L33" s="197">
        <f t="shared" si="62"/>
        <v>0</v>
      </c>
      <c r="M33" s="197">
        <f t="shared" si="63"/>
        <v>0</v>
      </c>
      <c r="O33" s="447" t="str">
        <f t="shared" si="67"/>
        <v>IV. čtvrtletí</v>
      </c>
      <c r="P33" s="195">
        <f t="shared" ref="P33:T33" si="70">O23/1000</f>
        <v>0</v>
      </c>
      <c r="Q33" s="195">
        <f t="shared" si="70"/>
        <v>0</v>
      </c>
      <c r="R33" s="195">
        <f t="shared" si="70"/>
        <v>0</v>
      </c>
      <c r="S33" s="195">
        <f t="shared" si="70"/>
        <v>0</v>
      </c>
      <c r="T33" s="195">
        <f t="shared" si="70"/>
        <v>0</v>
      </c>
      <c r="U33" s="358"/>
    </row>
    <row r="34" spans="2:21" ht="12" customHeight="1" x14ac:dyDescent="0.25">
      <c r="B34" s="208"/>
      <c r="E34" s="210"/>
      <c r="F34" s="210"/>
      <c r="G34" s="358"/>
      <c r="H34" s="210"/>
      <c r="I34" s="210"/>
      <c r="O34" s="208"/>
      <c r="Q34" s="210"/>
      <c r="R34" s="210"/>
      <c r="S34" s="210"/>
      <c r="T34" s="210"/>
      <c r="U34" s="358"/>
    </row>
    <row r="35" spans="2:21" ht="12" customHeight="1" x14ac:dyDescent="0.25">
      <c r="B35" s="208"/>
      <c r="D35" s="967" t="str">
        <f>T!E17</f>
        <v>II. čtvrtletí</v>
      </c>
      <c r="E35" s="210"/>
      <c r="F35" s="210"/>
      <c r="G35" s="358"/>
      <c r="H35" s="210"/>
      <c r="I35" s="210"/>
      <c r="O35" s="208"/>
      <c r="Q35" s="210"/>
      <c r="R35" s="210"/>
      <c r="S35" s="210"/>
      <c r="T35" s="210"/>
      <c r="U35" s="358"/>
    </row>
    <row r="36" spans="2:21" ht="12" customHeight="1" x14ac:dyDescent="0.25">
      <c r="B36" s="208"/>
      <c r="D36" s="967"/>
      <c r="E36" s="210"/>
      <c r="F36" s="210"/>
      <c r="G36" s="358"/>
      <c r="H36" s="210"/>
      <c r="I36" s="210"/>
      <c r="O36" s="208"/>
      <c r="Q36" s="210"/>
      <c r="R36" s="210"/>
      <c r="S36" s="210"/>
      <c r="T36" s="210"/>
      <c r="U36" s="358"/>
    </row>
    <row r="37" spans="2:21" ht="12" customHeight="1" x14ac:dyDescent="0.25">
      <c r="E37" s="210"/>
      <c r="F37" s="210"/>
      <c r="G37" s="210"/>
      <c r="H37" s="210"/>
      <c r="I37" s="210"/>
      <c r="Q37" s="210"/>
      <c r="R37" s="210"/>
      <c r="S37" s="210"/>
      <c r="T37" s="210"/>
      <c r="U37" s="210"/>
    </row>
    <row r="38" spans="2:21" ht="12" customHeight="1" x14ac:dyDescent="0.25">
      <c r="E38" s="210"/>
      <c r="F38" s="210"/>
      <c r="G38" s="210"/>
      <c r="H38" s="210"/>
      <c r="I38" s="210"/>
      <c r="Q38" s="210"/>
      <c r="R38" s="210"/>
      <c r="S38" s="210"/>
      <c r="T38" s="210"/>
      <c r="U38" s="210"/>
    </row>
    <row r="39" spans="2:21" ht="12" customHeight="1" x14ac:dyDescent="0.25">
      <c r="E39" s="210"/>
      <c r="F39" s="210"/>
      <c r="G39" s="210"/>
      <c r="H39" s="210"/>
      <c r="I39" s="210"/>
      <c r="Q39" s="210"/>
      <c r="R39" s="210"/>
      <c r="S39" s="210"/>
      <c r="T39" s="210"/>
      <c r="U39" s="210"/>
    </row>
    <row r="40" spans="2:21" ht="12" customHeight="1" x14ac:dyDescent="0.25">
      <c r="E40" s="210"/>
      <c r="F40" s="210"/>
      <c r="G40" s="210"/>
      <c r="H40" s="210"/>
      <c r="I40" s="210"/>
      <c r="Q40" s="210"/>
      <c r="R40" s="210"/>
      <c r="S40" s="210"/>
      <c r="T40" s="210"/>
      <c r="U40" s="210"/>
    </row>
    <row r="41" spans="2:21" ht="12" customHeight="1" x14ac:dyDescent="0.25">
      <c r="E41" s="210"/>
      <c r="F41" s="210"/>
      <c r="G41" s="210"/>
      <c r="H41" s="210"/>
      <c r="I41" s="210"/>
      <c r="Q41" s="210"/>
      <c r="R41" s="210"/>
      <c r="S41" s="210"/>
      <c r="T41" s="210"/>
      <c r="U41" s="210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3.937007874015748E-2" right="3.937007874015748E-2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topLeftCell="A16" zoomScaleNormal="100" zoomScaleSheetLayoutView="100" workbookViewId="0">
      <selection activeCell="I17" sqref="I17"/>
    </sheetView>
  </sheetViews>
  <sheetFormatPr defaultRowHeight="12.75" x14ac:dyDescent="0.2"/>
  <cols>
    <col min="1" max="1" width="17.7109375" style="71" customWidth="1"/>
    <col min="2" max="3" width="8.7109375" style="71" customWidth="1"/>
    <col min="4" max="4" width="7.7109375" style="71" customWidth="1"/>
    <col min="5" max="6" width="8.7109375" style="71" customWidth="1"/>
    <col min="7" max="7" width="7.7109375" style="71" customWidth="1"/>
    <col min="8" max="9" width="8.7109375" style="71" customWidth="1"/>
    <col min="10" max="10" width="7.7109375" style="71" customWidth="1"/>
    <col min="11" max="11" width="1.7109375" style="71" customWidth="1"/>
    <col min="12" max="13" width="7.7109375" style="71" customWidth="1"/>
    <col min="14" max="16384" width="9.140625" style="71"/>
  </cols>
  <sheetData>
    <row r="1" spans="1:12" ht="13.5" x14ac:dyDescent="0.25">
      <c r="F1" s="280"/>
      <c r="I1" s="942" t="s">
        <v>229</v>
      </c>
      <c r="J1" s="942"/>
      <c r="K1" s="942"/>
      <c r="L1" s="291"/>
    </row>
    <row r="2" spans="1:12" ht="16.5" customHeight="1" x14ac:dyDescent="0.2">
      <c r="A2" s="976" t="s">
        <v>96</v>
      </c>
      <c r="B2" s="976"/>
      <c r="C2" s="976"/>
      <c r="D2" s="976"/>
      <c r="E2" s="976"/>
      <c r="F2" s="976"/>
      <c r="G2" s="976"/>
      <c r="H2" s="976"/>
      <c r="I2" s="976"/>
      <c r="J2" s="976"/>
      <c r="K2" s="976"/>
    </row>
    <row r="3" spans="1:12" ht="25.5" customHeight="1" x14ac:dyDescent="0.2">
      <c r="A3" s="877" t="str">
        <f>T!E17&amp;" "&amp;T!G17</f>
        <v>II. čtvrtletí 2018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</row>
    <row r="4" spans="1:12" ht="6" customHeight="1" x14ac:dyDescent="0.2">
      <c r="A4" s="295"/>
      <c r="B4" s="986"/>
      <c r="C4" s="987"/>
      <c r="D4" s="987"/>
      <c r="E4" s="987"/>
      <c r="F4" s="987"/>
      <c r="G4" s="987"/>
      <c r="H4" s="987"/>
      <c r="I4" s="987"/>
      <c r="J4" s="988"/>
    </row>
    <row r="5" spans="1:12" ht="15.75" customHeight="1" x14ac:dyDescent="0.2">
      <c r="A5" s="991"/>
      <c r="B5" s="983" t="str">
        <f>T!J20</f>
        <v>Duben</v>
      </c>
      <c r="C5" s="984"/>
      <c r="D5" s="985"/>
      <c r="E5" s="983" t="str">
        <f>T!J21</f>
        <v>Květen</v>
      </c>
      <c r="F5" s="984"/>
      <c r="G5" s="985"/>
      <c r="H5" s="983" t="str">
        <f>T!J22</f>
        <v>Červen</v>
      </c>
      <c r="I5" s="984"/>
      <c r="J5" s="985"/>
    </row>
    <row r="6" spans="1:12" ht="28.5" customHeight="1" x14ac:dyDescent="0.25">
      <c r="A6" s="991"/>
      <c r="B6" s="989" t="s">
        <v>39</v>
      </c>
      <c r="C6" s="990"/>
      <c r="D6" s="478" t="s">
        <v>46</v>
      </c>
      <c r="E6" s="989" t="s">
        <v>39</v>
      </c>
      <c r="F6" s="990"/>
      <c r="G6" s="478" t="s">
        <v>46</v>
      </c>
      <c r="H6" s="989" t="s">
        <v>39</v>
      </c>
      <c r="I6" s="990"/>
      <c r="J6" s="478" t="s">
        <v>46</v>
      </c>
    </row>
    <row r="7" spans="1:12" ht="23.25" customHeight="1" x14ac:dyDescent="0.25">
      <c r="A7" s="991"/>
      <c r="B7" s="989"/>
      <c r="C7" s="990"/>
      <c r="D7" s="235"/>
      <c r="E7" s="989"/>
      <c r="F7" s="990"/>
      <c r="G7" s="478"/>
      <c r="H7" s="989"/>
      <c r="I7" s="990"/>
      <c r="J7" s="478"/>
    </row>
    <row r="8" spans="1:12" ht="15" customHeight="1" x14ac:dyDescent="0.25">
      <c r="A8" s="319" t="s">
        <v>172</v>
      </c>
      <c r="B8" s="807" t="s">
        <v>342</v>
      </c>
      <c r="C8" s="801" t="s">
        <v>1</v>
      </c>
      <c r="D8" s="151" t="s">
        <v>11</v>
      </c>
      <c r="E8" s="807" t="s">
        <v>342</v>
      </c>
      <c r="F8" s="801" t="s">
        <v>1</v>
      </c>
      <c r="G8" s="151" t="s">
        <v>11</v>
      </c>
      <c r="H8" s="807" t="s">
        <v>342</v>
      </c>
      <c r="I8" s="801" t="s">
        <v>1</v>
      </c>
      <c r="J8" s="151" t="s">
        <v>11</v>
      </c>
      <c r="K8" s="131"/>
    </row>
    <row r="9" spans="1:12" ht="12.6" customHeight="1" x14ac:dyDescent="0.25">
      <c r="A9" s="320">
        <v>1</v>
      </c>
      <c r="B9" s="90">
        <v>24957.251370825124</v>
      </c>
      <c r="C9" s="78">
        <v>266145.97541123332</v>
      </c>
      <c r="D9" s="297">
        <v>4.0999999999999996</v>
      </c>
      <c r="E9" s="78">
        <v>10910.149434498308</v>
      </c>
      <c r="F9" s="78">
        <v>116220.19723020645</v>
      </c>
      <c r="G9" s="296">
        <v>13.4</v>
      </c>
      <c r="H9" s="90">
        <v>10338.173507119753</v>
      </c>
      <c r="I9" s="78">
        <v>110400.73418824667</v>
      </c>
      <c r="J9" s="297">
        <v>19.5</v>
      </c>
    </row>
    <row r="10" spans="1:12" ht="12.6" customHeight="1" x14ac:dyDescent="0.25">
      <c r="A10" s="315">
        <v>2</v>
      </c>
      <c r="B10" s="298">
        <v>24998.054154503792</v>
      </c>
      <c r="C10" s="299">
        <v>266584.44041123334</v>
      </c>
      <c r="D10" s="300">
        <v>5</v>
      </c>
      <c r="E10" s="299">
        <v>11694.640746882567</v>
      </c>
      <c r="F10" s="299">
        <v>124576.21023020646</v>
      </c>
      <c r="G10" s="301">
        <v>16.7</v>
      </c>
      <c r="H10" s="298">
        <v>8670.9330273027554</v>
      </c>
      <c r="I10" s="299">
        <v>92601.693188246674</v>
      </c>
      <c r="J10" s="300">
        <v>19.600000000000001</v>
      </c>
    </row>
    <row r="11" spans="1:12" ht="12.6" customHeight="1" x14ac:dyDescent="0.25">
      <c r="A11" s="315">
        <v>3</v>
      </c>
      <c r="B11" s="298">
        <v>22851.361444452014</v>
      </c>
      <c r="C11" s="299">
        <v>243709.55641123332</v>
      </c>
      <c r="D11" s="300">
        <v>11.6</v>
      </c>
      <c r="E11" s="299">
        <v>12105.601748672383</v>
      </c>
      <c r="F11" s="299">
        <v>128952.25623020646</v>
      </c>
      <c r="G11" s="301">
        <v>16.3</v>
      </c>
      <c r="H11" s="298">
        <v>9084.7476260377844</v>
      </c>
      <c r="I11" s="299">
        <v>97019.985188246661</v>
      </c>
      <c r="J11" s="300">
        <v>18.7</v>
      </c>
    </row>
    <row r="12" spans="1:12" ht="12.6" customHeight="1" x14ac:dyDescent="0.25">
      <c r="A12" s="315">
        <v>4</v>
      </c>
      <c r="B12" s="298">
        <v>20346.018197308076</v>
      </c>
      <c r="C12" s="299">
        <v>216993.43941123332</v>
      </c>
      <c r="D12" s="300">
        <v>12.2</v>
      </c>
      <c r="E12" s="299">
        <v>11693.688709967269</v>
      </c>
      <c r="F12" s="299">
        <v>124565.71023020646</v>
      </c>
      <c r="G12" s="301">
        <v>14.6</v>
      </c>
      <c r="H12" s="298">
        <v>10831.265891728277</v>
      </c>
      <c r="I12" s="299">
        <v>115665.62918824666</v>
      </c>
      <c r="J12" s="300">
        <v>20</v>
      </c>
    </row>
    <row r="13" spans="1:12" ht="12.6" customHeight="1" x14ac:dyDescent="0.25">
      <c r="A13" s="315">
        <v>5</v>
      </c>
      <c r="B13" s="298">
        <v>21310.789155086164</v>
      </c>
      <c r="C13" s="299">
        <v>227277.62341123333</v>
      </c>
      <c r="D13" s="300">
        <v>9.4</v>
      </c>
      <c r="E13" s="299">
        <v>9915.734629886505</v>
      </c>
      <c r="F13" s="299">
        <v>105632.08423020646</v>
      </c>
      <c r="G13" s="301">
        <v>14.1</v>
      </c>
      <c r="H13" s="298">
        <v>11061.891188793003</v>
      </c>
      <c r="I13" s="299">
        <v>118123.61218824667</v>
      </c>
      <c r="J13" s="300">
        <v>19.7</v>
      </c>
    </row>
    <row r="14" spans="1:12" ht="12.6" customHeight="1" x14ac:dyDescent="0.25">
      <c r="A14" s="315">
        <v>6</v>
      </c>
      <c r="B14" s="298">
        <v>22627.702136523374</v>
      </c>
      <c r="C14" s="299">
        <v>241317.71541123334</v>
      </c>
      <c r="D14" s="300">
        <v>5.4</v>
      </c>
      <c r="E14" s="299">
        <v>10059.511671361193</v>
      </c>
      <c r="F14" s="299">
        <v>107163.01823020646</v>
      </c>
      <c r="G14" s="301">
        <v>14</v>
      </c>
      <c r="H14" s="298">
        <v>11168.887347625743</v>
      </c>
      <c r="I14" s="299">
        <v>119268.53518824666</v>
      </c>
      <c r="J14" s="300">
        <v>19.100000000000001</v>
      </c>
    </row>
    <row r="15" spans="1:12" ht="12.6" customHeight="1" x14ac:dyDescent="0.25">
      <c r="A15" s="315">
        <v>7</v>
      </c>
      <c r="B15" s="298">
        <v>18348.626620997617</v>
      </c>
      <c r="C15" s="299">
        <v>195692.39941123335</v>
      </c>
      <c r="D15" s="300">
        <v>10</v>
      </c>
      <c r="E15" s="299">
        <v>10779.877497400426</v>
      </c>
      <c r="F15" s="299">
        <v>114835.34823020647</v>
      </c>
      <c r="G15" s="301">
        <v>15.9</v>
      </c>
      <c r="H15" s="298">
        <v>12855.631280138759</v>
      </c>
      <c r="I15" s="299">
        <v>137236.25618824665</v>
      </c>
      <c r="J15" s="300">
        <v>19.7</v>
      </c>
    </row>
    <row r="16" spans="1:12" ht="12.6" customHeight="1" x14ac:dyDescent="0.25">
      <c r="A16" s="315">
        <v>8</v>
      </c>
      <c r="B16" s="298">
        <v>18709.503052675784</v>
      </c>
      <c r="C16" s="299">
        <v>199524.58541123333</v>
      </c>
      <c r="D16" s="300">
        <v>10.4</v>
      </c>
      <c r="E16" s="299">
        <v>10448.240170094548</v>
      </c>
      <c r="F16" s="299">
        <v>111303.42323020646</v>
      </c>
      <c r="G16" s="301">
        <v>16.2</v>
      </c>
      <c r="H16" s="298">
        <v>12219.488283480008</v>
      </c>
      <c r="I16" s="299">
        <v>130447.66118824667</v>
      </c>
      <c r="J16" s="300">
        <v>21.1</v>
      </c>
    </row>
    <row r="17" spans="1:11" ht="12.6" customHeight="1" x14ac:dyDescent="0.25">
      <c r="A17" s="315">
        <v>9</v>
      </c>
      <c r="B17" s="298">
        <v>17601.747447518639</v>
      </c>
      <c r="C17" s="299">
        <v>187723.75341123334</v>
      </c>
      <c r="D17" s="300">
        <v>14.1</v>
      </c>
      <c r="E17" s="299">
        <v>11584.315550194742</v>
      </c>
      <c r="F17" s="299">
        <v>123404.64623020646</v>
      </c>
      <c r="G17" s="301">
        <v>16.100000000000001</v>
      </c>
      <c r="H17" s="298">
        <v>8561.7826181426281</v>
      </c>
      <c r="I17" s="299">
        <v>91437.809188246669</v>
      </c>
      <c r="J17" s="300">
        <v>20.399999999999999</v>
      </c>
    </row>
    <row r="18" spans="1:11" ht="12.6" customHeight="1" x14ac:dyDescent="0.25">
      <c r="A18" s="315">
        <v>10</v>
      </c>
      <c r="B18" s="298">
        <v>16444.18026669031</v>
      </c>
      <c r="C18" s="299">
        <v>175384.55241123334</v>
      </c>
      <c r="D18" s="300">
        <v>13.4</v>
      </c>
      <c r="E18" s="299">
        <v>11576.176794693249</v>
      </c>
      <c r="F18" s="299">
        <v>123315.47823020646</v>
      </c>
      <c r="G18" s="301">
        <v>16.899999999999999</v>
      </c>
      <c r="H18" s="298">
        <v>8898.4291890830264</v>
      </c>
      <c r="I18" s="299">
        <v>95031.926188246667</v>
      </c>
      <c r="J18" s="300">
        <v>20.2</v>
      </c>
    </row>
    <row r="19" spans="1:11" ht="12.6" customHeight="1" x14ac:dyDescent="0.25">
      <c r="A19" s="315">
        <v>11</v>
      </c>
      <c r="B19" s="302">
        <v>15901.200810068356</v>
      </c>
      <c r="C19" s="303">
        <v>169596.28841123334</v>
      </c>
      <c r="D19" s="300">
        <v>13.2</v>
      </c>
      <c r="E19" s="303">
        <v>11660.79426683169</v>
      </c>
      <c r="F19" s="303">
        <v>124212.01223020646</v>
      </c>
      <c r="G19" s="301">
        <v>15.8</v>
      </c>
      <c r="H19" s="302">
        <v>11194.724814868136</v>
      </c>
      <c r="I19" s="303">
        <v>119542.60718824666</v>
      </c>
      <c r="J19" s="300">
        <v>20.9</v>
      </c>
      <c r="K19" s="142"/>
    </row>
    <row r="20" spans="1:11" ht="12.6" customHeight="1" x14ac:dyDescent="0.25">
      <c r="A20" s="315">
        <v>12</v>
      </c>
      <c r="B20" s="302">
        <v>14410.762167950612</v>
      </c>
      <c r="C20" s="303">
        <v>153703.89641123335</v>
      </c>
      <c r="D20" s="300">
        <v>17.100000000000001</v>
      </c>
      <c r="E20" s="303">
        <v>9652.1691581000523</v>
      </c>
      <c r="F20" s="303">
        <v>102819.29223020645</v>
      </c>
      <c r="G20" s="301">
        <v>17</v>
      </c>
      <c r="H20" s="302">
        <v>13085.120717689804</v>
      </c>
      <c r="I20" s="303">
        <v>139677.60418824668</v>
      </c>
      <c r="J20" s="300">
        <v>18</v>
      </c>
      <c r="K20" s="142"/>
    </row>
    <row r="21" spans="1:11" ht="12.6" customHeight="1" x14ac:dyDescent="0.2">
      <c r="A21" s="315">
        <v>13</v>
      </c>
      <c r="B21" s="302">
        <v>14789.232595329544</v>
      </c>
      <c r="C21" s="303">
        <v>157735.54841123332</v>
      </c>
      <c r="D21" s="304">
        <v>12.7</v>
      </c>
      <c r="E21" s="303">
        <v>9982.0908138910581</v>
      </c>
      <c r="F21" s="303">
        <v>106333.93523020647</v>
      </c>
      <c r="G21" s="305">
        <v>18.2</v>
      </c>
      <c r="H21" s="302">
        <v>11266.193663229267</v>
      </c>
      <c r="I21" s="303">
        <v>120307.34818824667</v>
      </c>
      <c r="J21" s="304">
        <v>14.3</v>
      </c>
      <c r="K21" s="142"/>
    </row>
    <row r="22" spans="1:11" ht="12.6" customHeight="1" x14ac:dyDescent="0.2">
      <c r="A22" s="315">
        <v>14</v>
      </c>
      <c r="B22" s="302">
        <v>12571.089306133539</v>
      </c>
      <c r="C22" s="303">
        <v>134082.96141123332</v>
      </c>
      <c r="D22" s="304">
        <v>12.4</v>
      </c>
      <c r="E22" s="303">
        <v>11618.385813590103</v>
      </c>
      <c r="F22" s="303">
        <v>123763.03123020646</v>
      </c>
      <c r="G22" s="305">
        <v>16.2</v>
      </c>
      <c r="H22" s="302">
        <v>11562.634195575656</v>
      </c>
      <c r="I22" s="303">
        <v>123470.82018824667</v>
      </c>
      <c r="J22" s="304">
        <v>14</v>
      </c>
    </row>
    <row r="23" spans="1:11" ht="12.6" customHeight="1" x14ac:dyDescent="0.2">
      <c r="A23" s="315">
        <v>15</v>
      </c>
      <c r="B23" s="302">
        <v>12363.841984572129</v>
      </c>
      <c r="C23" s="303">
        <v>131874.48741123333</v>
      </c>
      <c r="D23" s="304">
        <v>15.5</v>
      </c>
      <c r="E23" s="303">
        <v>12374.773491825179</v>
      </c>
      <c r="F23" s="303">
        <v>131818.95423020647</v>
      </c>
      <c r="G23" s="305">
        <v>12.3</v>
      </c>
      <c r="H23" s="302">
        <v>10847.633072809347</v>
      </c>
      <c r="I23" s="303">
        <v>115839.79718824667</v>
      </c>
      <c r="J23" s="304">
        <v>16.899999999999999</v>
      </c>
    </row>
    <row r="24" spans="1:11" ht="12.6" customHeight="1" x14ac:dyDescent="0.2">
      <c r="A24" s="315">
        <v>16</v>
      </c>
      <c r="B24" s="302">
        <v>15302.284347044337</v>
      </c>
      <c r="C24" s="303">
        <v>163206.40441123332</v>
      </c>
      <c r="D24" s="304">
        <v>13.1</v>
      </c>
      <c r="E24" s="303">
        <v>12965.771128261407</v>
      </c>
      <c r="F24" s="303">
        <v>138112.68523020647</v>
      </c>
      <c r="G24" s="305">
        <v>12</v>
      </c>
      <c r="H24" s="302">
        <v>8861.2458689434461</v>
      </c>
      <c r="I24" s="303">
        <v>94633.311188246662</v>
      </c>
      <c r="J24" s="304">
        <v>18.600000000000001</v>
      </c>
    </row>
    <row r="25" spans="1:11" ht="12.6" customHeight="1" x14ac:dyDescent="0.2">
      <c r="A25" s="315">
        <v>17</v>
      </c>
      <c r="B25" s="302">
        <v>15211.655982275926</v>
      </c>
      <c r="C25" s="303">
        <v>162241.08741123334</v>
      </c>
      <c r="D25" s="304">
        <v>12.2</v>
      </c>
      <c r="E25" s="303">
        <v>13221.140852544899</v>
      </c>
      <c r="F25" s="303">
        <v>140834.21623020645</v>
      </c>
      <c r="G25" s="305">
        <v>12.5</v>
      </c>
      <c r="H25" s="302">
        <v>9087.4433513745062</v>
      </c>
      <c r="I25" s="303">
        <v>97048.107188246664</v>
      </c>
      <c r="J25" s="304">
        <v>20</v>
      </c>
    </row>
    <row r="26" spans="1:11" ht="12.6" customHeight="1" x14ac:dyDescent="0.2">
      <c r="A26" s="315">
        <v>18</v>
      </c>
      <c r="B26" s="302">
        <v>14518.254358445811</v>
      </c>
      <c r="C26" s="306">
        <v>154849.79241123333</v>
      </c>
      <c r="D26" s="307">
        <v>12.8</v>
      </c>
      <c r="E26" s="303">
        <v>12291.009058469499</v>
      </c>
      <c r="F26" s="306">
        <v>130928.31223020646</v>
      </c>
      <c r="G26" s="308">
        <v>13.8</v>
      </c>
      <c r="H26" s="302">
        <v>10860.933416697842</v>
      </c>
      <c r="I26" s="306">
        <v>115980.31418824667</v>
      </c>
      <c r="J26" s="307">
        <v>18.600000000000001</v>
      </c>
    </row>
    <row r="27" spans="1:11" ht="12.6" customHeight="1" x14ac:dyDescent="0.2">
      <c r="A27" s="315">
        <v>19</v>
      </c>
      <c r="B27" s="302">
        <v>13171.177058142719</v>
      </c>
      <c r="C27" s="306">
        <v>140485.16541123335</v>
      </c>
      <c r="D27" s="307">
        <v>15.3</v>
      </c>
      <c r="E27" s="303">
        <v>10379.228093822529</v>
      </c>
      <c r="F27" s="306">
        <v>110568.26923020645</v>
      </c>
      <c r="G27" s="308">
        <v>13.3</v>
      </c>
      <c r="H27" s="302">
        <v>11192.576066581538</v>
      </c>
      <c r="I27" s="306">
        <v>119521.53918824666</v>
      </c>
      <c r="J27" s="307">
        <v>19.7</v>
      </c>
    </row>
    <row r="28" spans="1:11" ht="12.6" customHeight="1" x14ac:dyDescent="0.2">
      <c r="A28" s="315">
        <v>20</v>
      </c>
      <c r="B28" s="302">
        <v>12109.339685178154</v>
      </c>
      <c r="C28" s="303">
        <v>129165.47541123333</v>
      </c>
      <c r="D28" s="304">
        <v>16.399999999999999</v>
      </c>
      <c r="E28" s="303">
        <v>10596.414177221452</v>
      </c>
      <c r="F28" s="303">
        <v>112881.99123020646</v>
      </c>
      <c r="G28" s="305">
        <v>14.9</v>
      </c>
      <c r="H28" s="302">
        <v>10761.398107033267</v>
      </c>
      <c r="I28" s="303">
        <v>114916.33418824666</v>
      </c>
      <c r="J28" s="304">
        <v>21</v>
      </c>
    </row>
    <row r="29" spans="1:11" ht="12.6" customHeight="1" x14ac:dyDescent="0.2">
      <c r="A29" s="315">
        <v>21</v>
      </c>
      <c r="B29" s="302">
        <v>10077.745883711585</v>
      </c>
      <c r="C29" s="303">
        <v>107501.26741123333</v>
      </c>
      <c r="D29" s="304">
        <v>17.899999999999999</v>
      </c>
      <c r="E29" s="303">
        <v>12198.106560026303</v>
      </c>
      <c r="F29" s="303">
        <v>129942.27623020647</v>
      </c>
      <c r="G29" s="305">
        <v>15.7</v>
      </c>
      <c r="H29" s="302">
        <v>11166.915788378496</v>
      </c>
      <c r="I29" s="303">
        <v>119247.25618824667</v>
      </c>
      <c r="J29" s="304">
        <v>20.2</v>
      </c>
    </row>
    <row r="30" spans="1:11" ht="12.6" customHeight="1" x14ac:dyDescent="0.2">
      <c r="A30" s="315">
        <v>22</v>
      </c>
      <c r="B30" s="302">
        <v>10138.759590783482</v>
      </c>
      <c r="C30" s="303">
        <v>108151.87941123334</v>
      </c>
      <c r="D30" s="304">
        <v>16.399999999999999</v>
      </c>
      <c r="E30" s="303">
        <v>11933.265989435882</v>
      </c>
      <c r="F30" s="303">
        <v>127120.42623020646</v>
      </c>
      <c r="G30" s="305">
        <v>17.399999999999999</v>
      </c>
      <c r="H30" s="302">
        <v>11082.534414354421</v>
      </c>
      <c r="I30" s="303">
        <v>118345.51818824667</v>
      </c>
      <c r="J30" s="304">
        <v>10.9</v>
      </c>
    </row>
    <row r="31" spans="1:11" ht="12.6" customHeight="1" x14ac:dyDescent="0.25">
      <c r="A31" s="315">
        <v>23</v>
      </c>
      <c r="B31" s="309">
        <v>12331.19201586145</v>
      </c>
      <c r="C31" s="310">
        <v>131537.04041123335</v>
      </c>
      <c r="D31" s="311">
        <v>15.7</v>
      </c>
      <c r="E31" s="310">
        <v>11659.66182677988</v>
      </c>
      <c r="F31" s="310">
        <v>124206.11823020646</v>
      </c>
      <c r="G31" s="312">
        <v>18.600000000000001</v>
      </c>
      <c r="H31" s="309">
        <v>9702.625287988978</v>
      </c>
      <c r="I31" s="310">
        <v>103613.18118824667</v>
      </c>
      <c r="J31" s="311">
        <v>11.9</v>
      </c>
    </row>
    <row r="32" spans="1:11" ht="12.6" customHeight="1" x14ac:dyDescent="0.25">
      <c r="A32" s="315">
        <v>24</v>
      </c>
      <c r="B32" s="313">
        <v>12740.778560699389</v>
      </c>
      <c r="C32" s="314">
        <v>135902.19441123333</v>
      </c>
      <c r="D32" s="300">
        <v>14.7</v>
      </c>
      <c r="E32" s="314">
        <v>11806.049188426445</v>
      </c>
      <c r="F32" s="314">
        <v>125766.25423020645</v>
      </c>
      <c r="G32" s="301">
        <v>17.899999999999999</v>
      </c>
      <c r="H32" s="313">
        <v>10050.759347537203</v>
      </c>
      <c r="I32" s="314">
        <v>107329.68018824667</v>
      </c>
      <c r="J32" s="300">
        <v>12.6</v>
      </c>
    </row>
    <row r="33" spans="1:16" ht="12.6" customHeight="1" x14ac:dyDescent="0.2">
      <c r="A33" s="315">
        <v>25</v>
      </c>
      <c r="B33" s="302">
        <v>12494.41122185116</v>
      </c>
      <c r="C33" s="303">
        <v>133274.71141123332</v>
      </c>
      <c r="D33" s="304">
        <v>15.6</v>
      </c>
      <c r="E33" s="303">
        <v>11045.877569891525</v>
      </c>
      <c r="F33" s="303">
        <v>117671.29723020646</v>
      </c>
      <c r="G33" s="305">
        <v>17</v>
      </c>
      <c r="H33" s="302">
        <v>13268.071173225135</v>
      </c>
      <c r="I33" s="303">
        <v>141681.97118824668</v>
      </c>
      <c r="J33" s="304">
        <v>14.4</v>
      </c>
    </row>
    <row r="34" spans="1:16" ht="12.6" customHeight="1" x14ac:dyDescent="0.2">
      <c r="A34" s="315">
        <v>26</v>
      </c>
      <c r="B34" s="302">
        <v>14109.420617444282</v>
      </c>
      <c r="C34" s="303">
        <v>150492.88441123333</v>
      </c>
      <c r="D34" s="304">
        <v>10</v>
      </c>
      <c r="E34" s="303">
        <v>9382.6721056072201</v>
      </c>
      <c r="F34" s="303">
        <v>99957.132230206465</v>
      </c>
      <c r="G34" s="305">
        <v>18.600000000000001</v>
      </c>
      <c r="H34" s="302">
        <v>14001.560921627226</v>
      </c>
      <c r="I34" s="303">
        <v>149514.33118824667</v>
      </c>
      <c r="J34" s="304">
        <v>15.1</v>
      </c>
    </row>
    <row r="35" spans="1:16" ht="12.6" customHeight="1" x14ac:dyDescent="0.2">
      <c r="A35" s="315">
        <v>27</v>
      </c>
      <c r="B35" s="302">
        <v>13175.85437461748</v>
      </c>
      <c r="C35" s="303">
        <v>140536.67141123334</v>
      </c>
      <c r="D35" s="304">
        <v>11.3</v>
      </c>
      <c r="E35" s="303">
        <v>9714.8238309494445</v>
      </c>
      <c r="F35" s="303">
        <v>103494.29423020646</v>
      </c>
      <c r="G35" s="305">
        <v>20.399999999999999</v>
      </c>
      <c r="H35" s="302">
        <v>11599.535655381695</v>
      </c>
      <c r="I35" s="303">
        <v>123862.85518824667</v>
      </c>
      <c r="J35" s="304">
        <v>15.8</v>
      </c>
    </row>
    <row r="36" spans="1:16" ht="12.6" customHeight="1" x14ac:dyDescent="0.2">
      <c r="A36" s="315">
        <v>28</v>
      </c>
      <c r="B36" s="302">
        <v>10460.251524382393</v>
      </c>
      <c r="C36" s="303">
        <v>111580.20941123333</v>
      </c>
      <c r="D36" s="304">
        <v>16.2</v>
      </c>
      <c r="E36" s="303">
        <v>11034.07579862109</v>
      </c>
      <c r="F36" s="303">
        <v>117547.59823020647</v>
      </c>
      <c r="G36" s="305">
        <v>21.4</v>
      </c>
      <c r="H36" s="302">
        <v>11590.829853052908</v>
      </c>
      <c r="I36" s="303">
        <v>123770.70118824666</v>
      </c>
      <c r="J36" s="304">
        <v>16.399999999999999</v>
      </c>
    </row>
    <row r="37" spans="1:16" ht="12.6" customHeight="1" x14ac:dyDescent="0.2">
      <c r="A37" s="315">
        <v>29</v>
      </c>
      <c r="B37" s="302">
        <v>9509.3573911171952</v>
      </c>
      <c r="C37" s="303">
        <v>101440.33941123333</v>
      </c>
      <c r="D37" s="304">
        <v>19.100000000000001</v>
      </c>
      <c r="E37" s="303">
        <v>11174.971054950591</v>
      </c>
      <c r="F37" s="303">
        <v>119041.64623020646</v>
      </c>
      <c r="G37" s="305">
        <v>21.3</v>
      </c>
      <c r="H37" s="302">
        <v>10560.753724787884</v>
      </c>
      <c r="I37" s="303">
        <v>112778.67918824666</v>
      </c>
      <c r="J37" s="304">
        <v>20.6</v>
      </c>
    </row>
    <row r="38" spans="1:16" ht="12.6" customHeight="1" x14ac:dyDescent="0.2">
      <c r="A38" s="315">
        <v>30</v>
      </c>
      <c r="B38" s="302">
        <v>10346.839966596304</v>
      </c>
      <c r="C38" s="303">
        <v>110371.07941123334</v>
      </c>
      <c r="D38" s="304">
        <v>16.2</v>
      </c>
      <c r="E38" s="303">
        <v>11095.606088298062</v>
      </c>
      <c r="F38" s="303">
        <v>118200.23223020646</v>
      </c>
      <c r="G38" s="305">
        <v>20</v>
      </c>
      <c r="H38" s="302">
        <v>8914.3509667293674</v>
      </c>
      <c r="I38" s="303">
        <v>95202.830188246662</v>
      </c>
      <c r="J38" s="304">
        <v>14.5</v>
      </c>
    </row>
    <row r="39" spans="1:16" ht="12.6" customHeight="1" x14ac:dyDescent="0.2">
      <c r="A39" s="315">
        <v>31</v>
      </c>
      <c r="B39" s="302"/>
      <c r="C39" s="303"/>
      <c r="D39" s="304"/>
      <c r="E39" s="303">
        <v>10892.608195704885</v>
      </c>
      <c r="F39" s="303">
        <v>116038.61823020646</v>
      </c>
      <c r="G39" s="305">
        <v>21.8</v>
      </c>
      <c r="H39" s="302"/>
      <c r="I39" s="303"/>
      <c r="J39" s="304"/>
      <c r="K39" s="91"/>
    </row>
    <row r="40" spans="1:16" ht="12.6" customHeight="1" x14ac:dyDescent="0.2">
      <c r="A40" s="365" t="s">
        <v>83</v>
      </c>
      <c r="B40" s="575">
        <f>SUM(B9:B39)</f>
        <v>463928.68328878668</v>
      </c>
      <c r="C40" s="650">
        <f>SUM(C9:C39)</f>
        <v>4948083.4253370017</v>
      </c>
      <c r="D40" s="651">
        <f>AVERAGE(D9:D39)</f>
        <v>12.98</v>
      </c>
      <c r="E40" s="575">
        <f>SUM(E9:E39)</f>
        <v>347447.43201690045</v>
      </c>
      <c r="F40" s="650">
        <f>SUM(F9:F39)</f>
        <v>3701226.9651364</v>
      </c>
      <c r="G40" s="651">
        <f>AVERAGE(G9:G39)</f>
        <v>16.461290322580645</v>
      </c>
      <c r="H40" s="575">
        <f>SUM(H9:H39)</f>
        <v>324349.07036731788</v>
      </c>
      <c r="I40" s="650">
        <f>SUM(I9:I39)</f>
        <v>3463518.6286473996</v>
      </c>
      <c r="J40" s="651">
        <f>AVERAGE(J9:J39)</f>
        <v>17.746666666666666</v>
      </c>
      <c r="K40" s="325"/>
      <c r="N40" s="142"/>
      <c r="O40" s="142"/>
      <c r="P40" s="142"/>
    </row>
    <row r="41" spans="1:16" ht="12.95" customHeight="1" x14ac:dyDescent="0.2">
      <c r="A41" s="135" t="s">
        <v>176</v>
      </c>
      <c r="B41" s="322">
        <f>MAX(B9:B39)</f>
        <v>24998.054154503792</v>
      </c>
      <c r="C41" s="323">
        <f>MAX(C9:C39)</f>
        <v>266584.44041123334</v>
      </c>
      <c r="D41" s="408">
        <f>VLOOKUP(B41,$B$9:$D$39,3,FALSE)</f>
        <v>5</v>
      </c>
      <c r="E41" s="322">
        <f>MAX(E9:E39)</f>
        <v>13221.140852544899</v>
      </c>
      <c r="F41" s="323">
        <f>MAX(F9:F39)</f>
        <v>140834.21623020645</v>
      </c>
      <c r="G41" s="408">
        <f>VLOOKUP(E41,$E$9:$G$39,3,FALSE)</f>
        <v>12.5</v>
      </c>
      <c r="H41" s="322">
        <f>MAX(H9:H39)</f>
        <v>14001.560921627226</v>
      </c>
      <c r="I41" s="323">
        <f>MAX(I9:I39)</f>
        <v>149514.33118824667</v>
      </c>
      <c r="J41" s="408">
        <f>VLOOKUP(H41,$H$9:$J$39,3,FALSE)</f>
        <v>15.1</v>
      </c>
    </row>
    <row r="42" spans="1:16" ht="12.95" customHeight="1" x14ac:dyDescent="0.2">
      <c r="A42" s="84" t="s">
        <v>177</v>
      </c>
      <c r="B42" s="324">
        <f>MIN(B9:B39)</f>
        <v>9509.3573911171952</v>
      </c>
      <c r="C42" s="260">
        <f>MIN(C9:C39)</f>
        <v>101440.33941123333</v>
      </c>
      <c r="D42" s="409">
        <f>VLOOKUP(B42,$B$9:$D$39,3,FALSE)</f>
        <v>19.100000000000001</v>
      </c>
      <c r="E42" s="324">
        <f>MIN(E9:E39)</f>
        <v>9382.6721056072201</v>
      </c>
      <c r="F42" s="260">
        <f>MIN(F9:F39)</f>
        <v>99957.132230206465</v>
      </c>
      <c r="G42" s="409">
        <f>VLOOKUP(E42,$E$9:$G$39,3,FALSE)</f>
        <v>18.600000000000001</v>
      </c>
      <c r="H42" s="324">
        <f>MIN(H9:H39)</f>
        <v>8561.7826181426281</v>
      </c>
      <c r="I42" s="260">
        <f>MIN(I9:I39)</f>
        <v>91437.809188246669</v>
      </c>
      <c r="J42" s="409">
        <f>VLOOKUP(H42,$H$9:$J$39,3,FALSE)</f>
        <v>20.399999999999999</v>
      </c>
    </row>
    <row r="43" spans="1:16" ht="12.95" customHeight="1" x14ac:dyDescent="0.2">
      <c r="A43" s="84" t="s">
        <v>178</v>
      </c>
      <c r="B43" s="324">
        <f t="shared" ref="B43:J43" si="0">AVERAGE(B9:B39)</f>
        <v>15464.289442959556</v>
      </c>
      <c r="C43" s="260">
        <f t="shared" si="0"/>
        <v>164936.11417790005</v>
      </c>
      <c r="D43" s="321">
        <f t="shared" si="0"/>
        <v>12.98</v>
      </c>
      <c r="E43" s="324">
        <f t="shared" si="0"/>
        <v>11207.98167796453</v>
      </c>
      <c r="F43" s="260">
        <f t="shared" si="0"/>
        <v>119394.41823020644</v>
      </c>
      <c r="G43" s="321">
        <f t="shared" si="0"/>
        <v>16.461290322580645</v>
      </c>
      <c r="H43" s="324">
        <f>AVERAGE(H9:H39)</f>
        <v>10811.635678910596</v>
      </c>
      <c r="I43" s="260">
        <f t="shared" si="0"/>
        <v>115450.62095491332</v>
      </c>
      <c r="J43" s="321">
        <f t="shared" si="0"/>
        <v>17.746666666666666</v>
      </c>
      <c r="K43" s="87"/>
    </row>
    <row r="44" spans="1:16" ht="7.5" customHeight="1" x14ac:dyDescent="0.2">
      <c r="B44" s="316"/>
      <c r="C44" s="80"/>
      <c r="D44" s="317"/>
      <c r="H44" s="87"/>
      <c r="J44" s="100"/>
    </row>
    <row r="45" spans="1:16" ht="15" customHeight="1" x14ac:dyDescent="0.25">
      <c r="A45" s="293"/>
      <c r="B45" s="977" t="str">
        <f>B5</f>
        <v>Duben</v>
      </c>
      <c r="C45" s="978"/>
      <c r="D45" s="979"/>
      <c r="E45" s="980" t="str">
        <f>E5</f>
        <v>Květen</v>
      </c>
      <c r="F45" s="981"/>
      <c r="G45" s="982"/>
      <c r="H45" s="980" t="str">
        <f>H5</f>
        <v>Červen</v>
      </c>
      <c r="I45" s="981"/>
      <c r="J45" s="982"/>
    </row>
    <row r="46" spans="1:16" ht="15" customHeight="1" x14ac:dyDescent="0.25">
      <c r="A46" s="326"/>
      <c r="B46" s="327"/>
      <c r="C46" s="327"/>
      <c r="D46" s="328"/>
      <c r="E46" s="327"/>
      <c r="F46" s="327"/>
      <c r="G46" s="328"/>
      <c r="H46" s="327"/>
      <c r="I46" s="327"/>
      <c r="J46" s="328"/>
    </row>
    <row r="47" spans="1:16" ht="15" customHeight="1" x14ac:dyDescent="0.25">
      <c r="A47" s="293"/>
      <c r="B47" s="329"/>
      <c r="C47" s="327"/>
      <c r="D47" s="328"/>
      <c r="E47" s="327"/>
      <c r="F47" s="327"/>
      <c r="G47" s="327"/>
      <c r="H47" s="329"/>
      <c r="I47" s="327"/>
      <c r="J47" s="328"/>
    </row>
    <row r="48" spans="1:16" ht="15" customHeight="1" x14ac:dyDescent="0.2">
      <c r="B48" s="329"/>
      <c r="C48" s="327"/>
      <c r="D48" s="328"/>
      <c r="E48" s="327"/>
      <c r="F48" s="327"/>
      <c r="G48" s="327"/>
      <c r="H48" s="329"/>
      <c r="I48" s="327"/>
      <c r="J48" s="328"/>
    </row>
    <row r="49" spans="1:11" ht="15" customHeight="1" x14ac:dyDescent="0.25">
      <c r="B49" s="330" t="s">
        <v>173</v>
      </c>
      <c r="C49" s="331">
        <f>B41</f>
        <v>24998.054154503792</v>
      </c>
      <c r="D49" s="328"/>
      <c r="E49" s="330" t="s">
        <v>173</v>
      </c>
      <c r="F49" s="331">
        <f>E41</f>
        <v>13221.140852544899</v>
      </c>
      <c r="G49" s="327"/>
      <c r="H49" s="330" t="s">
        <v>173</v>
      </c>
      <c r="I49" s="331">
        <f>H41</f>
        <v>14001.560921627226</v>
      </c>
      <c r="J49" s="328"/>
    </row>
    <row r="50" spans="1:11" ht="15" customHeight="1" x14ac:dyDescent="0.25">
      <c r="B50" s="332" t="s">
        <v>174</v>
      </c>
      <c r="C50" s="331">
        <f t="shared" ref="C50:C51" si="1">B42</f>
        <v>9509.3573911171952</v>
      </c>
      <c r="D50" s="328"/>
      <c r="E50" s="332" t="s">
        <v>174</v>
      </c>
      <c r="F50" s="331">
        <f t="shared" ref="F50:F51" si="2">E42</f>
        <v>9382.6721056072201</v>
      </c>
      <c r="G50" s="327"/>
      <c r="H50" s="332" t="s">
        <v>174</v>
      </c>
      <c r="I50" s="331">
        <f t="shared" ref="I50:I51" si="3">H42</f>
        <v>8561.7826181426281</v>
      </c>
      <c r="J50" s="328"/>
    </row>
    <row r="51" spans="1:11" ht="15" customHeight="1" x14ac:dyDescent="0.25">
      <c r="B51" s="332" t="s">
        <v>175</v>
      </c>
      <c r="C51" s="331">
        <f t="shared" si="1"/>
        <v>15464.289442959556</v>
      </c>
      <c r="D51" s="328"/>
      <c r="E51" s="332" t="s">
        <v>175</v>
      </c>
      <c r="F51" s="331">
        <f t="shared" si="2"/>
        <v>11207.98167796453</v>
      </c>
      <c r="G51" s="327"/>
      <c r="H51" s="332" t="s">
        <v>175</v>
      </c>
      <c r="I51" s="331">
        <f t="shared" si="3"/>
        <v>10811.635678910596</v>
      </c>
      <c r="J51" s="328"/>
    </row>
    <row r="52" spans="1:11" ht="15" customHeight="1" x14ac:dyDescent="0.2">
      <c r="B52" s="329"/>
      <c r="C52" s="327"/>
      <c r="D52" s="328"/>
      <c r="E52" s="327"/>
      <c r="F52" s="327"/>
      <c r="G52" s="327"/>
      <c r="H52" s="329"/>
      <c r="I52" s="327"/>
      <c r="J52" s="328"/>
    </row>
    <row r="53" spans="1:11" ht="15" customHeight="1" x14ac:dyDescent="0.2">
      <c r="B53" s="329"/>
      <c r="C53" s="327"/>
      <c r="D53" s="328"/>
      <c r="E53" s="327"/>
      <c r="F53" s="327"/>
      <c r="G53" s="327"/>
      <c r="H53" s="329"/>
      <c r="I53" s="327"/>
      <c r="J53" s="328"/>
    </row>
    <row r="54" spans="1:11" ht="15" customHeight="1" x14ac:dyDescent="0.2">
      <c r="B54" s="329"/>
      <c r="C54" s="327"/>
      <c r="D54" s="328"/>
      <c r="E54" s="327"/>
      <c r="F54" s="327"/>
      <c r="G54" s="327"/>
      <c r="H54" s="329"/>
      <c r="I54" s="327"/>
      <c r="J54" s="328"/>
    </row>
    <row r="55" spans="1:11" ht="15" customHeight="1" x14ac:dyDescent="0.2">
      <c r="B55" s="87"/>
      <c r="D55" s="100"/>
      <c r="H55" s="87"/>
      <c r="J55" s="100"/>
    </row>
    <row r="56" spans="1:11" ht="12.75" customHeight="1" x14ac:dyDescent="0.25">
      <c r="A56" s="669" t="s">
        <v>315</v>
      </c>
      <c r="B56" s="670">
        <v>1105.8124979423881</v>
      </c>
      <c r="C56" s="671">
        <v>11794.167271164903</v>
      </c>
      <c r="D56" s="672" t="s">
        <v>188</v>
      </c>
      <c r="E56" s="671">
        <v>523.9964201820992</v>
      </c>
      <c r="F56" s="671">
        <v>5581.9370105996122</v>
      </c>
      <c r="G56" s="672" t="s">
        <v>188</v>
      </c>
      <c r="H56" s="670">
        <v>108.36383187294447</v>
      </c>
      <c r="I56" s="671">
        <v>1157.1488394849305</v>
      </c>
      <c r="J56" s="672" t="s">
        <v>188</v>
      </c>
      <c r="K56" s="144"/>
    </row>
    <row r="57" spans="1:11" ht="12.95" customHeight="1" x14ac:dyDescent="0.25">
      <c r="A57" s="364" t="s">
        <v>316</v>
      </c>
      <c r="B57" s="666">
        <v>1051.4956587686227</v>
      </c>
      <c r="C57" s="667">
        <v>11214.844928499782</v>
      </c>
      <c r="D57" s="668" t="s">
        <v>188</v>
      </c>
      <c r="E57" s="667">
        <v>176.67534083094409</v>
      </c>
      <c r="F57" s="667">
        <v>1882.0560329435584</v>
      </c>
      <c r="G57" s="668" t="s">
        <v>188</v>
      </c>
      <c r="H57" s="666">
        <v>99.541021845624655</v>
      </c>
      <c r="I57" s="667">
        <v>1062.9356300805287</v>
      </c>
      <c r="J57" s="668" t="s">
        <v>188</v>
      </c>
      <c r="K57" s="87"/>
    </row>
    <row r="58" spans="1:11" ht="12.95" customHeight="1" x14ac:dyDescent="0.25">
      <c r="A58" s="673" t="s">
        <v>192</v>
      </c>
      <c r="B58" s="674">
        <v>29112.703093776283</v>
      </c>
      <c r="C58" s="675">
        <v>310504.8013498272</v>
      </c>
      <c r="D58" s="676">
        <v>0</v>
      </c>
      <c r="E58" s="675" t="s">
        <v>348</v>
      </c>
      <c r="F58" s="675" t="s">
        <v>348</v>
      </c>
      <c r="G58" s="676">
        <v>0</v>
      </c>
      <c r="H58" s="674" t="s">
        <v>348</v>
      </c>
      <c r="I58" s="675" t="s">
        <v>348</v>
      </c>
      <c r="J58" s="676">
        <v>0</v>
      </c>
    </row>
    <row r="59" spans="1:11" ht="12.95" customHeight="1" x14ac:dyDescent="0.25">
      <c r="A59" s="364" t="s">
        <v>191</v>
      </c>
      <c r="B59" s="427">
        <v>41730.65099899975</v>
      </c>
      <c r="C59" s="426">
        <v>445082.94049182459</v>
      </c>
      <c r="D59" s="387">
        <v>-12</v>
      </c>
      <c r="E59" s="426" t="s">
        <v>348</v>
      </c>
      <c r="F59" s="426" t="s">
        <v>348</v>
      </c>
      <c r="G59" s="387">
        <v>-12</v>
      </c>
      <c r="H59" s="427" t="s">
        <v>348</v>
      </c>
      <c r="I59" s="426" t="s">
        <v>348</v>
      </c>
      <c r="J59" s="387">
        <v>-12</v>
      </c>
      <c r="K59" s="91"/>
    </row>
    <row r="60" spans="1:11" ht="7.5" customHeight="1" x14ac:dyDescent="0.2">
      <c r="B60" s="144"/>
      <c r="C60" s="136"/>
      <c r="D60" s="145"/>
      <c r="H60" s="144"/>
      <c r="I60" s="136"/>
      <c r="J60" s="145"/>
    </row>
  </sheetData>
  <mergeCells count="16">
    <mergeCell ref="A2:K2"/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B7:C7"/>
    <mergeCell ref="B5:D5"/>
    <mergeCell ref="A5:A7"/>
    <mergeCell ref="B6:C6"/>
    <mergeCell ref="E6:F6"/>
    <mergeCell ref="H6:I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33</vt:i4>
      </vt:variant>
    </vt:vector>
  </HeadingPairs>
  <TitlesOfParts>
    <vt:vector size="66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2018-07-31T09:59:27Z</cp:lastPrinted>
  <dcterms:created xsi:type="dcterms:W3CDTF">2010-02-15T08:19:53Z</dcterms:created>
  <dcterms:modified xsi:type="dcterms:W3CDTF">2019-02-05T07:13:33Z</dcterms:modified>
</cp:coreProperties>
</file>