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76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34" r:id="rId11"/>
    <sheet name="11" sheetId="135" r:id="rId12"/>
    <sheet name="12" sheetId="136" r:id="rId13"/>
    <sheet name="13" sheetId="155" r:id="rId14"/>
    <sheet name="14" sheetId="126" r:id="rId15"/>
    <sheet name="15" sheetId="152" r:id="rId16"/>
    <sheet name="16" sheetId="151" r:id="rId17"/>
    <sheet name="17" sheetId="150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02" r:id="rId33"/>
    <sheet name="33" sheetId="153" r:id="rId34"/>
  </sheets>
  <definedNames>
    <definedName name="_xlnm.Print_Area" localSheetId="1">'1'!$A$1:$C$41</definedName>
    <definedName name="_xlnm.Print_Area" localSheetId="10">'10'!$A$1:$L$57</definedName>
    <definedName name="_xlnm.Print_Area" localSheetId="11">'11'!$A$1:$L$57</definedName>
    <definedName name="_xlnm.Print_Area" localSheetId="12">'12'!$A$1:$L$57</definedName>
    <definedName name="_xlnm.Print_Area" localSheetId="13">'13'!$A$1:$L$57</definedName>
    <definedName name="_xlnm.Print_Area" localSheetId="14">'14'!$A$1:$M$53</definedName>
    <definedName name="_xlnm.Print_Area" localSheetId="15">'15'!$A$1:$M$53</definedName>
    <definedName name="_xlnm.Print_Area" localSheetId="16">'16'!$A$1:$M$53</definedName>
    <definedName name="_xlnm.Print_Area" localSheetId="17">'17'!$A$1:$M$53</definedName>
    <definedName name="_xlnm.Print_Area" localSheetId="18">'18'!$A$1:$L$48</definedName>
    <definedName name="_xlnm.Print_Area" localSheetId="19">'19'!$A$1:$L$65</definedName>
    <definedName name="_xlnm.Print_Area" localSheetId="2">'2'!$A$1:$D$44</definedName>
    <definedName name="_xlnm.Print_Area" localSheetId="20">'20'!$A$1:$L$65</definedName>
    <definedName name="_xlnm.Print_Area" localSheetId="21">'21'!$A$1:$L$65</definedName>
    <definedName name="_xlnm.Print_Area" localSheetId="22">'22'!$A$1:$L$65</definedName>
    <definedName name="_xlnm.Print_Area" localSheetId="23">'23'!$A$1:$L$65</definedName>
    <definedName name="_xlnm.Print_Area" localSheetId="24">'24'!$A$1:$L$65</definedName>
    <definedName name="_xlnm.Print_Area" localSheetId="25">'25'!$A$1:$L$65</definedName>
    <definedName name="_xlnm.Print_Area" localSheetId="26">'26'!$A$1:$M$53</definedName>
    <definedName name="_xlnm.Print_Area" localSheetId="27">'27'!$A$1:$M$53</definedName>
    <definedName name="_xlnm.Print_Area" localSheetId="28">'28'!$A$1:$M$53</definedName>
    <definedName name="_xlnm.Print_Area" localSheetId="29">'29'!$A$1:$M$53</definedName>
    <definedName name="_xlnm.Print_Area" localSheetId="3">'3'!$A$1:$D$32</definedName>
    <definedName name="_xlnm.Print_Area" localSheetId="30">'30'!$A$1:$S$27</definedName>
    <definedName name="_xlnm.Print_Area" localSheetId="31">'31'!$A$1:$S$27</definedName>
    <definedName name="_xlnm.Print_Area" localSheetId="32">'32'!$A$1:$K$33</definedName>
    <definedName name="_xlnm.Print_Area" localSheetId="33">'33'!$A$1:$I$41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'8'!$A$1:$K$61</definedName>
    <definedName name="_xlnm.Print_Area" localSheetId="9">'9'!$A$1:$L$57</definedName>
    <definedName name="_xlnm.Print_Area" localSheetId="0">T!$A$1:$J$31</definedName>
  </definedNames>
  <calcPr calcId="145621"/>
</workbook>
</file>

<file path=xl/calcChain.xml><?xml version="1.0" encoding="utf-8"?>
<calcChain xmlns="http://schemas.openxmlformats.org/spreadsheetml/2006/main">
  <c r="G14" i="126" l="1"/>
  <c r="G37" i="155"/>
  <c r="G16" i="155"/>
  <c r="G37" i="136"/>
  <c r="G30" i="136"/>
  <c r="G23" i="136"/>
  <c r="G16" i="136"/>
  <c r="G37" i="135"/>
  <c r="G30" i="135"/>
  <c r="G23" i="135"/>
  <c r="G16" i="135"/>
  <c r="G15" i="134"/>
  <c r="G14" i="134"/>
  <c r="G12" i="134"/>
  <c r="G10" i="134"/>
  <c r="G37" i="134"/>
  <c r="G30" i="134"/>
  <c r="G23" i="134"/>
  <c r="G16" i="134"/>
  <c r="G37" i="116"/>
  <c r="G30" i="116"/>
  <c r="G23" i="116"/>
  <c r="G16" i="116"/>
  <c r="G58" i="113"/>
  <c r="G52" i="113"/>
  <c r="G46" i="113"/>
  <c r="G27" i="113"/>
  <c r="G21" i="113"/>
  <c r="G15" i="113"/>
  <c r="G58" i="112"/>
  <c r="G52" i="112"/>
  <c r="G46" i="112"/>
  <c r="G27" i="112"/>
  <c r="G21" i="112"/>
  <c r="G15" i="112"/>
  <c r="G58" i="111"/>
  <c r="G52" i="111"/>
  <c r="G46" i="111"/>
  <c r="G27" i="111"/>
  <c r="G21" i="111"/>
  <c r="G15" i="111"/>
  <c r="G64" i="110"/>
  <c r="G58" i="110"/>
  <c r="G52" i="110"/>
  <c r="G46" i="110"/>
  <c r="G27" i="110"/>
  <c r="G21" i="110"/>
  <c r="G15" i="110"/>
  <c r="G58" i="109"/>
  <c r="G52" i="109"/>
  <c r="G46" i="109"/>
  <c r="G27" i="109"/>
  <c r="G21" i="109"/>
  <c r="G15" i="109"/>
  <c r="G58" i="108"/>
  <c r="G52" i="108"/>
  <c r="G46" i="108"/>
  <c r="G21" i="108"/>
  <c r="G15" i="108"/>
  <c r="G58" i="107"/>
  <c r="G52" i="107"/>
  <c r="G51" i="107"/>
  <c r="G46" i="107"/>
  <c r="G33" i="107"/>
  <c r="G27" i="107"/>
  <c r="G26" i="107"/>
  <c r="G21" i="107"/>
  <c r="G15" i="107"/>
  <c r="K10" i="107" l="1"/>
  <c r="K11" i="107"/>
  <c r="K15" i="107" s="1"/>
  <c r="K12" i="107"/>
  <c r="K13" i="107"/>
  <c r="K16" i="107"/>
  <c r="K17" i="107"/>
  <c r="K18" i="107"/>
  <c r="K19" i="107"/>
  <c r="K21" i="107"/>
  <c r="K22" i="107"/>
  <c r="K23" i="107"/>
  <c r="K27" i="107" s="1"/>
  <c r="K24" i="107"/>
  <c r="K25" i="107"/>
  <c r="K28" i="107"/>
  <c r="K29" i="107"/>
  <c r="K30" i="107"/>
  <c r="K33" i="107" s="1"/>
  <c r="K31" i="107"/>
  <c r="H15" i="116" l="1"/>
  <c r="T29" i="147"/>
  <c r="T32" i="147"/>
  <c r="T33" i="147"/>
  <c r="S29" i="147"/>
  <c r="S32" i="147"/>
  <c r="S33" i="147"/>
  <c r="M33" i="147"/>
  <c r="L33" i="147"/>
  <c r="M32" i="147"/>
  <c r="L32" i="147"/>
  <c r="M29" i="147"/>
  <c r="L29" i="147"/>
  <c r="K29" i="147"/>
  <c r="F29" i="147"/>
  <c r="E32" i="107" l="1"/>
  <c r="E35" i="155" l="1"/>
  <c r="F35" i="155"/>
  <c r="D35" i="155"/>
  <c r="E35" i="136"/>
  <c r="F35" i="136"/>
  <c r="D35" i="136"/>
  <c r="E35" i="135"/>
  <c r="F35" i="135"/>
  <c r="D35" i="135"/>
  <c r="E35" i="134"/>
  <c r="F35" i="134"/>
  <c r="D35" i="134"/>
  <c r="E35" i="116"/>
  <c r="F35" i="116"/>
  <c r="E34" i="116"/>
  <c r="D35" i="116"/>
  <c r="F41" i="145" l="1"/>
  <c r="E41" i="145"/>
  <c r="G41" i="145" s="1"/>
  <c r="Q20" i="146" l="1"/>
  <c r="Q21" i="146"/>
  <c r="Q22" i="146"/>
  <c r="H20" i="146"/>
  <c r="H21" i="146"/>
  <c r="H22" i="146"/>
  <c r="G13" i="155" l="1"/>
  <c r="K13" i="155"/>
  <c r="G14" i="155"/>
  <c r="E13" i="126"/>
  <c r="D13" i="126"/>
  <c r="C13" i="126"/>
  <c r="E25" i="140" l="1"/>
  <c r="D25" i="140"/>
  <c r="E25" i="139"/>
  <c r="D25" i="139"/>
  <c r="E25" i="120"/>
  <c r="D25" i="120"/>
  <c r="F63" i="113"/>
  <c r="E63" i="113"/>
  <c r="D63" i="113"/>
  <c r="K62" i="113"/>
  <c r="F62" i="113"/>
  <c r="E62" i="113"/>
  <c r="H62" i="113" s="1"/>
  <c r="D62" i="113"/>
  <c r="K61" i="113"/>
  <c r="F61" i="113"/>
  <c r="E61" i="113"/>
  <c r="H61" i="113" s="1"/>
  <c r="D61" i="113"/>
  <c r="K60" i="113"/>
  <c r="F60" i="113"/>
  <c r="E60" i="113"/>
  <c r="H60" i="113" s="1"/>
  <c r="D60" i="113"/>
  <c r="K59" i="113"/>
  <c r="F59" i="113"/>
  <c r="E59" i="113"/>
  <c r="D59" i="113"/>
  <c r="H58" i="113"/>
  <c r="G57" i="113"/>
  <c r="K56" i="113"/>
  <c r="H56" i="113"/>
  <c r="G56" i="113"/>
  <c r="K55" i="113"/>
  <c r="H55" i="113"/>
  <c r="G55" i="113"/>
  <c r="K54" i="113"/>
  <c r="H54" i="113"/>
  <c r="G54" i="113"/>
  <c r="K53" i="113"/>
  <c r="H53" i="113"/>
  <c r="G53" i="113"/>
  <c r="H52" i="113"/>
  <c r="G51" i="113"/>
  <c r="K50" i="113"/>
  <c r="H50" i="113"/>
  <c r="G50" i="113"/>
  <c r="K49" i="113"/>
  <c r="H49" i="113"/>
  <c r="G49" i="113"/>
  <c r="K48" i="113"/>
  <c r="H48" i="113"/>
  <c r="G48" i="113"/>
  <c r="K47" i="113"/>
  <c r="H47" i="113"/>
  <c r="G47" i="113"/>
  <c r="H46" i="113"/>
  <c r="G45" i="113"/>
  <c r="K44" i="113"/>
  <c r="H44" i="113"/>
  <c r="G44" i="113"/>
  <c r="K43" i="113"/>
  <c r="H43" i="113"/>
  <c r="G43" i="113"/>
  <c r="K42" i="113"/>
  <c r="H42" i="113"/>
  <c r="G42" i="113"/>
  <c r="K41" i="113"/>
  <c r="H41" i="113"/>
  <c r="G41" i="113"/>
  <c r="F63" i="112"/>
  <c r="E63" i="112"/>
  <c r="D63" i="112"/>
  <c r="K62" i="112"/>
  <c r="F62" i="112"/>
  <c r="E62" i="112"/>
  <c r="H62" i="112" s="1"/>
  <c r="D62" i="112"/>
  <c r="K61" i="112"/>
  <c r="F61" i="112"/>
  <c r="E61" i="112"/>
  <c r="H61" i="112" s="1"/>
  <c r="D61" i="112"/>
  <c r="K60" i="112"/>
  <c r="F60" i="112"/>
  <c r="E60" i="112"/>
  <c r="H60" i="112" s="1"/>
  <c r="D60" i="112"/>
  <c r="K59" i="112"/>
  <c r="F59" i="112"/>
  <c r="E59" i="112"/>
  <c r="D59" i="112"/>
  <c r="H58" i="112"/>
  <c r="G57" i="112"/>
  <c r="K56" i="112"/>
  <c r="H56" i="112"/>
  <c r="G56" i="112"/>
  <c r="K55" i="112"/>
  <c r="H55" i="112"/>
  <c r="G55" i="112"/>
  <c r="K54" i="112"/>
  <c r="H54" i="112"/>
  <c r="G54" i="112"/>
  <c r="K53" i="112"/>
  <c r="H53" i="112"/>
  <c r="G53" i="112"/>
  <c r="H52" i="112"/>
  <c r="G51" i="112"/>
  <c r="K50" i="112"/>
  <c r="H50" i="112"/>
  <c r="G50" i="112"/>
  <c r="K49" i="112"/>
  <c r="H49" i="112"/>
  <c r="G49" i="112"/>
  <c r="K48" i="112"/>
  <c r="H48" i="112"/>
  <c r="G48" i="112"/>
  <c r="K47" i="112"/>
  <c r="H47" i="112"/>
  <c r="G47" i="112"/>
  <c r="H46" i="112"/>
  <c r="G45" i="112"/>
  <c r="K44" i="112"/>
  <c r="H44" i="112"/>
  <c r="G44" i="112"/>
  <c r="K43" i="112"/>
  <c r="H43" i="112"/>
  <c r="G43" i="112"/>
  <c r="K42" i="112"/>
  <c r="H42" i="112"/>
  <c r="G42" i="112"/>
  <c r="K41" i="112"/>
  <c r="H41" i="112"/>
  <c r="G41" i="112"/>
  <c r="F63" i="111"/>
  <c r="E63" i="111"/>
  <c r="D63" i="111"/>
  <c r="K62" i="111"/>
  <c r="H62" i="111"/>
  <c r="F62" i="111"/>
  <c r="E62" i="111"/>
  <c r="D62" i="111"/>
  <c r="K61" i="111"/>
  <c r="F61" i="111"/>
  <c r="E61" i="111"/>
  <c r="H61" i="111" s="1"/>
  <c r="D61" i="111"/>
  <c r="K60" i="111"/>
  <c r="H60" i="111"/>
  <c r="F60" i="111"/>
  <c r="E60" i="111"/>
  <c r="D60" i="111"/>
  <c r="K59" i="111"/>
  <c r="F59" i="111"/>
  <c r="E59" i="111"/>
  <c r="D59" i="111"/>
  <c r="H58" i="111"/>
  <c r="G57" i="111"/>
  <c r="K56" i="111"/>
  <c r="H56" i="111"/>
  <c r="G56" i="111"/>
  <c r="K55" i="111"/>
  <c r="H55" i="111"/>
  <c r="G55" i="111"/>
  <c r="K54" i="111"/>
  <c r="H54" i="111"/>
  <c r="G54" i="111"/>
  <c r="K53" i="111"/>
  <c r="H53" i="111"/>
  <c r="G53" i="111"/>
  <c r="H52" i="111"/>
  <c r="G51" i="111"/>
  <c r="K50" i="111"/>
  <c r="H50" i="111"/>
  <c r="G50" i="111"/>
  <c r="K49" i="111"/>
  <c r="H49" i="111"/>
  <c r="G49" i="111"/>
  <c r="K48" i="111"/>
  <c r="H48" i="111"/>
  <c r="G48" i="111"/>
  <c r="K47" i="111"/>
  <c r="H47" i="111"/>
  <c r="G47" i="111"/>
  <c r="H46" i="111"/>
  <c r="G45" i="111"/>
  <c r="K44" i="111"/>
  <c r="H44" i="111"/>
  <c r="G44" i="111"/>
  <c r="K43" i="111"/>
  <c r="H43" i="111"/>
  <c r="G43" i="111"/>
  <c r="K42" i="111"/>
  <c r="H42" i="111"/>
  <c r="G42" i="111"/>
  <c r="K41" i="111"/>
  <c r="H41" i="111"/>
  <c r="G41" i="111"/>
  <c r="F63" i="110"/>
  <c r="E63" i="110"/>
  <c r="D63" i="110"/>
  <c r="K62" i="110"/>
  <c r="F62" i="110"/>
  <c r="E62" i="110"/>
  <c r="H62" i="110" s="1"/>
  <c r="D62" i="110"/>
  <c r="K61" i="110"/>
  <c r="F61" i="110"/>
  <c r="E61" i="110"/>
  <c r="H61" i="110" s="1"/>
  <c r="D61" i="110"/>
  <c r="K60" i="110"/>
  <c r="F60" i="110"/>
  <c r="E60" i="110"/>
  <c r="H60" i="110" s="1"/>
  <c r="D60" i="110"/>
  <c r="K59" i="110"/>
  <c r="K64" i="110" s="1"/>
  <c r="F59" i="110"/>
  <c r="E59" i="110"/>
  <c r="D59" i="110"/>
  <c r="H58" i="110"/>
  <c r="G57" i="110"/>
  <c r="K56" i="110"/>
  <c r="H56" i="110"/>
  <c r="G56" i="110"/>
  <c r="K55" i="110"/>
  <c r="H55" i="110"/>
  <c r="G55" i="110"/>
  <c r="K54" i="110"/>
  <c r="H54" i="110"/>
  <c r="G54" i="110"/>
  <c r="K53" i="110"/>
  <c r="H53" i="110"/>
  <c r="G53" i="110"/>
  <c r="H52" i="110"/>
  <c r="G51" i="110"/>
  <c r="K50" i="110"/>
  <c r="H50" i="110"/>
  <c r="G50" i="110"/>
  <c r="K49" i="110"/>
  <c r="H49" i="110"/>
  <c r="G49" i="110"/>
  <c r="K48" i="110"/>
  <c r="H48" i="110"/>
  <c r="G48" i="110"/>
  <c r="K47" i="110"/>
  <c r="H47" i="110"/>
  <c r="G47" i="110"/>
  <c r="H46" i="110"/>
  <c r="G45" i="110"/>
  <c r="K44" i="110"/>
  <c r="H44" i="110"/>
  <c r="G44" i="110"/>
  <c r="K43" i="110"/>
  <c r="H43" i="110"/>
  <c r="G43" i="110"/>
  <c r="K42" i="110"/>
  <c r="H42" i="110"/>
  <c r="G42" i="110"/>
  <c r="K41" i="110"/>
  <c r="H41" i="110"/>
  <c r="G41" i="110"/>
  <c r="F63" i="109"/>
  <c r="E63" i="109"/>
  <c r="D63" i="109"/>
  <c r="K62" i="109"/>
  <c r="F62" i="109"/>
  <c r="E62" i="109"/>
  <c r="H62" i="109" s="1"/>
  <c r="D62" i="109"/>
  <c r="K61" i="109"/>
  <c r="F61" i="109"/>
  <c r="E61" i="109"/>
  <c r="H61" i="109" s="1"/>
  <c r="D61" i="109"/>
  <c r="K60" i="109"/>
  <c r="F60" i="109"/>
  <c r="E60" i="109"/>
  <c r="H60" i="109" s="1"/>
  <c r="D60" i="109"/>
  <c r="K59" i="109"/>
  <c r="K64" i="109" s="1"/>
  <c r="F59" i="109"/>
  <c r="F64" i="109" s="1"/>
  <c r="E59" i="109"/>
  <c r="D59" i="109"/>
  <c r="H58" i="109"/>
  <c r="G57" i="109"/>
  <c r="K56" i="109"/>
  <c r="H56" i="109"/>
  <c r="G56" i="109"/>
  <c r="K55" i="109"/>
  <c r="H55" i="109"/>
  <c r="G55" i="109"/>
  <c r="K54" i="109"/>
  <c r="H54" i="109"/>
  <c r="G54" i="109"/>
  <c r="K53" i="109"/>
  <c r="H53" i="109"/>
  <c r="G53" i="109"/>
  <c r="H52" i="109"/>
  <c r="G51" i="109"/>
  <c r="K50" i="109"/>
  <c r="H50" i="109"/>
  <c r="G50" i="109"/>
  <c r="K49" i="109"/>
  <c r="H49" i="109"/>
  <c r="G49" i="109"/>
  <c r="K48" i="109"/>
  <c r="H48" i="109"/>
  <c r="G48" i="109"/>
  <c r="K47" i="109"/>
  <c r="H47" i="109"/>
  <c r="G47" i="109"/>
  <c r="H46" i="109"/>
  <c r="G45" i="109"/>
  <c r="K44" i="109"/>
  <c r="H44" i="109"/>
  <c r="G44" i="109"/>
  <c r="K43" i="109"/>
  <c r="H43" i="109"/>
  <c r="G43" i="109"/>
  <c r="K42" i="109"/>
  <c r="H42" i="109"/>
  <c r="G42" i="109"/>
  <c r="K41" i="109"/>
  <c r="H41" i="109"/>
  <c r="G41" i="109"/>
  <c r="G43" i="108"/>
  <c r="F63" i="108"/>
  <c r="E63" i="108"/>
  <c r="D63" i="108"/>
  <c r="K62" i="108"/>
  <c r="H62" i="108"/>
  <c r="F62" i="108"/>
  <c r="E62" i="108"/>
  <c r="D62" i="108"/>
  <c r="K61" i="108"/>
  <c r="F61" i="108"/>
  <c r="E61" i="108"/>
  <c r="H61" i="108" s="1"/>
  <c r="D61" i="108"/>
  <c r="K60" i="108"/>
  <c r="F60" i="108"/>
  <c r="E60" i="108"/>
  <c r="H60" i="108" s="1"/>
  <c r="D60" i="108"/>
  <c r="K59" i="108"/>
  <c r="F59" i="108"/>
  <c r="E59" i="108"/>
  <c r="H59" i="108" s="1"/>
  <c r="D59" i="108"/>
  <c r="H58" i="108"/>
  <c r="G57" i="108"/>
  <c r="K56" i="108"/>
  <c r="H56" i="108"/>
  <c r="G56" i="108"/>
  <c r="K55" i="108"/>
  <c r="H55" i="108"/>
  <c r="G55" i="108"/>
  <c r="K54" i="108"/>
  <c r="H54" i="108"/>
  <c r="G54" i="108"/>
  <c r="K53" i="108"/>
  <c r="H53" i="108"/>
  <c r="G53" i="108"/>
  <c r="H52" i="108"/>
  <c r="G51" i="108"/>
  <c r="K50" i="108"/>
  <c r="H50" i="108"/>
  <c r="G50" i="108"/>
  <c r="K49" i="108"/>
  <c r="H49" i="108"/>
  <c r="G49" i="108"/>
  <c r="K48" i="108"/>
  <c r="H48" i="108"/>
  <c r="G48" i="108"/>
  <c r="K47" i="108"/>
  <c r="H47" i="108"/>
  <c r="G47" i="108"/>
  <c r="H46" i="108"/>
  <c r="G45" i="108"/>
  <c r="K44" i="108"/>
  <c r="H44" i="108"/>
  <c r="G44" i="108"/>
  <c r="K43" i="108"/>
  <c r="H43" i="108"/>
  <c r="K42" i="108"/>
  <c r="H42" i="108"/>
  <c r="G42" i="108"/>
  <c r="K41" i="108"/>
  <c r="H41" i="108"/>
  <c r="G41" i="108"/>
  <c r="F32" i="113"/>
  <c r="E32" i="113"/>
  <c r="D32" i="113"/>
  <c r="K31" i="113"/>
  <c r="F31" i="113"/>
  <c r="E31" i="113"/>
  <c r="H31" i="113" s="1"/>
  <c r="D31" i="113"/>
  <c r="K30" i="113"/>
  <c r="F30" i="113"/>
  <c r="E30" i="113"/>
  <c r="H30" i="113" s="1"/>
  <c r="D30" i="113"/>
  <c r="K29" i="113"/>
  <c r="H29" i="113"/>
  <c r="F29" i="113"/>
  <c r="E29" i="113"/>
  <c r="D29" i="113"/>
  <c r="K28" i="113"/>
  <c r="F28" i="113"/>
  <c r="E28" i="113"/>
  <c r="D28" i="113"/>
  <c r="H27" i="113"/>
  <c r="G26" i="113"/>
  <c r="K25" i="113"/>
  <c r="H25" i="113"/>
  <c r="G25" i="113"/>
  <c r="K24" i="113"/>
  <c r="H24" i="113"/>
  <c r="G24" i="113"/>
  <c r="K23" i="113"/>
  <c r="H23" i="113"/>
  <c r="G23" i="113"/>
  <c r="K22" i="113"/>
  <c r="H22" i="113"/>
  <c r="G22" i="113"/>
  <c r="H21" i="113"/>
  <c r="G20" i="113"/>
  <c r="K19" i="113"/>
  <c r="H19" i="113"/>
  <c r="G19" i="113"/>
  <c r="K18" i="113"/>
  <c r="H18" i="113"/>
  <c r="G18" i="113"/>
  <c r="K17" i="113"/>
  <c r="H17" i="113"/>
  <c r="G17" i="113"/>
  <c r="K16" i="113"/>
  <c r="H16" i="113"/>
  <c r="G16" i="113"/>
  <c r="H15" i="113"/>
  <c r="G14" i="113"/>
  <c r="K13" i="113"/>
  <c r="H13" i="113"/>
  <c r="G13" i="113"/>
  <c r="K12" i="113"/>
  <c r="H12" i="113"/>
  <c r="G12" i="113"/>
  <c r="K11" i="113"/>
  <c r="H11" i="113"/>
  <c r="G11" i="113"/>
  <c r="K10" i="113"/>
  <c r="H10" i="113"/>
  <c r="G10" i="113"/>
  <c r="F32" i="112"/>
  <c r="E32" i="112"/>
  <c r="D32" i="112"/>
  <c r="K31" i="112"/>
  <c r="H31" i="112"/>
  <c r="F31" i="112"/>
  <c r="E31" i="112"/>
  <c r="D31" i="112"/>
  <c r="K30" i="112"/>
  <c r="F30" i="112"/>
  <c r="E30" i="112"/>
  <c r="H30" i="112" s="1"/>
  <c r="D30" i="112"/>
  <c r="K29" i="112"/>
  <c r="F29" i="112"/>
  <c r="E29" i="112"/>
  <c r="H29" i="112" s="1"/>
  <c r="D29" i="112"/>
  <c r="K28" i="112"/>
  <c r="F28" i="112"/>
  <c r="E28" i="112"/>
  <c r="D28" i="112"/>
  <c r="H27" i="112"/>
  <c r="G26" i="112"/>
  <c r="K25" i="112"/>
  <c r="H25" i="112"/>
  <c r="G25" i="112"/>
  <c r="K24" i="112"/>
  <c r="H24" i="112"/>
  <c r="G24" i="112"/>
  <c r="K23" i="112"/>
  <c r="H23" i="112"/>
  <c r="G23" i="112"/>
  <c r="K22" i="112"/>
  <c r="H22" i="112"/>
  <c r="G22" i="112"/>
  <c r="H21" i="112"/>
  <c r="G20" i="112"/>
  <c r="K19" i="112"/>
  <c r="H19" i="112"/>
  <c r="G19" i="112"/>
  <c r="K18" i="112"/>
  <c r="H18" i="112"/>
  <c r="G18" i="112"/>
  <c r="K17" i="112"/>
  <c r="H17" i="112"/>
  <c r="G17" i="112"/>
  <c r="K16" i="112"/>
  <c r="H16" i="112"/>
  <c r="G16" i="112"/>
  <c r="H15" i="112"/>
  <c r="G14" i="112"/>
  <c r="K13" i="112"/>
  <c r="H13" i="112"/>
  <c r="G13" i="112"/>
  <c r="K12" i="112"/>
  <c r="H12" i="112"/>
  <c r="G12" i="112"/>
  <c r="K11" i="112"/>
  <c r="H11" i="112"/>
  <c r="G11" i="112"/>
  <c r="K10" i="112"/>
  <c r="H10" i="112"/>
  <c r="G10" i="112"/>
  <c r="F32" i="111"/>
  <c r="E32" i="111"/>
  <c r="D32" i="111"/>
  <c r="K31" i="111"/>
  <c r="F31" i="111"/>
  <c r="E31" i="111"/>
  <c r="H31" i="111" s="1"/>
  <c r="D31" i="111"/>
  <c r="K30" i="111"/>
  <c r="F30" i="111"/>
  <c r="E30" i="111"/>
  <c r="H30" i="111" s="1"/>
  <c r="D30" i="111"/>
  <c r="K29" i="111"/>
  <c r="H29" i="111"/>
  <c r="F29" i="111"/>
  <c r="E29" i="111"/>
  <c r="D29" i="111"/>
  <c r="K28" i="111"/>
  <c r="F28" i="111"/>
  <c r="E28" i="111"/>
  <c r="D28" i="111"/>
  <c r="H27" i="111"/>
  <c r="G26" i="111"/>
  <c r="K25" i="111"/>
  <c r="H25" i="111"/>
  <c r="G25" i="111"/>
  <c r="K24" i="111"/>
  <c r="H24" i="111"/>
  <c r="G24" i="111"/>
  <c r="K23" i="111"/>
  <c r="H23" i="111"/>
  <c r="G23" i="111"/>
  <c r="K22" i="111"/>
  <c r="H22" i="111"/>
  <c r="G22" i="111"/>
  <c r="H21" i="111"/>
  <c r="G20" i="111"/>
  <c r="K19" i="111"/>
  <c r="H19" i="111"/>
  <c r="G19" i="111"/>
  <c r="K18" i="111"/>
  <c r="H18" i="111"/>
  <c r="G18" i="111"/>
  <c r="K17" i="111"/>
  <c r="H17" i="111"/>
  <c r="G17" i="111"/>
  <c r="K16" i="111"/>
  <c r="H16" i="111"/>
  <c r="G16" i="111"/>
  <c r="H15" i="111"/>
  <c r="G14" i="111"/>
  <c r="K13" i="111"/>
  <c r="H13" i="111"/>
  <c r="G13" i="111"/>
  <c r="K12" i="111"/>
  <c r="H12" i="111"/>
  <c r="G12" i="111"/>
  <c r="K11" i="111"/>
  <c r="H11" i="111"/>
  <c r="G11" i="111"/>
  <c r="K10" i="111"/>
  <c r="H10" i="111"/>
  <c r="G10" i="111"/>
  <c r="F32" i="110"/>
  <c r="E32" i="110"/>
  <c r="D32" i="110"/>
  <c r="K31" i="110"/>
  <c r="F31" i="110"/>
  <c r="E31" i="110"/>
  <c r="H31" i="110" s="1"/>
  <c r="D31" i="110"/>
  <c r="K30" i="110"/>
  <c r="F30" i="110"/>
  <c r="E30" i="110"/>
  <c r="H30" i="110" s="1"/>
  <c r="D30" i="110"/>
  <c r="K29" i="110"/>
  <c r="H29" i="110"/>
  <c r="F29" i="110"/>
  <c r="E29" i="110"/>
  <c r="D29" i="110"/>
  <c r="K28" i="110"/>
  <c r="F28" i="110"/>
  <c r="E28" i="110"/>
  <c r="D28" i="110"/>
  <c r="H27" i="110"/>
  <c r="G26" i="110"/>
  <c r="K25" i="110"/>
  <c r="H25" i="110"/>
  <c r="G25" i="110"/>
  <c r="K24" i="110"/>
  <c r="H24" i="110"/>
  <c r="G24" i="110"/>
  <c r="K23" i="110"/>
  <c r="H23" i="110"/>
  <c r="G23" i="110"/>
  <c r="K22" i="110"/>
  <c r="H22" i="110"/>
  <c r="G22" i="110"/>
  <c r="H21" i="110"/>
  <c r="G20" i="110"/>
  <c r="K19" i="110"/>
  <c r="H19" i="110"/>
  <c r="G19" i="110"/>
  <c r="K18" i="110"/>
  <c r="H18" i="110"/>
  <c r="G18" i="110"/>
  <c r="K17" i="110"/>
  <c r="H17" i="110"/>
  <c r="G17" i="110"/>
  <c r="K16" i="110"/>
  <c r="H16" i="110"/>
  <c r="G16" i="110"/>
  <c r="H15" i="110"/>
  <c r="G14" i="110"/>
  <c r="K13" i="110"/>
  <c r="H13" i="110"/>
  <c r="G13" i="110"/>
  <c r="K12" i="110"/>
  <c r="H12" i="110"/>
  <c r="G12" i="110"/>
  <c r="K11" i="110"/>
  <c r="H11" i="110"/>
  <c r="G11" i="110"/>
  <c r="K10" i="110"/>
  <c r="H10" i="110"/>
  <c r="G10" i="110"/>
  <c r="F32" i="109"/>
  <c r="E32" i="109"/>
  <c r="D32" i="109"/>
  <c r="K31" i="109"/>
  <c r="F31" i="109"/>
  <c r="E31" i="109"/>
  <c r="H31" i="109" s="1"/>
  <c r="D31" i="109"/>
  <c r="K30" i="109"/>
  <c r="F30" i="109"/>
  <c r="E30" i="109"/>
  <c r="H30" i="109" s="1"/>
  <c r="D30" i="109"/>
  <c r="K29" i="109"/>
  <c r="F29" i="109"/>
  <c r="E29" i="109"/>
  <c r="H29" i="109" s="1"/>
  <c r="D29" i="109"/>
  <c r="K28" i="109"/>
  <c r="F28" i="109"/>
  <c r="E28" i="109"/>
  <c r="D28" i="109"/>
  <c r="H27" i="109"/>
  <c r="G26" i="109"/>
  <c r="K25" i="109"/>
  <c r="H25" i="109"/>
  <c r="G25" i="109"/>
  <c r="K24" i="109"/>
  <c r="H24" i="109"/>
  <c r="G24" i="109"/>
  <c r="K23" i="109"/>
  <c r="H23" i="109"/>
  <c r="G23" i="109"/>
  <c r="K22" i="109"/>
  <c r="H22" i="109"/>
  <c r="G22" i="109"/>
  <c r="H21" i="109"/>
  <c r="G20" i="109"/>
  <c r="K19" i="109"/>
  <c r="H19" i="109"/>
  <c r="G19" i="109"/>
  <c r="K18" i="109"/>
  <c r="H18" i="109"/>
  <c r="G18" i="109"/>
  <c r="K17" i="109"/>
  <c r="H17" i="109"/>
  <c r="G17" i="109"/>
  <c r="K16" i="109"/>
  <c r="H16" i="109"/>
  <c r="G16" i="109"/>
  <c r="H15" i="109"/>
  <c r="G14" i="109"/>
  <c r="K13" i="109"/>
  <c r="H13" i="109"/>
  <c r="G13" i="109"/>
  <c r="K12" i="109"/>
  <c r="H12" i="109"/>
  <c r="G12" i="109"/>
  <c r="K11" i="109"/>
  <c r="H11" i="109"/>
  <c r="G11" i="109"/>
  <c r="K10" i="109"/>
  <c r="H10" i="109"/>
  <c r="G10" i="109"/>
  <c r="K12" i="108"/>
  <c r="G26" i="108"/>
  <c r="G20" i="108"/>
  <c r="G14" i="108"/>
  <c r="G13" i="108"/>
  <c r="G57" i="107"/>
  <c r="G45" i="107"/>
  <c r="G20" i="107"/>
  <c r="G14" i="107"/>
  <c r="G44" i="107"/>
  <c r="E63" i="107"/>
  <c r="E59" i="107"/>
  <c r="A53" i="107"/>
  <c r="A47" i="107"/>
  <c r="G54" i="107"/>
  <c r="G55" i="107"/>
  <c r="G56" i="107"/>
  <c r="G53" i="107"/>
  <c r="G48" i="107"/>
  <c r="G49" i="107"/>
  <c r="G50" i="107"/>
  <c r="G47" i="107"/>
  <c r="G42" i="107"/>
  <c r="G43" i="107"/>
  <c r="G41" i="107"/>
  <c r="K60" i="107"/>
  <c r="K61" i="107"/>
  <c r="K62" i="107"/>
  <c r="K59" i="107"/>
  <c r="K54" i="107"/>
  <c r="K55" i="107"/>
  <c r="K56" i="107"/>
  <c r="K53" i="107"/>
  <c r="K48" i="107"/>
  <c r="K49" i="107"/>
  <c r="K50" i="107"/>
  <c r="K47" i="107"/>
  <c r="K42" i="107"/>
  <c r="K43" i="107"/>
  <c r="K44" i="107"/>
  <c r="K41" i="107"/>
  <c r="H10" i="107"/>
  <c r="H41" i="107"/>
  <c r="G16" i="107"/>
  <c r="G10" i="107"/>
  <c r="E13" i="151"/>
  <c r="D13" i="151"/>
  <c r="C13" i="151"/>
  <c r="E13" i="152"/>
  <c r="D13" i="152"/>
  <c r="C13" i="152"/>
  <c r="H16" i="155"/>
  <c r="G13" i="126" s="1"/>
  <c r="E64" i="113" l="1"/>
  <c r="G59" i="113" s="1"/>
  <c r="E33" i="113"/>
  <c r="H33" i="113" s="1"/>
  <c r="K46" i="113"/>
  <c r="K21" i="113"/>
  <c r="K64" i="111"/>
  <c r="K21" i="110"/>
  <c r="K21" i="109"/>
  <c r="D64" i="113"/>
  <c r="E64" i="112"/>
  <c r="E33" i="112"/>
  <c r="G29" i="112" s="1"/>
  <c r="D64" i="111"/>
  <c r="F64" i="111"/>
  <c r="D33" i="111"/>
  <c r="F64" i="110"/>
  <c r="D64" i="110"/>
  <c r="D33" i="110"/>
  <c r="F33" i="110"/>
  <c r="F33" i="109"/>
  <c r="D33" i="109"/>
  <c r="F64" i="108"/>
  <c r="F64" i="113"/>
  <c r="F33" i="113"/>
  <c r="D33" i="113"/>
  <c r="H59" i="112"/>
  <c r="D64" i="112"/>
  <c r="F64" i="112"/>
  <c r="D33" i="112"/>
  <c r="F33" i="112"/>
  <c r="H28" i="112"/>
  <c r="E64" i="111"/>
  <c r="H64" i="111" s="1"/>
  <c r="F33" i="111"/>
  <c r="E33" i="111"/>
  <c r="G31" i="111" s="1"/>
  <c r="E64" i="110"/>
  <c r="H64" i="110" s="1"/>
  <c r="E33" i="110"/>
  <c r="G31" i="110" s="1"/>
  <c r="D64" i="109"/>
  <c r="E64" i="109"/>
  <c r="G61" i="109" s="1"/>
  <c r="E33" i="109"/>
  <c r="H33" i="109" s="1"/>
  <c r="G32" i="109"/>
  <c r="D64" i="108"/>
  <c r="E64" i="108"/>
  <c r="H64" i="108" s="1"/>
  <c r="K58" i="113"/>
  <c r="K64" i="113"/>
  <c r="K52" i="113"/>
  <c r="K15" i="113"/>
  <c r="K27" i="113"/>
  <c r="K33" i="113"/>
  <c r="K52" i="112"/>
  <c r="K46" i="112"/>
  <c r="K58" i="112"/>
  <c r="K64" i="112"/>
  <c r="K21" i="112"/>
  <c r="K15" i="112"/>
  <c r="K27" i="112"/>
  <c r="K33" i="112"/>
  <c r="K52" i="111"/>
  <c r="K46" i="111"/>
  <c r="K58" i="111"/>
  <c r="K21" i="111"/>
  <c r="K15" i="111"/>
  <c r="K27" i="111"/>
  <c r="K33" i="111"/>
  <c r="K58" i="110"/>
  <c r="K52" i="110"/>
  <c r="K46" i="110"/>
  <c r="K27" i="110"/>
  <c r="K33" i="110"/>
  <c r="K15" i="110"/>
  <c r="K46" i="109"/>
  <c r="K58" i="109"/>
  <c r="K52" i="109"/>
  <c r="K15" i="109"/>
  <c r="K27" i="109"/>
  <c r="K33" i="109"/>
  <c r="K58" i="108"/>
  <c r="K64" i="108"/>
  <c r="G63" i="113"/>
  <c r="G61" i="113"/>
  <c r="G62" i="113"/>
  <c r="H59" i="113"/>
  <c r="G62" i="112"/>
  <c r="G60" i="112"/>
  <c r="H64" i="112"/>
  <c r="G63" i="112"/>
  <c r="G61" i="112"/>
  <c r="G59" i="112"/>
  <c r="G61" i="111"/>
  <c r="H59" i="111"/>
  <c r="G59" i="110"/>
  <c r="H59" i="110"/>
  <c r="G63" i="109"/>
  <c r="G60" i="109"/>
  <c r="H59" i="109"/>
  <c r="K52" i="108"/>
  <c r="K46" i="108"/>
  <c r="G62" i="108"/>
  <c r="G60" i="108"/>
  <c r="G63" i="108"/>
  <c r="G61" i="108"/>
  <c r="G59" i="108"/>
  <c r="G32" i="113"/>
  <c r="G28" i="113"/>
  <c r="G31" i="113"/>
  <c r="H28" i="113"/>
  <c r="G31" i="112"/>
  <c r="H28" i="111"/>
  <c r="H28" i="110"/>
  <c r="G31" i="109"/>
  <c r="G29" i="109"/>
  <c r="G30" i="109"/>
  <c r="H28" i="109"/>
  <c r="K17" i="155"/>
  <c r="K11" i="155"/>
  <c r="K12" i="155"/>
  <c r="K15" i="155"/>
  <c r="K16" i="155"/>
  <c r="G10" i="155"/>
  <c r="K10" i="155"/>
  <c r="G60" i="113" l="1"/>
  <c r="G64" i="113" s="1"/>
  <c r="H64" i="113"/>
  <c r="G30" i="113"/>
  <c r="G33" i="113" s="1"/>
  <c r="G29" i="113"/>
  <c r="G64" i="112"/>
  <c r="G30" i="112"/>
  <c r="G32" i="112"/>
  <c r="G62" i="109"/>
  <c r="G59" i="109"/>
  <c r="G64" i="109" s="1"/>
  <c r="H64" i="109"/>
  <c r="G28" i="109"/>
  <c r="G33" i="109" s="1"/>
  <c r="H33" i="112"/>
  <c r="G28" i="112"/>
  <c r="G59" i="111"/>
  <c r="G32" i="111"/>
  <c r="H33" i="111"/>
  <c r="G61" i="110"/>
  <c r="G32" i="110"/>
  <c r="H33" i="110"/>
  <c r="G62" i="111"/>
  <c r="G63" i="111"/>
  <c r="G60" i="111"/>
  <c r="G30" i="111"/>
  <c r="G29" i="111"/>
  <c r="G28" i="111"/>
  <c r="G62" i="110"/>
  <c r="G63" i="110"/>
  <c r="G60" i="110"/>
  <c r="G30" i="110"/>
  <c r="G29" i="110"/>
  <c r="G28" i="110"/>
  <c r="G33" i="110" s="1"/>
  <c r="G64" i="108"/>
  <c r="A16" i="43"/>
  <c r="J48" i="155"/>
  <c r="J47" i="155"/>
  <c r="J46" i="155"/>
  <c r="J49" i="155" s="1"/>
  <c r="D48" i="155"/>
  <c r="D49" i="155" s="1"/>
  <c r="D47" i="155"/>
  <c r="D46" i="155"/>
  <c r="C48" i="155"/>
  <c r="C47" i="155"/>
  <c r="C49" i="155" s="1"/>
  <c r="C46" i="155"/>
  <c r="J45" i="155"/>
  <c r="I45" i="155"/>
  <c r="D45" i="155"/>
  <c r="C45" i="155"/>
  <c r="G33" i="112" l="1"/>
  <c r="G64" i="111"/>
  <c r="G33" i="111"/>
  <c r="G11" i="155"/>
  <c r="G12" i="155"/>
  <c r="G15" i="155"/>
  <c r="H10" i="155"/>
  <c r="K37" i="155"/>
  <c r="K36" i="155"/>
  <c r="F36" i="155"/>
  <c r="E36" i="155"/>
  <c r="H36" i="155" s="1"/>
  <c r="K34" i="155"/>
  <c r="F34" i="155"/>
  <c r="E34" i="155"/>
  <c r="D34" i="155"/>
  <c r="K33" i="155"/>
  <c r="F33" i="155"/>
  <c r="E33" i="155"/>
  <c r="H33" i="155" s="1"/>
  <c r="D33" i="155"/>
  <c r="K32" i="155"/>
  <c r="F32" i="155"/>
  <c r="E32" i="155"/>
  <c r="H32" i="155" s="1"/>
  <c r="D32" i="155"/>
  <c r="K31" i="155"/>
  <c r="F31" i="155"/>
  <c r="E31" i="155"/>
  <c r="E37" i="155" s="1"/>
  <c r="D31" i="155"/>
  <c r="A31" i="155"/>
  <c r="K30" i="155"/>
  <c r="H30" i="155"/>
  <c r="G13" i="151" s="1"/>
  <c r="G30" i="155"/>
  <c r="K29" i="155"/>
  <c r="H29" i="155"/>
  <c r="G29" i="155"/>
  <c r="G28" i="155"/>
  <c r="K27" i="155"/>
  <c r="G27" i="155"/>
  <c r="K26" i="155"/>
  <c r="H26" i="155"/>
  <c r="G26" i="155"/>
  <c r="K25" i="155"/>
  <c r="H25" i="155"/>
  <c r="G25" i="155"/>
  <c r="K24" i="155"/>
  <c r="H24" i="155"/>
  <c r="G24" i="155"/>
  <c r="A24" i="155"/>
  <c r="K23" i="155"/>
  <c r="H23" i="155"/>
  <c r="G13" i="152" s="1"/>
  <c r="G23" i="155"/>
  <c r="K22" i="155"/>
  <c r="H22" i="155"/>
  <c r="G22" i="155"/>
  <c r="G21" i="155"/>
  <c r="K20" i="155"/>
  <c r="G20" i="155"/>
  <c r="K19" i="155"/>
  <c r="H19" i="155"/>
  <c r="G19" i="155"/>
  <c r="K18" i="155"/>
  <c r="H18" i="155"/>
  <c r="G18" i="155"/>
  <c r="H17" i="155"/>
  <c r="G17" i="155"/>
  <c r="A17" i="155"/>
  <c r="H15" i="155"/>
  <c r="H12" i="155"/>
  <c r="H11" i="155"/>
  <c r="A10" i="155"/>
  <c r="E6" i="155"/>
  <c r="D37" i="155" l="1"/>
  <c r="C13" i="150" s="1"/>
  <c r="B48" i="155"/>
  <c r="H48" i="155"/>
  <c r="H47" i="155"/>
  <c r="B47" i="155"/>
  <c r="B46" i="155"/>
  <c r="H46" i="155"/>
  <c r="G41" i="155"/>
  <c r="A41" i="155"/>
  <c r="F37" i="155"/>
  <c r="E13" i="150" s="1"/>
  <c r="H31" i="155"/>
  <c r="I6" i="155"/>
  <c r="G33" i="155" l="1"/>
  <c r="D13" i="150"/>
  <c r="I47" i="155"/>
  <c r="I46" i="155"/>
  <c r="I48" i="155"/>
  <c r="G36" i="155"/>
  <c r="G31" i="155"/>
  <c r="H37" i="155"/>
  <c r="G13" i="150" s="1"/>
  <c r="G34" i="155"/>
  <c r="G32" i="155"/>
  <c r="G35" i="155"/>
  <c r="I49" i="155" l="1"/>
  <c r="N20" i="147"/>
  <c r="G23" i="147"/>
  <c r="G20" i="147"/>
  <c r="S20" i="147"/>
  <c r="T30" i="147" s="1"/>
  <c r="S21" i="147"/>
  <c r="T31" i="147" s="1"/>
  <c r="S22" i="147"/>
  <c r="S23" i="147"/>
  <c r="S24" i="147"/>
  <c r="S25" i="147"/>
  <c r="S26" i="147"/>
  <c r="L20" i="147"/>
  <c r="M30" i="147" s="1"/>
  <c r="L21" i="147"/>
  <c r="M31" i="147" s="1"/>
  <c r="L22" i="147"/>
  <c r="L23" i="147"/>
  <c r="L24" i="147"/>
  <c r="L25" i="147"/>
  <c r="L26" i="147"/>
  <c r="F20" i="147"/>
  <c r="F30" i="147" s="1"/>
  <c r="F21" i="147"/>
  <c r="F22" i="147"/>
  <c r="F23" i="147"/>
  <c r="F24" i="147"/>
  <c r="F25" i="147"/>
  <c r="F26" i="147"/>
  <c r="F32" i="108"/>
  <c r="E32" i="108"/>
  <c r="D32" i="108"/>
  <c r="K31" i="108"/>
  <c r="F31" i="108"/>
  <c r="E31" i="108"/>
  <c r="H31" i="108" s="1"/>
  <c r="D31" i="108"/>
  <c r="K30" i="108"/>
  <c r="F30" i="108"/>
  <c r="E30" i="108"/>
  <c r="H30" i="108" s="1"/>
  <c r="D30" i="108"/>
  <c r="K29" i="108"/>
  <c r="F29" i="108"/>
  <c r="E29" i="108"/>
  <c r="D29" i="108"/>
  <c r="K28" i="108"/>
  <c r="F28" i="108"/>
  <c r="F33" i="108" s="1"/>
  <c r="E28" i="108"/>
  <c r="H28" i="108" s="1"/>
  <c r="D28" i="108"/>
  <c r="H27" i="108"/>
  <c r="K25" i="108"/>
  <c r="H25" i="108"/>
  <c r="G25" i="108"/>
  <c r="K24" i="108"/>
  <c r="H24" i="108"/>
  <c r="G24" i="108"/>
  <c r="K23" i="108"/>
  <c r="H23" i="108"/>
  <c r="G23" i="108"/>
  <c r="K22" i="108"/>
  <c r="H22" i="108"/>
  <c r="G22" i="108"/>
  <c r="H21" i="108"/>
  <c r="K19" i="108"/>
  <c r="H19" i="108"/>
  <c r="G19" i="108"/>
  <c r="K18" i="108"/>
  <c r="H18" i="108"/>
  <c r="G18" i="108"/>
  <c r="K17" i="108"/>
  <c r="H17" i="108"/>
  <c r="G17" i="108"/>
  <c r="K16" i="108"/>
  <c r="H16" i="108"/>
  <c r="G16" i="108"/>
  <c r="H15" i="108"/>
  <c r="K13" i="108"/>
  <c r="H13" i="108"/>
  <c r="H12" i="108"/>
  <c r="G12" i="108"/>
  <c r="K11" i="108"/>
  <c r="H11" i="108"/>
  <c r="G11" i="108"/>
  <c r="K10" i="108"/>
  <c r="H10" i="108"/>
  <c r="G10" i="108"/>
  <c r="A59" i="107"/>
  <c r="A41" i="107"/>
  <c r="E61" i="107"/>
  <c r="H61" i="107" s="1"/>
  <c r="F63" i="107"/>
  <c r="D63" i="107"/>
  <c r="F62" i="107"/>
  <c r="E62" i="107"/>
  <c r="H62" i="107" s="1"/>
  <c r="D62" i="107"/>
  <c r="F61" i="107"/>
  <c r="D61" i="107"/>
  <c r="F60" i="107"/>
  <c r="E60" i="107"/>
  <c r="H60" i="107" s="1"/>
  <c r="D60" i="107"/>
  <c r="H59" i="107"/>
  <c r="F59" i="107"/>
  <c r="D59" i="107"/>
  <c r="H58" i="107"/>
  <c r="H56" i="107"/>
  <c r="H55" i="107"/>
  <c r="H54" i="107"/>
  <c r="H53" i="107"/>
  <c r="H52" i="107"/>
  <c r="H50" i="107"/>
  <c r="H49" i="107"/>
  <c r="H48" i="107"/>
  <c r="H47" i="107"/>
  <c r="H46" i="107"/>
  <c r="H44" i="107"/>
  <c r="H43" i="107"/>
  <c r="K46" i="107"/>
  <c r="H42" i="107"/>
  <c r="D32" i="107"/>
  <c r="F32" i="107"/>
  <c r="D31" i="107"/>
  <c r="D28" i="107"/>
  <c r="H15" i="107"/>
  <c r="G15" i="116"/>
  <c r="G14" i="116"/>
  <c r="G13" i="116"/>
  <c r="G12" i="116"/>
  <c r="G11" i="116"/>
  <c r="G10" i="116"/>
  <c r="K16" i="116"/>
  <c r="K33" i="108" l="1"/>
  <c r="E33" i="108"/>
  <c r="H33" i="108" s="1"/>
  <c r="D64" i="107"/>
  <c r="F64" i="107"/>
  <c r="H29" i="108"/>
  <c r="D33" i="108"/>
  <c r="G32" i="108"/>
  <c r="G27" i="108"/>
  <c r="K21" i="108"/>
  <c r="K15" i="108"/>
  <c r="K27" i="108"/>
  <c r="K52" i="107"/>
  <c r="K58" i="107"/>
  <c r="K64" i="107"/>
  <c r="G30" i="108"/>
  <c r="G28" i="108"/>
  <c r="G31" i="108"/>
  <c r="G29" i="108"/>
  <c r="E64" i="107"/>
  <c r="G61" i="107" s="1"/>
  <c r="G19" i="105"/>
  <c r="G62" i="107" l="1"/>
  <c r="G33" i="108"/>
  <c r="H64" i="107"/>
  <c r="G59" i="107"/>
  <c r="G64" i="107" s="1"/>
  <c r="G63" i="107"/>
  <c r="G60" i="107"/>
  <c r="K10" i="116"/>
  <c r="K11" i="116"/>
  <c r="K12" i="116"/>
  <c r="K13" i="116"/>
  <c r="K15" i="116"/>
  <c r="K17" i="116"/>
  <c r="K18" i="116"/>
  <c r="K19" i="116"/>
  <c r="K20" i="116"/>
  <c r="K22" i="116"/>
  <c r="K23" i="116"/>
  <c r="K24" i="116"/>
  <c r="K25" i="116"/>
  <c r="K26" i="116"/>
  <c r="K27" i="116"/>
  <c r="K29" i="116"/>
  <c r="K30" i="116"/>
  <c r="H42" i="145" l="1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H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H25" i="146"/>
  <c r="F25" i="146"/>
  <c r="E25" i="146"/>
  <c r="C25" i="146"/>
  <c r="B25" i="146"/>
  <c r="D25" i="146" s="1"/>
  <c r="T24" i="146"/>
  <c r="S24" i="146"/>
  <c r="Q24" i="146"/>
  <c r="P24" i="146"/>
  <c r="O24" i="146"/>
  <c r="N24" i="146"/>
  <c r="M24" i="146"/>
  <c r="L24" i="146"/>
  <c r="K24" i="146"/>
  <c r="J24" i="146"/>
  <c r="I24" i="146"/>
  <c r="H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H23" i="146"/>
  <c r="F23" i="146"/>
  <c r="E23" i="146"/>
  <c r="C23" i="146"/>
  <c r="B23" i="146"/>
  <c r="D23" i="146" s="1"/>
  <c r="T22" i="146"/>
  <c r="S22" i="146"/>
  <c r="M22" i="146"/>
  <c r="L22" i="146"/>
  <c r="K22" i="146"/>
  <c r="J22" i="146"/>
  <c r="I22" i="146"/>
  <c r="F22" i="146"/>
  <c r="E22" i="146"/>
  <c r="C22" i="146"/>
  <c r="B22" i="146"/>
  <c r="D22" i="146" s="1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S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1" i="146" l="1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A23" i="43"/>
  <c r="E30" i="153"/>
  <c r="F30" i="153"/>
  <c r="G30" i="153"/>
  <c r="E31" i="153"/>
  <c r="F31" i="153"/>
  <c r="G31" i="153"/>
  <c r="E32" i="153"/>
  <c r="F32" i="153"/>
  <c r="G32" i="153"/>
  <c r="E33" i="153"/>
  <c r="F33" i="153"/>
  <c r="G33" i="153"/>
  <c r="E34" i="153"/>
  <c r="F34" i="153"/>
  <c r="G34" i="153"/>
  <c r="E35" i="153"/>
  <c r="F35" i="153"/>
  <c r="G35" i="153"/>
  <c r="E36" i="153"/>
  <c r="F36" i="153"/>
  <c r="G36" i="153"/>
  <c r="E37" i="153"/>
  <c r="F37" i="153"/>
  <c r="G37" i="153"/>
  <c r="E38" i="153"/>
  <c r="F38" i="153"/>
  <c r="G38" i="153"/>
  <c r="E39" i="153"/>
  <c r="F39" i="153"/>
  <c r="G39" i="153"/>
  <c r="E40" i="153"/>
  <c r="F40" i="153"/>
  <c r="G40" i="153"/>
  <c r="G29" i="153"/>
  <c r="F29" i="153"/>
  <c r="E29" i="153"/>
  <c r="D35" i="147" l="1"/>
  <c r="C29" i="147"/>
  <c r="D29" i="147"/>
  <c r="E29" i="147"/>
  <c r="B29" i="147"/>
  <c r="A21" i="43"/>
  <c r="A20" i="43" l="1"/>
  <c r="A19" i="43"/>
  <c r="A18" i="43"/>
  <c r="A17" i="43"/>
  <c r="A15" i="43"/>
  <c r="A14" i="43"/>
  <c r="A13" i="43"/>
  <c r="A12" i="43"/>
  <c r="A11" i="43"/>
  <c r="A10" i="43"/>
  <c r="A9" i="43"/>
  <c r="K14" i="150" l="1"/>
  <c r="K13" i="150"/>
  <c r="K12" i="150"/>
  <c r="K11" i="150"/>
  <c r="K10" i="150"/>
  <c r="I11" i="150"/>
  <c r="J11" i="150"/>
  <c r="I12" i="150"/>
  <c r="J12" i="150"/>
  <c r="I13" i="150"/>
  <c r="J13" i="150"/>
  <c r="I14" i="150"/>
  <c r="J14" i="150"/>
  <c r="J10" i="150"/>
  <c r="I10" i="150"/>
  <c r="H11" i="150"/>
  <c r="L11" i="150" s="1"/>
  <c r="H12" i="150"/>
  <c r="H13" i="150"/>
  <c r="H14" i="150"/>
  <c r="H10" i="150"/>
  <c r="L13" i="150" l="1"/>
  <c r="L12" i="150"/>
  <c r="L14" i="150"/>
  <c r="L10" i="150"/>
  <c r="D10" i="151"/>
  <c r="E10" i="151"/>
  <c r="D11" i="151"/>
  <c r="E11" i="151"/>
  <c r="D12" i="151"/>
  <c r="E12" i="151"/>
  <c r="C12" i="151"/>
  <c r="C11" i="151"/>
  <c r="C10" i="151"/>
  <c r="D10" i="152"/>
  <c r="E10" i="152"/>
  <c r="D11" i="152"/>
  <c r="E11" i="152"/>
  <c r="D12" i="152"/>
  <c r="E12" i="152"/>
  <c r="C12" i="152"/>
  <c r="C11" i="152"/>
  <c r="C10" i="152"/>
  <c r="C10" i="126"/>
  <c r="C11" i="126"/>
  <c r="C12" i="126"/>
  <c r="D10" i="126"/>
  <c r="E10" i="126"/>
  <c r="D11" i="126"/>
  <c r="E11" i="126"/>
  <c r="D12" i="126"/>
  <c r="E12" i="126"/>
  <c r="G5" i="150"/>
  <c r="I39" i="150" s="1"/>
  <c r="G5" i="151"/>
  <c r="I21" i="151" s="1"/>
  <c r="G5" i="152"/>
  <c r="I39" i="152" s="1"/>
  <c r="H5" i="152"/>
  <c r="J39" i="152" s="1"/>
  <c r="H5" i="151"/>
  <c r="D38" i="151" s="1"/>
  <c r="D38" i="150"/>
  <c r="H5" i="150"/>
  <c r="J39" i="150" s="1"/>
  <c r="C14" i="152" l="1"/>
  <c r="D21" i="150"/>
  <c r="C38" i="151"/>
  <c r="C14" i="151"/>
  <c r="I39" i="151"/>
  <c r="C14" i="126"/>
  <c r="D14" i="152"/>
  <c r="D14" i="151"/>
  <c r="E14" i="126"/>
  <c r="F12" i="126" s="1"/>
  <c r="D14" i="126"/>
  <c r="E14" i="152"/>
  <c r="F13" i="152" s="1"/>
  <c r="E14" i="151"/>
  <c r="F10" i="151" s="1"/>
  <c r="C21" i="152"/>
  <c r="C38" i="152"/>
  <c r="D21" i="152"/>
  <c r="D38" i="152"/>
  <c r="I21" i="152"/>
  <c r="J21" i="152"/>
  <c r="J21" i="151"/>
  <c r="J39" i="151"/>
  <c r="C21" i="151"/>
  <c r="D21" i="151"/>
  <c r="C21" i="150"/>
  <c r="C38" i="150"/>
  <c r="I21" i="150"/>
  <c r="J21" i="150"/>
  <c r="F10" i="126" l="1"/>
  <c r="F13" i="151"/>
  <c r="F12" i="151"/>
  <c r="F11" i="126"/>
  <c r="F11" i="151"/>
  <c r="F13" i="126"/>
  <c r="F12" i="152"/>
  <c r="F11" i="152"/>
  <c r="F10" i="152"/>
  <c r="F14" i="152" l="1"/>
  <c r="F14" i="151"/>
  <c r="B20" i="129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M22" i="147"/>
  <c r="N22" i="147"/>
  <c r="O22" i="147"/>
  <c r="P32" i="147" s="1"/>
  <c r="P22" i="147"/>
  <c r="Q32" i="147" s="1"/>
  <c r="Q22" i="147"/>
  <c r="R32" i="147" s="1"/>
  <c r="R22" i="147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M23" i="147"/>
  <c r="N23" i="147"/>
  <c r="O23" i="147"/>
  <c r="P33" i="147" s="1"/>
  <c r="P23" i="147"/>
  <c r="Q33" i="147" s="1"/>
  <c r="Q23" i="147"/>
  <c r="R33" i="147" s="1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3" i="140" l="1"/>
  <c r="G23" i="139"/>
  <c r="G23" i="120"/>
  <c r="G21" i="140"/>
  <c r="G21" i="139"/>
  <c r="G21" i="120"/>
  <c r="G19" i="140"/>
  <c r="G19" i="139"/>
  <c r="G19" i="120"/>
  <c r="G17" i="140"/>
  <c r="G17" i="139"/>
  <c r="G17" i="120"/>
  <c r="G15" i="140"/>
  <c r="G15" i="139"/>
  <c r="G15" i="120"/>
  <c r="G13" i="140"/>
  <c r="G13" i="120"/>
  <c r="G12" i="107"/>
  <c r="G21" i="141" l="1"/>
  <c r="G13" i="141"/>
  <c r="G13" i="139"/>
  <c r="G19" i="141" l="1"/>
  <c r="G23" i="141"/>
  <c r="G15" i="141"/>
  <c r="G17" i="141"/>
  <c r="K34" i="136" l="1"/>
  <c r="F36" i="136"/>
  <c r="E36" i="136"/>
  <c r="H36" i="136" s="1"/>
  <c r="F34" i="136"/>
  <c r="E34" i="136"/>
  <c r="H34" i="136" s="1"/>
  <c r="D34" i="136"/>
  <c r="F33" i="136"/>
  <c r="E33" i="136"/>
  <c r="H33" i="136" s="1"/>
  <c r="D33" i="136"/>
  <c r="F32" i="136"/>
  <c r="E32" i="136"/>
  <c r="H32" i="136" s="1"/>
  <c r="D32" i="136"/>
  <c r="F31" i="136"/>
  <c r="E31" i="136"/>
  <c r="D31" i="136"/>
  <c r="K30" i="136"/>
  <c r="H30" i="136"/>
  <c r="G12" i="151" s="1"/>
  <c r="K29" i="136"/>
  <c r="H29" i="136"/>
  <c r="G29" i="136"/>
  <c r="K27" i="136"/>
  <c r="H27" i="136"/>
  <c r="K26" i="136"/>
  <c r="H26" i="136"/>
  <c r="G26" i="136"/>
  <c r="K25" i="136"/>
  <c r="H25" i="136"/>
  <c r="K24" i="136"/>
  <c r="H24" i="136"/>
  <c r="K23" i="136"/>
  <c r="K22" i="136"/>
  <c r="H22" i="136"/>
  <c r="K20" i="136"/>
  <c r="H20" i="136"/>
  <c r="K19" i="136"/>
  <c r="H19" i="136"/>
  <c r="K18" i="136"/>
  <c r="H18" i="136"/>
  <c r="K17" i="136"/>
  <c r="H17" i="136"/>
  <c r="K16" i="136"/>
  <c r="K15" i="136"/>
  <c r="H15" i="136"/>
  <c r="K13" i="136"/>
  <c r="H13" i="136"/>
  <c r="K12" i="136"/>
  <c r="H12" i="136"/>
  <c r="K11" i="136"/>
  <c r="H11" i="136"/>
  <c r="K10" i="136"/>
  <c r="H10" i="136"/>
  <c r="F36" i="135"/>
  <c r="E36" i="135"/>
  <c r="H36" i="135" s="1"/>
  <c r="F34" i="135"/>
  <c r="E34" i="135"/>
  <c r="H34" i="135" s="1"/>
  <c r="D34" i="135"/>
  <c r="F33" i="135"/>
  <c r="E33" i="135"/>
  <c r="H33" i="135" s="1"/>
  <c r="D33" i="135"/>
  <c r="F32" i="135"/>
  <c r="E32" i="135"/>
  <c r="H32" i="135" s="1"/>
  <c r="D32" i="135"/>
  <c r="F31" i="135"/>
  <c r="E31" i="135"/>
  <c r="D31" i="135"/>
  <c r="K30" i="135"/>
  <c r="H30" i="135"/>
  <c r="G11" i="151" s="1"/>
  <c r="K29" i="135"/>
  <c r="H29" i="135"/>
  <c r="G29" i="135"/>
  <c r="K27" i="135"/>
  <c r="H27" i="135"/>
  <c r="K26" i="135"/>
  <c r="H26" i="135"/>
  <c r="G26" i="135"/>
  <c r="K25" i="135"/>
  <c r="H25" i="135"/>
  <c r="K24" i="135"/>
  <c r="H24" i="135"/>
  <c r="K23" i="135"/>
  <c r="K22" i="135"/>
  <c r="H22" i="135"/>
  <c r="K20" i="135"/>
  <c r="H20" i="135"/>
  <c r="K19" i="135"/>
  <c r="H19" i="135"/>
  <c r="K18" i="135"/>
  <c r="H18" i="135"/>
  <c r="K17" i="135"/>
  <c r="H17" i="135"/>
  <c r="K16" i="135"/>
  <c r="K15" i="135"/>
  <c r="H15" i="135"/>
  <c r="K13" i="135"/>
  <c r="H13" i="135"/>
  <c r="K12" i="135"/>
  <c r="H12" i="135"/>
  <c r="K11" i="135"/>
  <c r="H11" i="135"/>
  <c r="K10" i="135"/>
  <c r="H10" i="135"/>
  <c r="F36" i="134"/>
  <c r="E25" i="141" s="1"/>
  <c r="E36" i="134"/>
  <c r="F34" i="134"/>
  <c r="E34" i="134"/>
  <c r="H34" i="134" s="1"/>
  <c r="D34" i="134"/>
  <c r="F33" i="134"/>
  <c r="E33" i="134"/>
  <c r="H33" i="134" s="1"/>
  <c r="D33" i="134"/>
  <c r="F32" i="134"/>
  <c r="E32" i="134"/>
  <c r="H32" i="134" s="1"/>
  <c r="D32" i="134"/>
  <c r="F31" i="134"/>
  <c r="E31" i="134"/>
  <c r="E37" i="134" s="1"/>
  <c r="D31" i="134"/>
  <c r="K30" i="134"/>
  <c r="H30" i="134"/>
  <c r="G10" i="151" s="1"/>
  <c r="K29" i="134"/>
  <c r="H29" i="134"/>
  <c r="G29" i="134"/>
  <c r="K27" i="134"/>
  <c r="H27" i="134"/>
  <c r="K26" i="134"/>
  <c r="H26" i="134"/>
  <c r="G26" i="134"/>
  <c r="K25" i="134"/>
  <c r="H25" i="134"/>
  <c r="K24" i="134"/>
  <c r="H24" i="134"/>
  <c r="K23" i="134"/>
  <c r="K22" i="134"/>
  <c r="H22" i="134"/>
  <c r="K20" i="134"/>
  <c r="H20" i="134"/>
  <c r="K19" i="134"/>
  <c r="H19" i="134"/>
  <c r="K18" i="134"/>
  <c r="H18" i="134"/>
  <c r="K17" i="134"/>
  <c r="H17" i="134"/>
  <c r="K16" i="134"/>
  <c r="K15" i="134"/>
  <c r="H15" i="134"/>
  <c r="K13" i="134"/>
  <c r="H13" i="134"/>
  <c r="K12" i="134"/>
  <c r="H12" i="134"/>
  <c r="K11" i="134"/>
  <c r="H11" i="134"/>
  <c r="K10" i="134"/>
  <c r="H10" i="134"/>
  <c r="G18" i="116"/>
  <c r="G19" i="116"/>
  <c r="G20" i="116"/>
  <c r="G21" i="116"/>
  <c r="G22" i="116"/>
  <c r="G17" i="116"/>
  <c r="E37" i="136" l="1"/>
  <c r="E37" i="135"/>
  <c r="D37" i="134"/>
  <c r="F37" i="134"/>
  <c r="E10" i="150" s="1"/>
  <c r="D37" i="136"/>
  <c r="F37" i="136"/>
  <c r="E12" i="150" s="1"/>
  <c r="F37" i="135"/>
  <c r="D37" i="135"/>
  <c r="C11" i="150" s="1"/>
  <c r="H36" i="134"/>
  <c r="D25" i="141"/>
  <c r="E11" i="150"/>
  <c r="C12" i="150"/>
  <c r="D12" i="150"/>
  <c r="C10" i="150"/>
  <c r="H31" i="136"/>
  <c r="H31" i="135"/>
  <c r="H31" i="134"/>
  <c r="G25" i="136"/>
  <c r="G21" i="136"/>
  <c r="G24" i="136"/>
  <c r="G28" i="136"/>
  <c r="G27" i="136"/>
  <c r="G25" i="135"/>
  <c r="G28" i="135"/>
  <c r="G21" i="135"/>
  <c r="G24" i="135"/>
  <c r="G27" i="135"/>
  <c r="K36" i="134"/>
  <c r="G24" i="134"/>
  <c r="G21" i="134"/>
  <c r="G25" i="134"/>
  <c r="G28" i="134"/>
  <c r="G27" i="134"/>
  <c r="G36" i="135" l="1"/>
  <c r="D11" i="150"/>
  <c r="G35" i="135"/>
  <c r="G32" i="134"/>
  <c r="G35" i="136"/>
  <c r="G33" i="136"/>
  <c r="G36" i="136"/>
  <c r="G17" i="136"/>
  <c r="G19" i="136"/>
  <c r="G18" i="136"/>
  <c r="G22" i="136"/>
  <c r="H23" i="136"/>
  <c r="G12" i="152" s="1"/>
  <c r="G20" i="136"/>
  <c r="G11" i="136"/>
  <c r="H16" i="136"/>
  <c r="G12" i="126" s="1"/>
  <c r="G13" i="136"/>
  <c r="G15" i="136"/>
  <c r="G12" i="136"/>
  <c r="G10" i="136"/>
  <c r="K37" i="136"/>
  <c r="K33" i="136"/>
  <c r="K32" i="136"/>
  <c r="K31" i="136"/>
  <c r="H37" i="136"/>
  <c r="G12" i="150" s="1"/>
  <c r="G34" i="136"/>
  <c r="G32" i="136"/>
  <c r="G31" i="136"/>
  <c r="K36" i="136"/>
  <c r="G14" i="136"/>
  <c r="G11" i="135"/>
  <c r="G13" i="135"/>
  <c r="G15" i="135"/>
  <c r="G12" i="135"/>
  <c r="H16" i="135"/>
  <c r="G11" i="126" s="1"/>
  <c r="G10" i="135"/>
  <c r="H37" i="135"/>
  <c r="G11" i="150" s="1"/>
  <c r="G34" i="135"/>
  <c r="G33" i="135"/>
  <c r="G32" i="135"/>
  <c r="G31" i="135"/>
  <c r="K37" i="135"/>
  <c r="K34" i="135"/>
  <c r="K33" i="135"/>
  <c r="K32" i="135"/>
  <c r="K31" i="135"/>
  <c r="G17" i="135"/>
  <c r="G22" i="135"/>
  <c r="G18" i="135"/>
  <c r="G19" i="135"/>
  <c r="H23" i="135"/>
  <c r="G11" i="152" s="1"/>
  <c r="G20" i="135"/>
  <c r="K36" i="135"/>
  <c r="G14" i="135"/>
  <c r="K37" i="134"/>
  <c r="K34" i="134"/>
  <c r="K33" i="134"/>
  <c r="K32" i="134"/>
  <c r="K31" i="134"/>
  <c r="G17" i="134"/>
  <c r="G19" i="134"/>
  <c r="G18" i="134"/>
  <c r="G22" i="134"/>
  <c r="H23" i="134"/>
  <c r="G10" i="152" s="1"/>
  <c r="G20" i="134"/>
  <c r="G11" i="134"/>
  <c r="G13" i="134"/>
  <c r="H16" i="134"/>
  <c r="G10" i="126" s="1"/>
  <c r="K19" i="105"/>
  <c r="K26" i="105"/>
  <c r="K22" i="105"/>
  <c r="K18" i="105"/>
  <c r="G26" i="105"/>
  <c r="G22" i="105"/>
  <c r="G18" i="105"/>
  <c r="G17" i="105"/>
  <c r="G33" i="134" l="1"/>
  <c r="G35" i="134"/>
  <c r="G34" i="134"/>
  <c r="G31" i="134"/>
  <c r="H37" i="134"/>
  <c r="G10" i="150" s="1"/>
  <c r="G36" i="134"/>
  <c r="D10" i="150"/>
  <c r="C20" i="147"/>
  <c r="C30" i="147" s="1"/>
  <c r="D20" i="147"/>
  <c r="D30" i="147" s="1"/>
  <c r="E20" i="147"/>
  <c r="E30" i="147" s="1"/>
  <c r="B20" i="147"/>
  <c r="B30" i="147" s="1"/>
  <c r="H11" i="141" l="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26" i="141"/>
  <c r="I26" i="141"/>
  <c r="J26" i="141"/>
  <c r="K26" i="141"/>
  <c r="H10" i="141"/>
  <c r="K10" i="141"/>
  <c r="J10" i="141"/>
  <c r="I10" i="141"/>
  <c r="L21" i="141" l="1"/>
  <c r="L19" i="141"/>
  <c r="L11" i="141"/>
  <c r="L16" i="141"/>
  <c r="L14" i="141"/>
  <c r="L26" i="141"/>
  <c r="L24" i="141"/>
  <c r="L22" i="141"/>
  <c r="L20" i="141"/>
  <c r="L17" i="141"/>
  <c r="L25" i="141"/>
  <c r="L18" i="141"/>
  <c r="L15" i="141"/>
  <c r="L13" i="141"/>
  <c r="L12" i="141"/>
  <c r="L23" i="141"/>
  <c r="L10" i="141"/>
  <c r="G7" i="105" l="1"/>
  <c r="D13" i="141" l="1"/>
  <c r="E13" i="141"/>
  <c r="D15" i="141"/>
  <c r="E15" i="141"/>
  <c r="D17" i="141"/>
  <c r="E17" i="141"/>
  <c r="D19" i="141"/>
  <c r="E19" i="141"/>
  <c r="D21" i="141"/>
  <c r="E21" i="141"/>
  <c r="D23" i="141"/>
  <c r="E23" i="141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D23" i="140"/>
  <c r="E23" i="140"/>
  <c r="C23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D23" i="139"/>
  <c r="E23" i="139"/>
  <c r="C23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D23" i="120"/>
  <c r="E23" i="120"/>
  <c r="C23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24" i="120" l="1"/>
  <c r="E24" i="120"/>
  <c r="D24" i="120"/>
  <c r="G45" i="105"/>
  <c r="K45" i="105"/>
  <c r="B39" i="43" l="1"/>
  <c r="B38" i="43"/>
  <c r="B37" i="43"/>
  <c r="B36" i="43"/>
  <c r="A39" i="43"/>
  <c r="A38" i="43"/>
  <c r="A37" i="43"/>
  <c r="A36" i="43"/>
  <c r="A22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S30" i="147" s="1"/>
  <c r="Q20" i="147"/>
  <c r="R30" i="147" s="1"/>
  <c r="P20" i="147"/>
  <c r="Q30" i="147" s="1"/>
  <c r="O20" i="147"/>
  <c r="P30" i="147" s="1"/>
  <c r="K20" i="147"/>
  <c r="L30" i="147" s="1"/>
  <c r="J20" i="147"/>
  <c r="K30" i="147" s="1"/>
  <c r="I20" i="147"/>
  <c r="J30" i="147" s="1"/>
  <c r="H20" i="147"/>
  <c r="I30" i="147" s="1"/>
  <c r="U20" i="147" l="1"/>
  <c r="B4" i="147" l="1"/>
  <c r="B7" i="146" l="1"/>
  <c r="K7" i="146" s="1"/>
  <c r="B4" i="146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I49" i="145" s="1"/>
  <c r="G43" i="145"/>
  <c r="F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B4" i="145"/>
  <c r="H5" i="145"/>
  <c r="H45" i="145" s="1"/>
  <c r="E5" i="145"/>
  <c r="E45" i="145" s="1"/>
  <c r="B5" i="145"/>
  <c r="B45" i="145" s="1"/>
  <c r="D42" i="145" l="1"/>
  <c r="J42" i="145"/>
  <c r="D41" i="145"/>
  <c r="L7" i="146"/>
  <c r="F7" i="146"/>
  <c r="J7" i="146"/>
  <c r="J41" i="145"/>
  <c r="F50" i="145"/>
  <c r="A59" i="113"/>
  <c r="A53" i="113"/>
  <c r="A47" i="113"/>
  <c r="A41" i="113"/>
  <c r="A28" i="113"/>
  <c r="A22" i="113"/>
  <c r="A16" i="113"/>
  <c r="A10" i="113"/>
  <c r="E37" i="113"/>
  <c r="I37" i="113" s="1"/>
  <c r="E6" i="113"/>
  <c r="I6" i="113" s="1"/>
  <c r="A59" i="112"/>
  <c r="A53" i="112"/>
  <c r="A47" i="112"/>
  <c r="A41" i="112"/>
  <c r="A28" i="112"/>
  <c r="A22" i="112"/>
  <c r="A16" i="112"/>
  <c r="A10" i="112"/>
  <c r="E37" i="112"/>
  <c r="I37" i="112" s="1"/>
  <c r="I6" i="112"/>
  <c r="E6" i="112"/>
  <c r="A59" i="111"/>
  <c r="A53" i="111"/>
  <c r="A47" i="111"/>
  <c r="A41" i="111"/>
  <c r="A28" i="111"/>
  <c r="A22" i="111"/>
  <c r="A16" i="111"/>
  <c r="A10" i="111"/>
  <c r="E37" i="111"/>
  <c r="I37" i="111" s="1"/>
  <c r="E6" i="111"/>
  <c r="I6" i="111" s="1"/>
  <c r="A59" i="110"/>
  <c r="A53" i="110"/>
  <c r="A47" i="110"/>
  <c r="A41" i="110"/>
  <c r="A28" i="110"/>
  <c r="A22" i="110"/>
  <c r="A16" i="110"/>
  <c r="A10" i="110"/>
  <c r="E37" i="110"/>
  <c r="I37" i="110" s="1"/>
  <c r="E6" i="110"/>
  <c r="I6" i="110" s="1"/>
  <c r="A59" i="109"/>
  <c r="A53" i="109"/>
  <c r="A47" i="109"/>
  <c r="A41" i="109"/>
  <c r="A28" i="109"/>
  <c r="A22" i="109"/>
  <c r="A16" i="109"/>
  <c r="A10" i="109"/>
  <c r="E37" i="109"/>
  <c r="I37" i="109" s="1"/>
  <c r="E6" i="109"/>
  <c r="I6" i="109" s="1"/>
  <c r="A59" i="108"/>
  <c r="A53" i="108"/>
  <c r="A47" i="108"/>
  <c r="A41" i="108"/>
  <c r="A28" i="108"/>
  <c r="A22" i="108"/>
  <c r="A16" i="108"/>
  <c r="A10" i="108"/>
  <c r="E37" i="108"/>
  <c r="I37" i="108" s="1"/>
  <c r="I6" i="108"/>
  <c r="E6" i="108"/>
  <c r="A28" i="107"/>
  <c r="A22" i="107"/>
  <c r="A16" i="107"/>
  <c r="A10" i="107"/>
  <c r="E37" i="107"/>
  <c r="I37" i="107" s="1"/>
  <c r="E6" i="107"/>
  <c r="I6" i="107" s="1"/>
  <c r="B4" i="122"/>
  <c r="G6" i="105"/>
  <c r="K6" i="105" s="1"/>
  <c r="F6" i="105"/>
  <c r="J6" i="105" s="1"/>
  <c r="E6" i="105"/>
  <c r="I6" i="105" s="1"/>
  <c r="D6" i="105"/>
  <c r="H6" i="105" s="1"/>
  <c r="D4" i="105"/>
  <c r="H5" i="126"/>
  <c r="J21" i="126" s="1"/>
  <c r="G5" i="126"/>
  <c r="C38" i="126" s="1"/>
  <c r="A31" i="136"/>
  <c r="A24" i="136"/>
  <c r="A17" i="136"/>
  <c r="A10" i="136"/>
  <c r="I6" i="136"/>
  <c r="E6" i="136"/>
  <c r="A31" i="135"/>
  <c r="A24" i="135"/>
  <c r="A17" i="135"/>
  <c r="A10" i="135"/>
  <c r="I6" i="135"/>
  <c r="E6" i="135"/>
  <c r="A31" i="134"/>
  <c r="A24" i="134"/>
  <c r="A17" i="134"/>
  <c r="A10" i="134"/>
  <c r="B46" i="134" s="1"/>
  <c r="I6" i="134"/>
  <c r="E6" i="134"/>
  <c r="A31" i="116"/>
  <c r="A41" i="116" s="1"/>
  <c r="A24" i="116"/>
  <c r="A17" i="116"/>
  <c r="A10" i="116"/>
  <c r="I6" i="116"/>
  <c r="E6" i="116"/>
  <c r="B4" i="133"/>
  <c r="H5" i="120"/>
  <c r="J33" i="120" s="1"/>
  <c r="G5" i="120"/>
  <c r="I33" i="120" s="1"/>
  <c r="H5" i="139"/>
  <c r="J33" i="139" s="1"/>
  <c r="G5" i="139"/>
  <c r="I33" i="139" s="1"/>
  <c r="H5" i="140"/>
  <c r="G5" i="140"/>
  <c r="C33" i="140" s="1"/>
  <c r="H5" i="141"/>
  <c r="D33" i="141" s="1"/>
  <c r="G5" i="141"/>
  <c r="C33" i="141" s="1"/>
  <c r="J33" i="140"/>
  <c r="D33" i="140"/>
  <c r="E24" i="140"/>
  <c r="E26" i="140" s="1"/>
  <c r="D24" i="140"/>
  <c r="D26" i="140" s="1"/>
  <c r="C24" i="140"/>
  <c r="C26" i="140" s="1"/>
  <c r="D33" i="139"/>
  <c r="E24" i="139"/>
  <c r="E26" i="139" s="1"/>
  <c r="D24" i="139"/>
  <c r="D26" i="139" s="1"/>
  <c r="C24" i="139"/>
  <c r="C26" i="139" s="1"/>
  <c r="D33" i="120"/>
  <c r="I33" i="140" l="1"/>
  <c r="J33" i="141"/>
  <c r="I33" i="141"/>
  <c r="C33" i="139"/>
  <c r="F10" i="140"/>
  <c r="F12" i="140"/>
  <c r="F17" i="140"/>
  <c r="F22" i="140"/>
  <c r="F13" i="140"/>
  <c r="F18" i="140"/>
  <c r="F16" i="140"/>
  <c r="F21" i="140"/>
  <c r="F14" i="140"/>
  <c r="F20" i="140"/>
  <c r="F13" i="139"/>
  <c r="F14" i="139"/>
  <c r="F22" i="139"/>
  <c r="F12" i="139"/>
  <c r="F16" i="139"/>
  <c r="F20" i="139"/>
  <c r="F17" i="139"/>
  <c r="F21" i="139"/>
  <c r="F10" i="139"/>
  <c r="F18" i="139"/>
  <c r="F11" i="139"/>
  <c r="F15" i="139"/>
  <c r="F19" i="139"/>
  <c r="F11" i="140"/>
  <c r="F15" i="140"/>
  <c r="F19" i="140"/>
  <c r="F23" i="140"/>
  <c r="F23" i="139"/>
  <c r="C33" i="120"/>
  <c r="I21" i="126"/>
  <c r="I39" i="126"/>
  <c r="C21" i="126"/>
  <c r="D38" i="126"/>
  <c r="D21" i="126"/>
  <c r="J39" i="126"/>
  <c r="C14" i="150"/>
  <c r="H48" i="136"/>
  <c r="B48" i="136"/>
  <c r="H47" i="136"/>
  <c r="B47" i="136"/>
  <c r="H46" i="136"/>
  <c r="B46" i="136"/>
  <c r="J45" i="136"/>
  <c r="I45" i="136"/>
  <c r="D45" i="136"/>
  <c r="C45" i="136"/>
  <c r="G41" i="136"/>
  <c r="A41" i="136"/>
  <c r="C48" i="136"/>
  <c r="H48" i="135"/>
  <c r="B48" i="135"/>
  <c r="H47" i="135"/>
  <c r="B47" i="135"/>
  <c r="H46" i="135"/>
  <c r="B46" i="135"/>
  <c r="J45" i="135"/>
  <c r="I45" i="135"/>
  <c r="D45" i="135"/>
  <c r="C45" i="135"/>
  <c r="G41" i="135"/>
  <c r="A41" i="135"/>
  <c r="H48" i="134"/>
  <c r="B48" i="134"/>
  <c r="H47" i="134"/>
  <c r="B47" i="134"/>
  <c r="H46" i="134"/>
  <c r="J45" i="134"/>
  <c r="I45" i="134"/>
  <c r="D45" i="134"/>
  <c r="C45" i="134"/>
  <c r="G41" i="134"/>
  <c r="A41" i="134"/>
  <c r="G41" i="116"/>
  <c r="J45" i="116"/>
  <c r="I45" i="116"/>
  <c r="H48" i="116"/>
  <c r="H47" i="116"/>
  <c r="H46" i="116"/>
  <c r="D45" i="116"/>
  <c r="C45" i="116"/>
  <c r="B48" i="116"/>
  <c r="B47" i="116"/>
  <c r="B46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4" i="139"/>
  <c r="F24" i="140"/>
  <c r="K25" i="133"/>
  <c r="C46" i="134"/>
  <c r="D46" i="136"/>
  <c r="C46" i="136"/>
  <c r="P19" i="129"/>
  <c r="C47" i="136"/>
  <c r="D47" i="136"/>
  <c r="J47" i="136"/>
  <c r="J48" i="136"/>
  <c r="J46" i="136"/>
  <c r="D48" i="136"/>
  <c r="C48" i="135"/>
  <c r="D47" i="135"/>
  <c r="D48" i="135"/>
  <c r="J46" i="135"/>
  <c r="C47" i="135"/>
  <c r="I48" i="135"/>
  <c r="D46" i="135"/>
  <c r="C48" i="134"/>
  <c r="D47" i="134"/>
  <c r="D48" i="134"/>
  <c r="J46" i="134"/>
  <c r="C47" i="134"/>
  <c r="D46" i="134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E14" i="150" l="1"/>
  <c r="F13" i="150" s="1"/>
  <c r="C49" i="134"/>
  <c r="C49" i="136"/>
  <c r="D49" i="135"/>
  <c r="I48" i="136"/>
  <c r="I46" i="136"/>
  <c r="C46" i="135"/>
  <c r="C49" i="135" s="1"/>
  <c r="I47" i="135"/>
  <c r="I46" i="135"/>
  <c r="D49" i="134"/>
  <c r="D14" i="150"/>
  <c r="J49" i="136"/>
  <c r="D49" i="136"/>
  <c r="I47" i="136"/>
  <c r="J47" i="135"/>
  <c r="J48" i="135"/>
  <c r="I46" i="134"/>
  <c r="I48" i="134"/>
  <c r="I47" i="134"/>
  <c r="J47" i="134"/>
  <c r="J48" i="134"/>
  <c r="I49" i="135" l="1"/>
  <c r="F10" i="150"/>
  <c r="F11" i="150"/>
  <c r="F12" i="150"/>
  <c r="I49" i="136"/>
  <c r="J49" i="135"/>
  <c r="J49" i="134"/>
  <c r="I49" i="134"/>
  <c r="C26" i="122"/>
  <c r="C25" i="122"/>
  <c r="C24" i="122"/>
  <c r="C23" i="122"/>
  <c r="C22" i="122"/>
  <c r="C21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S23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B20" i="122"/>
  <c r="G23" i="122"/>
  <c r="G22" i="122"/>
  <c r="G21" i="122"/>
  <c r="G26" i="122"/>
  <c r="F14" i="150" l="1"/>
  <c r="F14" i="126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6" i="120" l="1"/>
  <c r="D26" i="120"/>
  <c r="F13" i="120" l="1"/>
  <c r="F10" i="120"/>
  <c r="F16" i="120"/>
  <c r="F23" i="120"/>
  <c r="F22" i="120"/>
  <c r="F15" i="120"/>
  <c r="F20" i="120"/>
  <c r="F12" i="120"/>
  <c r="E26" i="120"/>
  <c r="F18" i="120"/>
  <c r="F11" i="120"/>
  <c r="F19" i="120"/>
  <c r="F14" i="120"/>
  <c r="F21" i="120"/>
  <c r="F17" i="120"/>
  <c r="F24" i="120" l="1"/>
  <c r="K52" i="105"/>
  <c r="E32" i="116"/>
  <c r="F36" i="116" l="1"/>
  <c r="E36" i="116"/>
  <c r="F32" i="116"/>
  <c r="E33" i="116"/>
  <c r="F33" i="116"/>
  <c r="F34" i="116"/>
  <c r="F31" i="116"/>
  <c r="D32" i="116"/>
  <c r="D33" i="116"/>
  <c r="D34" i="116"/>
  <c r="D31" i="116"/>
  <c r="E31" i="116"/>
  <c r="H29" i="116"/>
  <c r="G25" i="140" s="1"/>
  <c r="D48" i="116"/>
  <c r="H27" i="116"/>
  <c r="H26" i="116"/>
  <c r="H25" i="116"/>
  <c r="H24" i="116"/>
  <c r="H22" i="116"/>
  <c r="G25" i="139" s="1"/>
  <c r="D47" i="116"/>
  <c r="H20" i="116"/>
  <c r="H19" i="116"/>
  <c r="H18" i="116"/>
  <c r="H17" i="116"/>
  <c r="H11" i="116"/>
  <c r="H12" i="116"/>
  <c r="H13" i="116"/>
  <c r="G25" i="120"/>
  <c r="H10" i="116"/>
  <c r="E37" i="116" l="1"/>
  <c r="D37" i="116"/>
  <c r="F37" i="116"/>
  <c r="H36" i="116"/>
  <c r="G25" i="141" s="1"/>
  <c r="H32" i="116"/>
  <c r="H34" i="116"/>
  <c r="H23" i="116"/>
  <c r="C47" i="116"/>
  <c r="H33" i="116"/>
  <c r="H31" i="116"/>
  <c r="G26" i="139" l="1"/>
  <c r="G14" i="152"/>
  <c r="G25" i="116"/>
  <c r="G29" i="116"/>
  <c r="G26" i="116"/>
  <c r="G24" i="116"/>
  <c r="G27" i="116"/>
  <c r="G28" i="116"/>
  <c r="D46" i="116"/>
  <c r="D49" i="116" s="1"/>
  <c r="J46" i="116"/>
  <c r="J47" i="116"/>
  <c r="J48" i="116"/>
  <c r="H30" i="116"/>
  <c r="C48" i="116"/>
  <c r="C46" i="116"/>
  <c r="H16" i="116"/>
  <c r="G26" i="120" l="1"/>
  <c r="G26" i="140"/>
  <c r="G14" i="151"/>
  <c r="C49" i="116"/>
  <c r="I46" i="116"/>
  <c r="G32" i="116"/>
  <c r="G34" i="116"/>
  <c r="G36" i="116"/>
  <c r="G31" i="116"/>
  <c r="G33" i="116"/>
  <c r="G35" i="116"/>
  <c r="K37" i="116"/>
  <c r="K36" i="116"/>
  <c r="K34" i="116"/>
  <c r="K31" i="116"/>
  <c r="K32" i="116"/>
  <c r="K33" i="116"/>
  <c r="J49" i="116"/>
  <c r="H37" i="116"/>
  <c r="I48" i="116"/>
  <c r="I47" i="116"/>
  <c r="G26" i="141" l="1"/>
  <c r="G14" i="150"/>
  <c r="I49" i="116"/>
  <c r="G18" i="140"/>
  <c r="G18" i="139"/>
  <c r="G18" i="120"/>
  <c r="G16" i="140"/>
  <c r="G16" i="139"/>
  <c r="G16" i="120"/>
  <c r="E29" i="107"/>
  <c r="F29" i="107"/>
  <c r="E30" i="107"/>
  <c r="F30" i="107"/>
  <c r="E31" i="107"/>
  <c r="F31" i="107"/>
  <c r="F28" i="107"/>
  <c r="E28" i="107"/>
  <c r="D29" i="107"/>
  <c r="D30" i="107"/>
  <c r="K28" i="105"/>
  <c r="G28" i="105"/>
  <c r="F33" i="107" l="1"/>
  <c r="D33" i="107"/>
  <c r="C10" i="141" s="1"/>
  <c r="E33" i="107"/>
  <c r="C18" i="141"/>
  <c r="E18" i="141"/>
  <c r="D12" i="141"/>
  <c r="C11" i="141"/>
  <c r="C20" i="141"/>
  <c r="C16" i="141"/>
  <c r="E16" i="141"/>
  <c r="E22" i="141"/>
  <c r="C21" i="141"/>
  <c r="E20" i="141"/>
  <c r="C19" i="141"/>
  <c r="C17" i="141"/>
  <c r="C15" i="141"/>
  <c r="E14" i="141"/>
  <c r="C14" i="141"/>
  <c r="G14" i="141"/>
  <c r="D14" i="141"/>
  <c r="C13" i="141"/>
  <c r="E12" i="141"/>
  <c r="C12" i="141"/>
  <c r="E11" i="141"/>
  <c r="G11" i="140"/>
  <c r="C22" i="141"/>
  <c r="C23" i="141"/>
  <c r="G22" i="120"/>
  <c r="G22" i="139"/>
  <c r="G22" i="140"/>
  <c r="D22" i="141"/>
  <c r="G20" i="120"/>
  <c r="G20" i="139"/>
  <c r="G20" i="140"/>
  <c r="G14" i="120"/>
  <c r="G14" i="139"/>
  <c r="G14" i="140"/>
  <c r="G12" i="120"/>
  <c r="G12" i="139"/>
  <c r="G12" i="140"/>
  <c r="E10" i="141"/>
  <c r="G11" i="139"/>
  <c r="G11" i="120"/>
  <c r="H19" i="107"/>
  <c r="G17" i="107"/>
  <c r="H13" i="107"/>
  <c r="H25" i="107"/>
  <c r="G23" i="107"/>
  <c r="G11" i="107"/>
  <c r="G22" i="107"/>
  <c r="H28" i="107"/>
  <c r="H12" i="107"/>
  <c r="H18" i="107"/>
  <c r="H24" i="107"/>
  <c r="H27" i="107"/>
  <c r="G10" i="140" s="1"/>
  <c r="H29" i="107"/>
  <c r="H11" i="107"/>
  <c r="G13" i="107"/>
  <c r="G10" i="120"/>
  <c r="H17" i="107"/>
  <c r="G19" i="107"/>
  <c r="H21" i="107"/>
  <c r="G10" i="139" s="1"/>
  <c r="H23" i="107"/>
  <c r="G25" i="107"/>
  <c r="H30" i="107"/>
  <c r="H16" i="107"/>
  <c r="G18" i="107"/>
  <c r="H22" i="107"/>
  <c r="G24" i="107"/>
  <c r="H31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H33" i="107" l="1"/>
  <c r="G10" i="141" s="1"/>
  <c r="G32" i="107"/>
  <c r="D10" i="141"/>
  <c r="G12" i="141"/>
  <c r="G11" i="141"/>
  <c r="G20" i="141"/>
  <c r="D20" i="141"/>
  <c r="G18" i="141"/>
  <c r="D18" i="141"/>
  <c r="C24" i="141"/>
  <c r="C26" i="141" s="1"/>
  <c r="G16" i="141"/>
  <c r="D16" i="141"/>
  <c r="E24" i="141"/>
  <c r="F11" i="141" s="1"/>
  <c r="D11" i="141"/>
  <c r="K48" i="105"/>
  <c r="K40" i="105"/>
  <c r="K12" i="105"/>
  <c r="K15" i="105"/>
  <c r="G23" i="105"/>
  <c r="G27" i="105"/>
  <c r="G31" i="105"/>
  <c r="G40" i="105"/>
  <c r="G43" i="105"/>
  <c r="G34" i="105"/>
  <c r="G22" i="141"/>
  <c r="G29" i="107"/>
  <c r="G31" i="107"/>
  <c r="G30" i="107"/>
  <c r="G28" i="107"/>
  <c r="K9" i="105"/>
  <c r="K27" i="105"/>
  <c r="K34" i="105"/>
  <c r="G15" i="105"/>
  <c r="K23" i="105"/>
  <c r="K43" i="105"/>
  <c r="G12" i="105"/>
  <c r="K31" i="105"/>
  <c r="G37" i="105"/>
  <c r="K37" i="105"/>
  <c r="G9" i="105"/>
  <c r="D24" i="141" l="1"/>
  <c r="D26" i="141" s="1"/>
  <c r="F20" i="141"/>
  <c r="F10" i="141"/>
  <c r="F21" i="141"/>
  <c r="F16" i="141"/>
  <c r="F17" i="141"/>
  <c r="F15" i="141"/>
  <c r="F18" i="141"/>
  <c r="F14" i="141"/>
  <c r="F13" i="141"/>
  <c r="F19" i="141"/>
  <c r="F12" i="141"/>
  <c r="F22" i="141"/>
  <c r="F23" i="141"/>
  <c r="E26" i="141"/>
  <c r="F24" i="141" l="1"/>
</calcChain>
</file>

<file path=xl/sharedStrings.xml><?xml version="1.0" encoding="utf-8"?>
<sst xmlns="http://schemas.openxmlformats.org/spreadsheetml/2006/main" count="1984" uniqueCount="358">
  <si>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</si>
  <si>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</si>
  <si>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</si>
  <si>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</si>
  <si>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</si>
  <si>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</si>
  <si>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</si>
  <si>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</si>
  <si>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</si>
  <si>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</si>
  <si>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</si>
  <si>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</si>
  <si>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</si>
  <si>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</si>
  <si>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</si>
  <si>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</si>
  <si>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</si>
  <si>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</si>
  <si>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</si>
  <si>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</si>
  <si>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</si>
  <si>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</si>
  <si>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</si>
  <si>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</si>
  <si>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</si>
  <si>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</si>
  <si>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</si>
  <si>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</si>
  <si>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</si>
  <si>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</si>
  <si>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</si>
  <si>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</si>
  <si>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</si>
  <si>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</si>
  <si>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</si>
  <si>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</si>
  <si>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</si>
  <si>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</si>
  <si>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</si>
  <si>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</si>
  <si>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</si>
  <si>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</si>
  <si>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</si>
  <si>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</si>
  <si>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</si>
  <si>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</si>
  <si>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</si>
  <si>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</si>
  <si>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</si>
  <si>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</si>
  <si>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</si>
  <si>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</si>
  <si>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</si>
  <si>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</si>
  <si>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</si>
  <si>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</si>
  <si>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</si>
  <si>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</si>
  <si>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</si>
  <si>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</si>
  <si>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</si>
  <si>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</si>
  <si>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</si>
  <si>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</si>
  <si>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</si>
  <si>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</si>
  <si>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</si>
  <si>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</si>
  <si>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</si>
  <si>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</si>
  <si>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</si>
  <si>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</si>
  <si>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</si>
  <si>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</si>
  <si>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</si>
  <si>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</si>
  <si>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</si>
  <si>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</si>
  <si>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</si>
  <si>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</si>
  <si>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</si>
  <si>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</si>
  <si>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</si>
  <si>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</si>
  <si>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</si>
  <si>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</si>
  <si>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</si>
  <si>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</si>
  <si>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</si>
  <si>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</si>
  <si>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</si>
  <si>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</si>
  <si>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</si>
  <si>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OP+VS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</si>
  <si>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</si>
  <si>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</si>
  <si>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</si>
  <si>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</si>
  <si>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</si>
  <si>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</si>
  <si>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</si>
  <si>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</si>
  <si>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</si>
  <si>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</si>
  <si>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</si>
  <si>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</si>
  <si>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</si>
  <si>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</si>
  <si>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</si>
  <si>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</si>
  <si>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</si>
  <si>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</si>
  <si>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</si>
  <si>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</si>
  <si>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</si>
  <si>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</si>
  <si>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</si>
  <si>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</si>
  <si>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</si>
  <si>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</si>
  <si>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</si>
  <si>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</si>
  <si>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</si>
  <si>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</si>
  <si>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Hraniční předávací stanice
(HPS)</t>
  </si>
  <si>
    <t>Tok plynu ze 
zásobníku plynu, které náleží do plynárenské soustavy ČR</t>
  </si>
  <si>
    <t xml:space="preserve">    ze ZP</t>
  </si>
  <si>
    <t>Tok plynu v 
přepravní soustavě
(PS)</t>
  </si>
  <si>
    <t>Tok plynu do 
zásobníku plynu, které náleží do plynárenské soustavy ČR</t>
  </si>
  <si>
    <t>Ostatní plyn
(vlastní spotřeba, ztráty, změna akumulace v RDS)</t>
  </si>
  <si>
    <t xml:space="preserve">   do ČR</t>
  </si>
  <si>
    <t>Předávací
  stanice</t>
  </si>
  <si>
    <t>Tok plynu v 
regionální distribuční soustavě
(RDS)</t>
  </si>
  <si>
    <t>Tok plynu v 
lokální distribuční 
soustavě 
(LDS)</t>
  </si>
  <si>
    <t>Výroba plynu v ČR
(VP)</t>
  </si>
  <si>
    <t>Schéma toků plynu v plynárenské soustavě ČR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</si>
  <si>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</si>
  <si>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</si>
  <si>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</si>
  <si>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
k PS</t>
  </si>
  <si>
    <t>www.eru.cz</t>
  </si>
  <si>
    <t>I.</t>
  </si>
  <si>
    <t>II.</t>
  </si>
  <si>
    <t>III.</t>
  </si>
  <si>
    <t>IV.</t>
  </si>
  <si>
    <t>I. čtvrtletí</t>
  </si>
  <si>
    <t>Tok plynu do/z plynárenské soustavy ČR</t>
  </si>
  <si>
    <t>Čtvrtletní bilance plynárenské soustavy ČR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</si>
  <si>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</si>
  <si>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</si>
  <si>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</si>
  <si>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</si>
  <si>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</si>
  <si>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</si>
  <si>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</si>
  <si>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</si>
  <si>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</si>
  <si>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</si>
  <si>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</si>
  <si>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</si>
  <si>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</si>
  <si>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</si>
  <si>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</si>
  <si>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</si>
  <si>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</si>
  <si>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</si>
  <si>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</si>
  <si>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</si>
  <si>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</si>
  <si>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</si>
  <si>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</si>
  <si>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</si>
  <si>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</si>
  <si>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</si>
  <si>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</si>
  <si>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</si>
  <si>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</si>
  <si>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</si>
  <si>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</si>
  <si>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</si>
  <si>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</si>
  <si>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</si>
  <si>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</si>
  <si>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Kompresní 
stanice (KS)</t>
  </si>
  <si>
    <t>Tok plynu z 
plynárenské soustavy 
ČR přes HPS</t>
  </si>
  <si>
    <t>Tok plynu do 
plynárenské soustavy 
ČR přes HPS</t>
  </si>
  <si>
    <t>Tok plynu do 
plynárenské soustavy 
ČR přes PPL</t>
  </si>
  <si>
    <t>Tok plynu z 
plynárenské soustavy 
ČR přes PPL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</si>
  <si>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</si>
  <si>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</si>
  <si>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</si>
  <si>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>mil. m</t>
    </r>
    <r>
      <rPr>
        <vertAlign val="superscript"/>
        <sz val="8"/>
        <rFont val="Arial Narrow"/>
        <family val="2"/>
        <charset val="238"/>
      </rPr>
      <t>3</t>
    </r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</si>
  <si>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</si>
  <si>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 xml:space="preserve"> </t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</si>
  <si>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</si>
  <si>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</si>
  <si>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</si>
  <si>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</si>
  <si>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</si>
  <si>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</si>
  <si>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</si>
  <si>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</si>
  <si>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</si>
  <si>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</si>
  <si>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</si>
  <si>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</si>
  <si>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</si>
  <si>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</si>
  <si>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</si>
  <si>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</si>
  <si>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±1,0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</si>
  <si>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</si>
  <si>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</si>
  <si>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</si>
  <si>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</si>
  <si>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</si>
  <si>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</si>
  <si>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</si>
  <si>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</si>
  <si>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</si>
  <si>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str. 33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</si>
  <si>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</si>
  <si>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</si>
  <si>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</si>
  <si>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</si>
  <si>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</si>
  <si>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</si>
  <si>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</si>
  <si>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</si>
  <si>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</si>
  <si>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</si>
  <si>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</si>
  <si>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</si>
  <si>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</si>
  <si>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</si>
  <si>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</si>
  <si>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</si>
  <si>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</si>
  <si>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</si>
  <si>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</si>
  <si>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</si>
  <si>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</si>
  <si>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Čtvrtletní zpráva o provozu 
plynárenské soustavy ČR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</si>
  <si>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</si>
  <si>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</si>
  <si>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</si>
  <si>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</si>
  <si>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</si>
  <si>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</si>
  <si>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</si>
  <si>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</si>
  <si>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</si>
  <si>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</si>
  <si>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</si>
  <si>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</si>
  <si>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</si>
  <si>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</si>
  <si>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</si>
  <si>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</si>
  <si>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</si>
  <si>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</si>
  <si>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3.8</t>
  </si>
  <si>
    <t>Tabulka č. 3.9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</si>
  <si>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</si>
  <si>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</si>
  <si>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</si>
  <si>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</si>
  <si>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</si>
  <si>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</si>
  <si>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</si>
  <si>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</si>
  <si>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</si>
  <si>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</si>
  <si>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</si>
  <si>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</si>
  <si>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</si>
  <si>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</si>
  <si>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</si>
  <si>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</si>
  <si>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</si>
  <si>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</si>
  <si>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</si>
  <si>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</si>
  <si>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</si>
  <si>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</si>
  <si>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</si>
  <si>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</si>
  <si>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</si>
  <si>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</si>
  <si>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</si>
  <si>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</si>
  <si>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</si>
  <si>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</si>
  <si>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</si>
  <si>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</si>
  <si>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</si>
  <si>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</si>
  <si>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</si>
  <si>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</si>
  <si>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</si>
  <si>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</si>
  <si>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</si>
  <si>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</si>
  <si>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</si>
  <si>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</si>
  <si>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</si>
  <si>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</si>
  <si>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</si>
  <si>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</si>
  <si>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</si>
  <si>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</si>
  <si>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</si>
  <si>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</si>
  <si>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r>
      <t>spotřeba plynu (tis.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)</t>
    </r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</si>
  <si>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</si>
  <si>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</si>
  <si>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</si>
  <si>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</si>
  <si>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</si>
  <si>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</si>
  <si>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</si>
  <si>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</si>
  <si>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</si>
  <si>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</si>
  <si>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</si>
  <si>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</si>
  <si>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</si>
  <si>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</si>
  <si>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</si>
  <si>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</si>
  <si>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 xml:space="preserve">           z ČR</t>
  </si>
  <si>
    <t xml:space="preserve">     z ČR</t>
  </si>
  <si>
    <t>Hlavní město Praha</t>
  </si>
  <si>
    <t xml:space="preserve"> Královéhradecký</t>
  </si>
  <si>
    <t>Královéhradecký</t>
  </si>
  <si>
    <t xml:space="preserve">      do ZP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</si>
  <si>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</si>
  <si>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</si>
  <si>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</si>
  <si>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</si>
  <si>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</si>
  <si>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</si>
  <si>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</si>
  <si>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</si>
  <si>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</si>
  <si>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* Prognóza spotřeby plynu na rok 2017 byla zpracována v prosinci 2016.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</si>
  <si>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</si>
  <si>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</si>
  <si>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</si>
  <si>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</si>
  <si>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</si>
  <si>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</si>
  <si>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</si>
  <si>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* Ostatní společnosti zahrnují dodávky zákazníkům připojených přímo na přepravní soustavu a plyn pro pohon kompresních stanic (PKS) společnosti NET4GAS, s.r.o., dodávky v lokální distribuční soustavě Green Gas DPB, a.s., (není zahrnuta v RDS), všechny lokální distribuční soustavy, které jsou napojeny na RDS (uveden pouze počet zákazníků a stanice CNG, spotřeba plynu již zahrnuta v RDS) a vlastní spotřebu (VS) výrobců plynu. LDS, CNG a PKS nově sledováno od 1. 1. 2017.</t>
  </si>
  <si>
    <t>NET4GAS, s.r.o., všechny LDS, výrobci plynu</t>
  </si>
  <si>
    <t>N/A</t>
  </si>
  <si>
    <t>stav zásob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</si>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</sst>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00"/>
    <numFmt numFmtId="167" formatCode="0.0"/>
  </numFmts>
  <fonts count="8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2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b/>
      <i/>
      <sz val="8"/>
      <color theme="0" tint="-0.499984740745262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b/>
      <sz val="8"/>
      <color theme="8" tint="-0.499984740745262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sz val="8"/>
      <color theme="8" tint="-0.499984740745262"/>
      <name val="Arial Narrow"/>
      <family val="2"/>
      <charset val="238"/>
    </font>
    <font>
      <sz val="8"/>
      <color theme="5" tint="-0.249977111117893"/>
      <name val="Arial Narrow"/>
      <family val="2"/>
      <charset val="238"/>
    </font>
    <font>
      <sz val="7"/>
      <color theme="8" tint="-0.249977111117893"/>
      <name val="Arial Narrow"/>
      <family val="2"/>
      <charset val="238"/>
    </font>
    <font>
      <sz val="7"/>
      <color theme="8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Wingdings 3"/>
      <family val="1"/>
      <charset val="2"/>
    </font>
    <font>
      <sz val="8"/>
      <color rgb="FF79C1D5"/>
      <name val="Arial Narrow"/>
      <family val="2"/>
      <charset val="238"/>
    </font>
    <font>
      <b/>
      <sz val="12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26"/>
      <color rgb="FF002060"/>
      <name val="Arial Narrow"/>
      <family val="2"/>
      <charset val="238"/>
    </font>
    <font>
      <b/>
      <sz val="28"/>
      <color rgb="FF002060"/>
      <name val="Arial Narrow"/>
      <family val="2"/>
      <charset val="238"/>
    </font>
    <font>
      <sz val="22"/>
      <color theme="8" tint="-0.249977111117893"/>
      <name val="Arial Narrow"/>
      <family val="2"/>
      <charset val="238"/>
    </font>
    <font>
      <sz val="8"/>
      <color theme="8" tint="0.39997558519241921"/>
      <name val="Arial Narrow"/>
      <family val="2"/>
      <charset val="238"/>
    </font>
    <font>
      <sz val="8"/>
      <color theme="8" tint="0.79998168889431442"/>
      <name val="Arial Narrow"/>
      <family val="2"/>
      <charset val="238"/>
    </font>
    <font>
      <sz val="8"/>
      <color theme="7" tint="0.79998168889431442"/>
      <name val="Arial Narrow"/>
      <family val="2"/>
      <charset val="238"/>
    </font>
    <font>
      <sz val="8"/>
      <color theme="0" tint="-4.9989318521683403E-2"/>
      <name val="Arial Narrow"/>
      <family val="2"/>
      <charset val="238"/>
    </font>
    <font>
      <sz val="8"/>
      <color rgb="FFDDFAFB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8"/>
      <color theme="4" tint="0.39997558519241921"/>
      <name val="Arial Narrow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A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8" tint="0.59996337778862885"/>
      </top>
      <bottom/>
      <diagonal/>
    </border>
  </borders>
  <cellStyleXfs count="58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4" fontId="43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1" fillId="19" borderId="18" applyNumberFormat="0" applyProtection="0">
      <alignment horizontal="right" vertical="center"/>
    </xf>
    <xf numFmtId="4" fontId="11" fillId="20" borderId="18" applyNumberFormat="0" applyProtection="0">
      <alignment horizontal="right" vertical="center"/>
    </xf>
    <xf numFmtId="4" fontId="11" fillId="21" borderId="18" applyNumberFormat="0" applyProtection="0">
      <alignment horizontal="right" vertical="center"/>
    </xf>
    <xf numFmtId="4" fontId="11" fillId="22" borderId="18" applyNumberFormat="0" applyProtection="0">
      <alignment horizontal="right" vertical="center"/>
    </xf>
    <xf numFmtId="4" fontId="11" fillId="23" borderId="18" applyNumberFormat="0" applyProtection="0">
      <alignment horizontal="right" vertical="center"/>
    </xf>
    <xf numFmtId="4" fontId="11" fillId="24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4" fillId="25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5" fillId="7" borderId="0" applyNumberFormat="0" applyProtection="0">
      <alignment horizontal="left" vertical="center" indent="1"/>
    </xf>
    <xf numFmtId="4" fontId="45" fillId="6" borderId="0" applyNumberFormat="0" applyProtection="0">
      <alignment horizontal="left" vertical="center" indent="1"/>
    </xf>
    <xf numFmtId="0" fontId="4" fillId="25" borderId="18" applyNumberFormat="0" applyProtection="0">
      <alignment horizontal="left" vertical="center" indent="1"/>
    </xf>
    <xf numFmtId="0" fontId="4" fillId="25" borderId="18" applyNumberFormat="0" applyProtection="0">
      <alignment horizontal="left" vertical="top" indent="1"/>
    </xf>
    <xf numFmtId="0" fontId="4" fillId="6" borderId="18" applyNumberFormat="0" applyProtection="0">
      <alignment horizontal="left" vertical="center" indent="1"/>
    </xf>
    <xf numFmtId="0" fontId="4" fillId="6" borderId="18" applyNumberFormat="0" applyProtection="0">
      <alignment horizontal="left" vertical="top" indent="1"/>
    </xf>
    <xf numFmtId="0" fontId="4" fillId="26" borderId="18" applyNumberFormat="0" applyProtection="0">
      <alignment horizontal="left" vertical="center" indent="1"/>
    </xf>
    <xf numFmtId="0" fontId="4" fillId="26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11" fillId="28" borderId="18" applyNumberFormat="0" applyProtection="0">
      <alignment vertical="center"/>
    </xf>
    <xf numFmtId="4" fontId="46" fillId="28" borderId="18" applyNumberFormat="0" applyProtection="0">
      <alignment vertical="center"/>
    </xf>
    <xf numFmtId="4" fontId="11" fillId="28" borderId="18" applyNumberFormat="0" applyProtection="0">
      <alignment horizontal="left" vertical="center" indent="1"/>
    </xf>
    <xf numFmtId="0" fontId="11" fillId="28" borderId="18" applyNumberFormat="0" applyProtection="0">
      <alignment horizontal="left" vertical="top" indent="1"/>
    </xf>
    <xf numFmtId="4" fontId="46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7" fillId="0" borderId="0" applyNumberFormat="0" applyProtection="0">
      <alignment horizontal="left" vertical="center" indent="1"/>
    </xf>
    <xf numFmtId="4" fontId="48" fillId="7" borderId="18" applyNumberFormat="0" applyProtection="0">
      <alignment horizontal="right" vertical="center"/>
    </xf>
    <xf numFmtId="0" fontId="4" fillId="0" borderId="0"/>
  </cellStyleXfs>
  <cellXfs count="1129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 vertical="top"/>
    </xf>
    <xf numFmtId="0" fontId="4" fillId="2" borderId="0" xfId="2" applyFill="1"/>
    <xf numFmtId="0" fontId="4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3" fontId="4" fillId="2" borderId="0" xfId="2" applyNumberFormat="1" applyFill="1"/>
    <xf numFmtId="0" fontId="9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6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4" fillId="11" borderId="0" xfId="2" applyFill="1"/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" fontId="27" fillId="3" borderId="0" xfId="2" applyNumberFormat="1" applyFont="1" applyFill="1" applyBorder="1" applyAlignment="1">
      <alignment horizontal="center" vertical="center" wrapText="1"/>
    </xf>
    <xf numFmtId="0" fontId="22" fillId="2" borderId="0" xfId="2" applyFont="1" applyFill="1" applyBorder="1"/>
    <xf numFmtId="1" fontId="19" fillId="3" borderId="39" xfId="2" applyNumberFormat="1" applyFont="1" applyFill="1" applyBorder="1" applyAlignment="1">
      <alignment horizontal="center" vertical="center" wrapText="1"/>
    </xf>
    <xf numFmtId="1" fontId="19" fillId="3" borderId="39" xfId="2" applyNumberFormat="1" applyFont="1" applyFill="1" applyBorder="1" applyAlignment="1">
      <alignment vertical="center" wrapText="1"/>
    </xf>
    <xf numFmtId="0" fontId="4" fillId="2" borderId="39" xfId="2" applyFill="1" applyBorder="1" applyAlignment="1">
      <alignment horizontal="center"/>
    </xf>
    <xf numFmtId="0" fontId="22" fillId="3" borderId="39" xfId="2" applyFont="1" applyFill="1" applyBorder="1"/>
    <xf numFmtId="0" fontId="4" fillId="2" borderId="39" xfId="2" applyFill="1" applyBorder="1"/>
    <xf numFmtId="0" fontId="22" fillId="2" borderId="39" xfId="2" applyFont="1" applyFill="1" applyBorder="1"/>
    <xf numFmtId="1" fontId="22" fillId="3" borderId="39" xfId="2" applyNumberFormat="1" applyFont="1" applyFill="1" applyBorder="1" applyAlignment="1">
      <alignment vertical="center" wrapText="1"/>
    </xf>
    <xf numFmtId="1" fontId="26" fillId="3" borderId="39" xfId="2" applyNumberFormat="1" applyFont="1" applyFill="1" applyBorder="1" applyAlignment="1">
      <alignment vertical="center" wrapText="1"/>
    </xf>
    <xf numFmtId="1" fontId="21" fillId="3" borderId="39" xfId="2" applyNumberFormat="1" applyFont="1" applyFill="1" applyBorder="1" applyAlignment="1">
      <alignment vertical="center" wrapText="1"/>
    </xf>
    <xf numFmtId="0" fontId="4" fillId="3" borderId="39" xfId="2" applyFill="1" applyBorder="1"/>
    <xf numFmtId="1" fontId="19" fillId="3" borderId="41" xfId="2" applyNumberFormat="1" applyFont="1" applyFill="1" applyBorder="1" applyAlignment="1">
      <alignment horizontal="center" vertical="center" wrapText="1"/>
    </xf>
    <xf numFmtId="1" fontId="19" fillId="3" borderId="41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vertical="center" wrapText="1"/>
    </xf>
    <xf numFmtId="1" fontId="19" fillId="3" borderId="43" xfId="2" applyNumberFormat="1" applyFont="1" applyFill="1" applyBorder="1" applyAlignment="1">
      <alignment vertical="center" wrapText="1"/>
    </xf>
    <xf numFmtId="0" fontId="4" fillId="2" borderId="44" xfId="2" applyFill="1" applyBorder="1"/>
    <xf numFmtId="0" fontId="4" fillId="2" borderId="46" xfId="2" applyFill="1" applyBorder="1"/>
    <xf numFmtId="0" fontId="4" fillId="2" borderId="47" xfId="2" applyFill="1" applyBorder="1"/>
    <xf numFmtId="1" fontId="19" fillId="3" borderId="46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horizontal="center" vertical="center" wrapText="1"/>
    </xf>
    <xf numFmtId="1" fontId="19" fillId="3" borderId="44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vertical="center" wrapText="1"/>
    </xf>
    <xf numFmtId="1" fontId="19" fillId="3" borderId="46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horizontal="center" vertical="center" wrapText="1"/>
    </xf>
    <xf numFmtId="1" fontId="19" fillId="3" borderId="40" xfId="2" applyNumberFormat="1" applyFont="1" applyFill="1" applyBorder="1" applyAlignment="1">
      <alignment horizontal="center" vertical="center" wrapText="1"/>
    </xf>
    <xf numFmtId="0" fontId="4" fillId="2" borderId="41" xfId="2" applyFill="1" applyBorder="1"/>
    <xf numFmtId="0" fontId="22" fillId="2" borderId="41" xfId="2" applyFont="1" applyFill="1" applyBorder="1"/>
    <xf numFmtId="1" fontId="19" fillId="3" borderId="40" xfId="2" applyNumberFormat="1" applyFont="1" applyFill="1" applyBorder="1" applyAlignment="1">
      <alignment vertical="center" wrapText="1"/>
    </xf>
    <xf numFmtId="0" fontId="4" fillId="2" borderId="40" xfId="2" applyFill="1" applyBorder="1"/>
    <xf numFmtId="0" fontId="22" fillId="2" borderId="40" xfId="2" applyFont="1" applyFill="1" applyBorder="1"/>
    <xf numFmtId="0" fontId="22" fillId="2" borderId="43" xfId="2" applyFont="1" applyFill="1" applyBorder="1"/>
    <xf numFmtId="0" fontId="4" fillId="3" borderId="46" xfId="2" applyFill="1" applyBorder="1"/>
    <xf numFmtId="0" fontId="4" fillId="3" borderId="47" xfId="2" applyFill="1" applyBorder="1"/>
    <xf numFmtId="1" fontId="19" fillId="3" borderId="45" xfId="2" applyNumberFormat="1" applyFont="1" applyFill="1" applyBorder="1" applyAlignment="1">
      <alignment vertical="center" wrapText="1"/>
    </xf>
    <xf numFmtId="0" fontId="22" fillId="2" borderId="48" xfId="2" applyFont="1" applyFill="1" applyBorder="1"/>
    <xf numFmtId="1" fontId="19" fillId="3" borderId="49" xfId="2" applyNumberFormat="1" applyFont="1" applyFill="1" applyBorder="1" applyAlignment="1">
      <alignment vertical="center" wrapText="1"/>
    </xf>
    <xf numFmtId="1" fontId="28" fillId="3" borderId="43" xfId="2" applyNumberFormat="1" applyFont="1" applyFill="1" applyBorder="1" applyAlignment="1">
      <alignment horizontal="center" vertical="center" wrapText="1"/>
    </xf>
    <xf numFmtId="1" fontId="19" fillId="3" borderId="43" xfId="2" applyNumberFormat="1" applyFont="1" applyFill="1" applyBorder="1" applyAlignment="1">
      <alignment horizontal="center" vertical="center" wrapText="1"/>
    </xf>
    <xf numFmtId="14" fontId="4" fillId="2" borderId="0" xfId="2" applyNumberFormat="1" applyFill="1"/>
    <xf numFmtId="1" fontId="30" fillId="3" borderId="0" xfId="2" applyNumberFormat="1" applyFont="1" applyFill="1" applyBorder="1" applyAlignment="1">
      <alignment vertical="center" wrapText="1"/>
    </xf>
    <xf numFmtId="1" fontId="30" fillId="3" borderId="0" xfId="2" applyNumberFormat="1" applyFont="1" applyFill="1" applyBorder="1" applyAlignment="1">
      <alignment horizontal="right" vertical="center" wrapText="1"/>
    </xf>
    <xf numFmtId="1" fontId="30" fillId="3" borderId="0" xfId="2" applyNumberFormat="1" applyFont="1" applyFill="1" applyBorder="1" applyAlignment="1">
      <alignment horizontal="left" vertical="center" wrapText="1"/>
    </xf>
    <xf numFmtId="1" fontId="19" fillId="12" borderId="39" xfId="2" applyNumberFormat="1" applyFont="1" applyFill="1" applyBorder="1" applyAlignment="1">
      <alignment horizontal="center" vertical="center" wrapText="1"/>
    </xf>
    <xf numFmtId="0" fontId="4" fillId="12" borderId="39" xfId="2" applyFill="1" applyBorder="1"/>
    <xf numFmtId="0" fontId="4" fillId="12" borderId="39" xfId="2" applyFill="1" applyBorder="1" applyAlignment="1">
      <alignment vertical="center"/>
    </xf>
    <xf numFmtId="1" fontId="21" fillId="3" borderId="48" xfId="2" applyNumberFormat="1" applyFont="1" applyFill="1" applyBorder="1" applyAlignment="1">
      <alignment vertical="center" wrapText="1"/>
    </xf>
    <xf numFmtId="0" fontId="4" fillId="3" borderId="50" xfId="2" applyFill="1" applyBorder="1"/>
    <xf numFmtId="0" fontId="25" fillId="2" borderId="0" xfId="2" applyFont="1" applyFill="1" applyBorder="1"/>
    <xf numFmtId="0" fontId="4" fillId="2" borderId="51" xfId="2" applyFill="1" applyBorder="1"/>
    <xf numFmtId="0" fontId="31" fillId="3" borderId="0" xfId="0" applyFont="1" applyFill="1"/>
    <xf numFmtId="3" fontId="31" fillId="3" borderId="5" xfId="0" applyNumberFormat="1" applyFont="1" applyFill="1" applyBorder="1"/>
    <xf numFmtId="3" fontId="31" fillId="3" borderId="0" xfId="0" applyNumberFormat="1" applyFont="1" applyFill="1" applyBorder="1"/>
    <xf numFmtId="3" fontId="31" fillId="3" borderId="9" xfId="0" applyNumberFormat="1" applyFont="1" applyFill="1" applyBorder="1"/>
    <xf numFmtId="3" fontId="31" fillId="3" borderId="10" xfId="0" applyNumberFormat="1" applyFont="1" applyFill="1" applyBorder="1"/>
    <xf numFmtId="3" fontId="31" fillId="3" borderId="11" xfId="0" applyNumberFormat="1" applyFont="1" applyFill="1" applyBorder="1"/>
    <xf numFmtId="0" fontId="31" fillId="3" borderId="7" xfId="0" applyFont="1" applyFill="1" applyBorder="1" applyAlignment="1">
      <alignment horizontal="right"/>
    </xf>
    <xf numFmtId="0" fontId="31" fillId="3" borderId="4" xfId="0" applyFont="1" applyFill="1" applyBorder="1" applyAlignment="1">
      <alignment horizontal="right"/>
    </xf>
    <xf numFmtId="0" fontId="31" fillId="3" borderId="10" xfId="0" applyFont="1" applyFill="1" applyBorder="1" applyAlignment="1">
      <alignment horizontal="right"/>
    </xf>
    <xf numFmtId="3" fontId="31" fillId="12" borderId="9" xfId="0" applyNumberFormat="1" applyFont="1" applyFill="1" applyBorder="1"/>
    <xf numFmtId="3" fontId="31" fillId="12" borderId="12" xfId="0" applyNumberFormat="1" applyFont="1" applyFill="1" applyBorder="1"/>
    <xf numFmtId="0" fontId="31" fillId="3" borderId="0" xfId="0" applyFont="1" applyFill="1" applyBorder="1"/>
    <xf numFmtId="0" fontId="31" fillId="3" borderId="7" xfId="0" applyFont="1" applyFill="1" applyBorder="1"/>
    <xf numFmtId="0" fontId="33" fillId="3" borderId="0" xfId="0" applyFont="1" applyFill="1" applyAlignment="1">
      <alignment horizontal="center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right" vertical="center" wrapText="1"/>
    </xf>
    <xf numFmtId="0" fontId="31" fillId="3" borderId="11" xfId="0" applyFont="1" applyFill="1" applyBorder="1" applyAlignment="1">
      <alignment horizontal="right"/>
    </xf>
    <xf numFmtId="0" fontId="31" fillId="3" borderId="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right" vertical="center" wrapText="1"/>
    </xf>
    <xf numFmtId="0" fontId="31" fillId="3" borderId="0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center"/>
    </xf>
    <xf numFmtId="0" fontId="31" fillId="3" borderId="53" xfId="0" applyFont="1" applyFill="1" applyBorder="1" applyAlignment="1">
      <alignment horizontal="right"/>
    </xf>
    <xf numFmtId="3" fontId="31" fillId="3" borderId="29" xfId="0" applyNumberFormat="1" applyFont="1" applyFill="1" applyBorder="1"/>
    <xf numFmtId="3" fontId="31" fillId="12" borderId="52" xfId="0" applyNumberFormat="1" applyFont="1" applyFill="1" applyBorder="1"/>
    <xf numFmtId="0" fontId="31" fillId="3" borderId="20" xfId="0" applyFont="1" applyFill="1" applyBorder="1" applyAlignment="1">
      <alignment horizontal="right"/>
    </xf>
    <xf numFmtId="3" fontId="31" fillId="3" borderId="26" xfId="0" applyNumberFormat="1" applyFont="1" applyFill="1" applyBorder="1"/>
    <xf numFmtId="3" fontId="31" fillId="12" borderId="21" xfId="0" applyNumberFormat="1" applyFont="1" applyFill="1" applyBorder="1"/>
    <xf numFmtId="0" fontId="31" fillId="3" borderId="16" xfId="0" applyFont="1" applyFill="1" applyBorder="1"/>
    <xf numFmtId="0" fontId="31" fillId="3" borderId="17" xfId="0" applyFont="1" applyFill="1" applyBorder="1" applyAlignment="1">
      <alignment horizontal="center"/>
    </xf>
    <xf numFmtId="3" fontId="31" fillId="3" borderId="54" xfId="0" applyNumberFormat="1" applyFont="1" applyFill="1" applyBorder="1"/>
    <xf numFmtId="3" fontId="31" fillId="3" borderId="24" xfId="0" applyNumberFormat="1" applyFont="1" applyFill="1" applyBorder="1"/>
    <xf numFmtId="3" fontId="31" fillId="3" borderId="16" xfId="0" applyNumberFormat="1" applyFont="1" applyFill="1" applyBorder="1"/>
    <xf numFmtId="3" fontId="31" fillId="3" borderId="17" xfId="0" applyNumberFormat="1" applyFont="1" applyFill="1" applyBorder="1"/>
    <xf numFmtId="3" fontId="31" fillId="3" borderId="28" xfId="0" applyNumberFormat="1" applyFont="1" applyFill="1" applyBorder="1"/>
    <xf numFmtId="0" fontId="31" fillId="3" borderId="55" xfId="0" applyFont="1" applyFill="1" applyBorder="1"/>
    <xf numFmtId="0" fontId="31" fillId="3" borderId="17" xfId="0" applyFont="1" applyFill="1" applyBorder="1"/>
    <xf numFmtId="0" fontId="31" fillId="3" borderId="26" xfId="0" applyFont="1" applyFill="1" applyBorder="1"/>
    <xf numFmtId="0" fontId="31" fillId="3" borderId="24" xfId="0" applyFont="1" applyFill="1" applyBorder="1"/>
    <xf numFmtId="0" fontId="31" fillId="3" borderId="54" xfId="0" applyFont="1" applyFill="1" applyBorder="1"/>
    <xf numFmtId="0" fontId="31" fillId="3" borderId="28" xfId="0" applyFont="1" applyFill="1" applyBorder="1"/>
    <xf numFmtId="3" fontId="31" fillId="12" borderId="15" xfId="0" applyNumberFormat="1" applyFont="1" applyFill="1" applyBorder="1"/>
    <xf numFmtId="3" fontId="31" fillId="12" borderId="8" xfId="0" applyNumberFormat="1" applyFont="1" applyFill="1" applyBorder="1"/>
    <xf numFmtId="0" fontId="34" fillId="2" borderId="0" xfId="0" applyFont="1" applyFill="1"/>
    <xf numFmtId="0" fontId="33" fillId="2" borderId="0" xfId="0" applyFont="1" applyFill="1" applyAlignment="1">
      <alignment vertical="center" wrapText="1"/>
    </xf>
    <xf numFmtId="1" fontId="33" fillId="2" borderId="0" xfId="0" applyNumberFormat="1" applyFont="1" applyFill="1" applyAlignment="1">
      <alignment horizontal="right" vertical="center" wrapText="1"/>
    </xf>
    <xf numFmtId="1" fontId="33" fillId="2" borderId="0" xfId="0" applyNumberFormat="1" applyFont="1" applyFill="1" applyAlignment="1">
      <alignment horizontal="left"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3" fillId="2" borderId="0" xfId="0" applyFont="1" applyFill="1" applyAlignment="1">
      <alignment horizontal="right" wrapText="1"/>
    </xf>
    <xf numFmtId="0" fontId="34" fillId="2" borderId="0" xfId="0" applyFont="1" applyFill="1" applyAlignment="1"/>
    <xf numFmtId="1" fontId="33" fillId="2" borderId="0" xfId="0" applyNumberFormat="1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horizontal="right" wrapText="1"/>
    </xf>
    <xf numFmtId="0" fontId="33" fillId="2" borderId="0" xfId="0" applyFont="1" applyFill="1" applyBorder="1" applyAlignment="1">
      <alignment horizontal="left" wrapText="1"/>
    </xf>
    <xf numFmtId="3" fontId="31" fillId="2" borderId="9" xfId="0" applyNumberFormat="1" applyFont="1" applyFill="1" applyBorder="1" applyAlignment="1">
      <alignment horizontal="right" vertical="center"/>
    </xf>
    <xf numFmtId="3" fontId="31" fillId="2" borderId="0" xfId="0" applyNumberFormat="1" applyFont="1" applyFill="1" applyBorder="1" applyAlignment="1">
      <alignment horizontal="right" vertical="center"/>
    </xf>
    <xf numFmtId="3" fontId="34" fillId="2" borderId="0" xfId="0" applyNumberFormat="1" applyFont="1" applyFill="1"/>
    <xf numFmtId="0" fontId="34" fillId="2" borderId="0" xfId="0" applyFont="1" applyFill="1" applyBorder="1" applyAlignment="1">
      <alignment vertical="center"/>
    </xf>
    <xf numFmtId="1" fontId="34" fillId="2" borderId="0" xfId="0" applyNumberFormat="1" applyFont="1" applyFill="1" applyBorder="1" applyAlignment="1">
      <alignment vertical="center" wrapText="1"/>
    </xf>
    <xf numFmtId="1" fontId="34" fillId="2" borderId="0" xfId="0" applyNumberFormat="1" applyFont="1" applyFill="1"/>
    <xf numFmtId="0" fontId="31" fillId="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right" vertical="center"/>
    </xf>
    <xf numFmtId="3" fontId="31" fillId="3" borderId="9" xfId="0" applyNumberFormat="1" applyFont="1" applyFill="1" applyBorder="1" applyAlignment="1">
      <alignment horizontal="right" vertical="center"/>
    </xf>
    <xf numFmtId="3" fontId="31" fillId="3" borderId="0" xfId="0" applyNumberFormat="1" applyFont="1" applyFill="1" applyBorder="1" applyAlignment="1">
      <alignment horizontal="right" vertical="center"/>
    </xf>
    <xf numFmtId="3" fontId="31" fillId="12" borderId="9" xfId="0" applyNumberFormat="1" applyFont="1" applyFill="1" applyBorder="1" applyAlignment="1">
      <alignment horizontal="right" vertical="center"/>
    </xf>
    <xf numFmtId="3" fontId="31" fillId="12" borderId="4" xfId="0" applyNumberFormat="1" applyFont="1" applyFill="1" applyBorder="1" applyAlignment="1">
      <alignment horizontal="right" vertical="center"/>
    </xf>
    <xf numFmtId="3" fontId="31" fillId="12" borderId="0" xfId="0" applyNumberFormat="1" applyFont="1" applyFill="1" applyBorder="1" applyAlignment="1">
      <alignment horizontal="right" vertical="center"/>
    </xf>
    <xf numFmtId="3" fontId="31" fillId="12" borderId="12" xfId="0" applyNumberFormat="1" applyFont="1" applyFill="1" applyBorder="1" applyAlignment="1">
      <alignment horizontal="right" vertical="center"/>
    </xf>
    <xf numFmtId="3" fontId="31" fillId="12" borderId="10" xfId="0" applyNumberFormat="1" applyFont="1" applyFill="1" applyBorder="1" applyAlignment="1">
      <alignment horizontal="right" vertical="center"/>
    </xf>
    <xf numFmtId="3" fontId="31" fillId="12" borderId="11" xfId="0" applyNumberFormat="1" applyFont="1" applyFill="1" applyBorder="1" applyAlignment="1">
      <alignment horizontal="right" vertical="center"/>
    </xf>
    <xf numFmtId="0" fontId="34" fillId="2" borderId="4" xfId="0" applyFont="1" applyFill="1" applyBorder="1"/>
    <xf numFmtId="3" fontId="34" fillId="2" borderId="4" xfId="0" applyNumberFormat="1" applyFont="1" applyFill="1" applyBorder="1"/>
    <xf numFmtId="1" fontId="34" fillId="2" borderId="4" xfId="0" applyNumberFormat="1" applyFont="1" applyFill="1" applyBorder="1"/>
    <xf numFmtId="3" fontId="31" fillId="2" borderId="4" xfId="0" applyNumberFormat="1" applyFont="1" applyFill="1" applyBorder="1" applyAlignment="1">
      <alignment horizontal="right" vertical="center"/>
    </xf>
    <xf numFmtId="0" fontId="34" fillId="2" borderId="10" xfId="0" applyFont="1" applyFill="1" applyBorder="1"/>
    <xf numFmtId="0" fontId="31" fillId="2" borderId="7" xfId="0" applyFont="1" applyFill="1" applyBorder="1" applyAlignment="1">
      <alignment horizontal="right" vertical="center"/>
    </xf>
    <xf numFmtId="0" fontId="31" fillId="2" borderId="4" xfId="0" applyFont="1" applyFill="1" applyBorder="1" applyAlignment="1">
      <alignment horizontal="right" vertical="center"/>
    </xf>
    <xf numFmtId="0" fontId="31" fillId="12" borderId="4" xfId="0" applyFont="1" applyFill="1" applyBorder="1" applyAlignment="1">
      <alignment horizontal="right" vertical="center"/>
    </xf>
    <xf numFmtId="0" fontId="31" fillId="12" borderId="10" xfId="0" applyFont="1" applyFill="1" applyBorder="1" applyAlignment="1">
      <alignment horizontal="right" vertical="center"/>
    </xf>
    <xf numFmtId="0" fontId="31" fillId="13" borderId="10" xfId="0" applyFont="1" applyFill="1" applyBorder="1" applyAlignment="1">
      <alignment horizontal="right" vertical="center"/>
    </xf>
    <xf numFmtId="3" fontId="31" fillId="13" borderId="12" xfId="0" applyNumberFormat="1" applyFont="1" applyFill="1" applyBorder="1" applyAlignment="1">
      <alignment horizontal="right" vertical="center"/>
    </xf>
    <xf numFmtId="3" fontId="31" fillId="13" borderId="10" xfId="0" applyNumberFormat="1" applyFont="1" applyFill="1" applyBorder="1" applyAlignment="1">
      <alignment horizontal="right" vertical="center"/>
    </xf>
    <xf numFmtId="3" fontId="31" fillId="13" borderId="11" xfId="0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wrapText="1"/>
    </xf>
    <xf numFmtId="1" fontId="33" fillId="2" borderId="0" xfId="0" applyNumberFormat="1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center" wrapText="1"/>
    </xf>
    <xf numFmtId="0" fontId="31" fillId="3" borderId="7" xfId="0" applyFont="1" applyFill="1" applyBorder="1" applyAlignment="1">
      <alignment horizontal="right" vertical="center"/>
    </xf>
    <xf numFmtId="164" fontId="31" fillId="3" borderId="0" xfId="1" applyNumberFormat="1" applyFont="1" applyFill="1" applyBorder="1" applyAlignment="1">
      <alignment horizontal="right" vertical="center"/>
    </xf>
    <xf numFmtId="3" fontId="34" fillId="2" borderId="10" xfId="0" applyNumberFormat="1" applyFont="1" applyFill="1" applyBorder="1"/>
    <xf numFmtId="0" fontId="34" fillId="2" borderId="9" xfId="0" applyFont="1" applyFill="1" applyBorder="1"/>
    <xf numFmtId="1" fontId="33" fillId="2" borderId="0" xfId="0" applyNumberFormat="1" applyFont="1" applyFill="1" applyAlignment="1">
      <alignment vertical="center" wrapText="1"/>
    </xf>
    <xf numFmtId="3" fontId="31" fillId="3" borderId="4" xfId="0" applyNumberFormat="1" applyFont="1" applyFill="1" applyBorder="1" applyAlignment="1">
      <alignment horizontal="right" vertical="center"/>
    </xf>
    <xf numFmtId="164" fontId="31" fillId="3" borderId="9" xfId="1" applyNumberFormat="1" applyFont="1" applyFill="1" applyBorder="1" applyAlignment="1">
      <alignment horizontal="right" vertical="center"/>
    </xf>
    <xf numFmtId="3" fontId="31" fillId="2" borderId="8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3" fontId="31" fillId="2" borderId="7" xfId="0" applyNumberFormat="1" applyFont="1" applyFill="1" applyBorder="1" applyAlignment="1">
      <alignment horizontal="right" vertical="center"/>
    </xf>
    <xf numFmtId="0" fontId="31" fillId="12" borderId="33" xfId="0" applyFont="1" applyFill="1" applyBorder="1" applyAlignment="1">
      <alignment horizontal="right" vertical="center"/>
    </xf>
    <xf numFmtId="3" fontId="31" fillId="12" borderId="32" xfId="0" applyNumberFormat="1" applyFont="1" applyFill="1" applyBorder="1" applyAlignment="1">
      <alignment horizontal="right" vertical="center"/>
    </xf>
    <xf numFmtId="3" fontId="31" fillId="12" borderId="33" xfId="0" applyNumberFormat="1" applyFont="1" applyFill="1" applyBorder="1" applyAlignment="1">
      <alignment horizontal="right" vertical="center"/>
    </xf>
    <xf numFmtId="3" fontId="31" fillId="12" borderId="34" xfId="0" applyNumberFormat="1" applyFont="1" applyFill="1" applyBorder="1" applyAlignment="1">
      <alignment horizontal="right" vertical="center"/>
    </xf>
    <xf numFmtId="0" fontId="34" fillId="2" borderId="33" xfId="0" applyFont="1" applyFill="1" applyBorder="1"/>
    <xf numFmtId="0" fontId="31" fillId="2" borderId="66" xfId="0" applyFont="1" applyFill="1" applyBorder="1" applyAlignment="1">
      <alignment horizontal="right" vertical="center"/>
    </xf>
    <xf numFmtId="3" fontId="31" fillId="2" borderId="67" xfId="0" applyNumberFormat="1" applyFont="1" applyFill="1" applyBorder="1" applyAlignment="1">
      <alignment horizontal="right" vertical="center"/>
    </xf>
    <xf numFmtId="3" fontId="31" fillId="2" borderId="65" xfId="0" applyNumberFormat="1" applyFont="1" applyFill="1" applyBorder="1" applyAlignment="1">
      <alignment horizontal="right" vertical="center"/>
    </xf>
    <xf numFmtId="1" fontId="37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/>
    <xf numFmtId="0" fontId="37" fillId="2" borderId="11" xfId="0" applyFont="1" applyFill="1" applyBorder="1" applyAlignment="1">
      <alignment horizontal="center" wrapText="1"/>
    </xf>
    <xf numFmtId="3" fontId="37" fillId="2" borderId="0" xfId="0" applyNumberFormat="1" applyFont="1" applyFill="1" applyBorder="1" applyAlignment="1">
      <alignment horizontal="right" vertical="center"/>
    </xf>
    <xf numFmtId="3" fontId="37" fillId="12" borderId="11" xfId="0" applyNumberFormat="1" applyFont="1" applyFill="1" applyBorder="1" applyAlignment="1">
      <alignment horizontal="right" vertical="center"/>
    </xf>
    <xf numFmtId="3" fontId="37" fillId="2" borderId="5" xfId="0" applyNumberFormat="1" applyFont="1" applyFill="1" applyBorder="1" applyAlignment="1">
      <alignment horizontal="right" vertical="center"/>
    </xf>
    <xf numFmtId="3" fontId="37" fillId="12" borderId="34" xfId="0" applyNumberFormat="1" applyFont="1" applyFill="1" applyBorder="1" applyAlignment="1">
      <alignment horizontal="right" vertical="center"/>
    </xf>
    <xf numFmtId="3" fontId="37" fillId="13" borderId="11" xfId="0" applyNumberFormat="1" applyFont="1" applyFill="1" applyBorder="1" applyAlignment="1">
      <alignment horizontal="right" vertical="center"/>
    </xf>
    <xf numFmtId="0" fontId="37" fillId="2" borderId="9" xfId="0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164" fontId="37" fillId="2" borderId="8" xfId="1" applyNumberFormat="1" applyFont="1" applyFill="1" applyBorder="1" applyAlignment="1">
      <alignment horizontal="right" vertical="center"/>
    </xf>
    <xf numFmtId="164" fontId="37" fillId="2" borderId="9" xfId="1" applyNumberFormat="1" applyFont="1" applyFill="1" applyBorder="1" applyAlignment="1">
      <alignment horizontal="right" vertical="center"/>
    </xf>
    <xf numFmtId="164" fontId="37" fillId="12" borderId="12" xfId="1" applyNumberFormat="1" applyFont="1" applyFill="1" applyBorder="1" applyAlignment="1">
      <alignment horizontal="right" vertical="center"/>
    </xf>
    <xf numFmtId="164" fontId="37" fillId="12" borderId="32" xfId="1" applyNumberFormat="1" applyFont="1" applyFill="1" applyBorder="1" applyAlignment="1">
      <alignment horizontal="right" vertical="center"/>
    </xf>
    <xf numFmtId="164" fontId="37" fillId="13" borderId="12" xfId="1" applyNumberFormat="1" applyFont="1" applyFill="1" applyBorder="1" applyAlignment="1">
      <alignment horizontal="right" vertical="center"/>
    </xf>
    <xf numFmtId="3" fontId="37" fillId="3" borderId="24" xfId="0" applyNumberFormat="1" applyFont="1" applyFill="1" applyBorder="1" applyAlignment="1">
      <alignment horizontal="right" vertical="center"/>
    </xf>
    <xf numFmtId="3" fontId="37" fillId="3" borderId="0" xfId="0" applyNumberFormat="1" applyFont="1" applyFill="1" applyBorder="1" applyAlignment="1">
      <alignment horizontal="right" vertical="center"/>
    </xf>
    <xf numFmtId="164" fontId="37" fillId="3" borderId="8" xfId="1" applyNumberFormat="1" applyFont="1" applyFill="1" applyBorder="1" applyAlignment="1">
      <alignment horizontal="right" vertical="center"/>
    </xf>
    <xf numFmtId="164" fontId="37" fillId="3" borderId="0" xfId="1" applyNumberFormat="1" applyFont="1" applyFill="1" applyBorder="1" applyAlignment="1">
      <alignment horizontal="right" vertical="center"/>
    </xf>
    <xf numFmtId="164" fontId="37" fillId="3" borderId="9" xfId="1" applyNumberFormat="1" applyFont="1" applyFill="1" applyBorder="1" applyAlignment="1">
      <alignment horizontal="right" vertical="center"/>
    </xf>
    <xf numFmtId="0" fontId="40" fillId="2" borderId="0" xfId="0" applyFont="1" applyFill="1" applyBorder="1" applyAlignment="1">
      <alignment vertical="center" wrapText="1"/>
    </xf>
    <xf numFmtId="0" fontId="36" fillId="2" borderId="0" xfId="0" applyFont="1" applyFill="1" applyBorder="1"/>
    <xf numFmtId="0" fontId="36" fillId="2" borderId="9" xfId="0" applyFont="1" applyFill="1" applyBorder="1"/>
    <xf numFmtId="3" fontId="37" fillId="12" borderId="0" xfId="0" applyNumberFormat="1" applyFont="1" applyFill="1" applyBorder="1" applyAlignment="1">
      <alignment horizontal="right" vertical="center"/>
    </xf>
    <xf numFmtId="164" fontId="37" fillId="12" borderId="9" xfId="1" applyNumberFormat="1" applyFont="1" applyFill="1" applyBorder="1" applyAlignment="1">
      <alignment horizontal="right" vertical="center"/>
    </xf>
    <xf numFmtId="3" fontId="37" fillId="2" borderId="65" xfId="0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center" wrapText="1"/>
    </xf>
    <xf numFmtId="3" fontId="31" fillId="15" borderId="29" xfId="0" applyNumberFormat="1" applyFont="1" applyFill="1" applyBorder="1"/>
    <xf numFmtId="3" fontId="31" fillId="15" borderId="30" xfId="0" applyNumberFormat="1" applyFont="1" applyFill="1" applyBorder="1"/>
    <xf numFmtId="3" fontId="31" fillId="15" borderId="11" xfId="0" applyNumberFormat="1" applyFont="1" applyFill="1" applyBorder="1"/>
    <xf numFmtId="3" fontId="31" fillId="15" borderId="0" xfId="0" applyNumberFormat="1" applyFont="1" applyFill="1" applyBorder="1"/>
    <xf numFmtId="3" fontId="31" fillId="15" borderId="56" xfId="0" applyNumberFormat="1" applyFont="1" applyFill="1" applyBorder="1"/>
    <xf numFmtId="3" fontId="31" fillId="15" borderId="59" xfId="0" applyNumberFormat="1" applyFont="1" applyFill="1" applyBorder="1"/>
    <xf numFmtId="3" fontId="31" fillId="15" borderId="58" xfId="0" applyNumberFormat="1" applyFont="1" applyFill="1" applyBorder="1"/>
    <xf numFmtId="3" fontId="31" fillId="15" borderId="26" xfId="0" applyNumberFormat="1" applyFont="1" applyFill="1" applyBorder="1"/>
    <xf numFmtId="3" fontId="31" fillId="15" borderId="57" xfId="0" applyNumberFormat="1" applyFont="1" applyFill="1" applyBorder="1"/>
    <xf numFmtId="0" fontId="31" fillId="3" borderId="0" xfId="0" applyFont="1" applyFill="1" applyAlignment="1"/>
    <xf numFmtId="0" fontId="31" fillId="3" borderId="0" xfId="0" applyFont="1" applyFill="1" applyBorder="1" applyAlignment="1"/>
    <xf numFmtId="0" fontId="31" fillId="3" borderId="24" xfId="0" applyFont="1" applyFill="1" applyBorder="1" applyAlignment="1"/>
    <xf numFmtId="0" fontId="31" fillId="3" borderId="9" xfId="0" applyFont="1" applyFill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34" fillId="2" borderId="11" xfId="0" applyFont="1" applyFill="1" applyBorder="1"/>
    <xf numFmtId="0" fontId="31" fillId="2" borderId="0" xfId="0" applyFont="1" applyFill="1" applyBorder="1" applyAlignment="1">
      <alignment horizontal="center" wrapText="1"/>
    </xf>
    <xf numFmtId="3" fontId="31" fillId="3" borderId="12" xfId="0" applyNumberFormat="1" applyFont="1" applyFill="1" applyBorder="1" applyAlignment="1">
      <alignment horizontal="right" vertical="center"/>
    </xf>
    <xf numFmtId="3" fontId="31" fillId="3" borderId="11" xfId="0" applyNumberFormat="1" applyFont="1" applyFill="1" applyBorder="1" applyAlignment="1">
      <alignment horizontal="right" vertical="center"/>
    </xf>
    <xf numFmtId="0" fontId="31" fillId="3" borderId="5" xfId="0" applyFont="1" applyFill="1" applyBorder="1" applyAlignment="1">
      <alignment horizontal="right" vertical="center"/>
    </xf>
    <xf numFmtId="0" fontId="34" fillId="2" borderId="5" xfId="0" applyFont="1" applyFill="1" applyBorder="1"/>
    <xf numFmtId="0" fontId="31" fillId="3" borderId="11" xfId="0" applyFont="1" applyFill="1" applyBorder="1" applyAlignment="1">
      <alignment vertical="center"/>
    </xf>
    <xf numFmtId="0" fontId="31" fillId="3" borderId="11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vertical="center"/>
    </xf>
    <xf numFmtId="164" fontId="31" fillId="2" borderId="0" xfId="1" applyNumberFormat="1" applyFont="1" applyFill="1" applyBorder="1" applyAlignment="1">
      <alignment horizontal="right" vertical="center"/>
    </xf>
    <xf numFmtId="3" fontId="34" fillId="2" borderId="0" xfId="0" applyNumberFormat="1" applyFont="1" applyFill="1" applyBorder="1"/>
    <xf numFmtId="3" fontId="34" fillId="2" borderId="11" xfId="0" applyNumberFormat="1" applyFont="1" applyFill="1" applyBorder="1"/>
    <xf numFmtId="0" fontId="34" fillId="2" borderId="10" xfId="0" applyFont="1" applyFill="1" applyBorder="1" applyAlignment="1"/>
    <xf numFmtId="0" fontId="34" fillId="2" borderId="11" xfId="0" applyFont="1" applyFill="1" applyBorder="1" applyAlignment="1"/>
    <xf numFmtId="0" fontId="34" fillId="2" borderId="12" xfId="0" applyFont="1" applyFill="1" applyBorder="1" applyAlignment="1"/>
    <xf numFmtId="0" fontId="34" fillId="2" borderId="7" xfId="0" applyFont="1" applyFill="1" applyBorder="1"/>
    <xf numFmtId="0" fontId="34" fillId="2" borderId="8" xfId="0" applyFont="1" applyFill="1" applyBorder="1"/>
    <xf numFmtId="0" fontId="41" fillId="2" borderId="4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41" fillId="2" borderId="9" xfId="0" applyFont="1" applyFill="1" applyBorder="1" applyAlignment="1">
      <alignment horizontal="center" wrapText="1"/>
    </xf>
    <xf numFmtId="0" fontId="41" fillId="2" borderId="10" xfId="0" applyFont="1" applyFill="1" applyBorder="1" applyAlignment="1">
      <alignment horizontal="center" wrapText="1"/>
    </xf>
    <xf numFmtId="0" fontId="41" fillId="2" borderId="11" xfId="0" applyFont="1" applyFill="1" applyBorder="1" applyAlignment="1">
      <alignment horizontal="center" wrapText="1"/>
    </xf>
    <xf numFmtId="0" fontId="41" fillId="2" borderId="12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center"/>
    </xf>
    <xf numFmtId="3" fontId="31" fillId="3" borderId="32" xfId="0" applyNumberFormat="1" applyFont="1" applyFill="1" applyBorder="1" applyAlignment="1">
      <alignment horizontal="right" vertical="center"/>
    </xf>
    <xf numFmtId="3" fontId="31" fillId="3" borderId="34" xfId="0" applyNumberFormat="1" applyFont="1" applyFill="1" applyBorder="1" applyAlignment="1">
      <alignment horizontal="right" vertical="center"/>
    </xf>
    <xf numFmtId="3" fontId="34" fillId="2" borderId="34" xfId="0" applyNumberFormat="1" applyFont="1" applyFill="1" applyBorder="1"/>
    <xf numFmtId="0" fontId="31" fillId="3" borderId="4" xfId="0" applyFont="1" applyFill="1" applyBorder="1" applyAlignment="1">
      <alignment vertical="center"/>
    </xf>
    <xf numFmtId="0" fontId="31" fillId="3" borderId="8" xfId="0" applyFont="1" applyFill="1" applyBorder="1" applyAlignment="1">
      <alignment vertical="center"/>
    </xf>
    <xf numFmtId="0" fontId="34" fillId="2" borderId="12" xfId="0" applyFont="1" applyFill="1" applyBorder="1"/>
    <xf numFmtId="165" fontId="41" fillId="2" borderId="7" xfId="1" applyNumberFormat="1" applyFont="1" applyFill="1" applyBorder="1" applyAlignment="1">
      <alignment horizontal="right" vertical="center"/>
    </xf>
    <xf numFmtId="165" fontId="41" fillId="2" borderId="5" xfId="0" applyNumberFormat="1" applyFont="1" applyFill="1" applyBorder="1" applyAlignment="1">
      <alignment horizontal="right" vertical="center"/>
    </xf>
    <xf numFmtId="165" fontId="41" fillId="2" borderId="8" xfId="1" applyNumberFormat="1" applyFont="1" applyFill="1" applyBorder="1" applyAlignment="1">
      <alignment horizontal="right" vertical="center"/>
    </xf>
    <xf numFmtId="165" fontId="41" fillId="2" borderId="10" xfId="1" applyNumberFormat="1" applyFont="1" applyFill="1" applyBorder="1" applyAlignment="1">
      <alignment horizontal="right" vertical="center"/>
    </xf>
    <xf numFmtId="165" fontId="41" fillId="2" borderId="11" xfId="0" applyNumberFormat="1" applyFont="1" applyFill="1" applyBorder="1" applyAlignment="1">
      <alignment horizontal="right" vertical="center"/>
    </xf>
    <xf numFmtId="165" fontId="41" fillId="2" borderId="12" xfId="1" applyNumberFormat="1" applyFont="1" applyFill="1" applyBorder="1" applyAlignment="1">
      <alignment horizontal="right" vertical="center"/>
    </xf>
    <xf numFmtId="165" fontId="41" fillId="2" borderId="4" xfId="1" applyNumberFormat="1" applyFont="1" applyFill="1" applyBorder="1" applyAlignment="1">
      <alignment horizontal="right" vertical="center"/>
    </xf>
    <xf numFmtId="165" fontId="41" fillId="2" borderId="0" xfId="0" applyNumberFormat="1" applyFont="1" applyFill="1" applyBorder="1" applyAlignment="1">
      <alignment horizontal="right" vertical="center"/>
    </xf>
    <xf numFmtId="165" fontId="41" fillId="2" borderId="9" xfId="1" applyNumberFormat="1" applyFont="1" applyFill="1" applyBorder="1" applyAlignment="1">
      <alignment horizontal="right" vertical="center"/>
    </xf>
    <xf numFmtId="165" fontId="41" fillId="3" borderId="4" xfId="1" applyNumberFormat="1" applyFont="1" applyFill="1" applyBorder="1" applyAlignment="1">
      <alignment horizontal="right" vertical="center"/>
    </xf>
    <xf numFmtId="165" fontId="41" fillId="3" borderId="0" xfId="0" applyNumberFormat="1" applyFont="1" applyFill="1" applyBorder="1" applyAlignment="1">
      <alignment horizontal="right" vertical="center"/>
    </xf>
    <xf numFmtId="165" fontId="41" fillId="3" borderId="10" xfId="1" applyNumberFormat="1" applyFont="1" applyFill="1" applyBorder="1" applyAlignment="1">
      <alignment horizontal="right" vertical="center"/>
    </xf>
    <xf numFmtId="165" fontId="41" fillId="3" borderId="11" xfId="0" applyNumberFormat="1" applyFont="1" applyFill="1" applyBorder="1" applyAlignment="1">
      <alignment horizontal="right" vertical="center"/>
    </xf>
    <xf numFmtId="165" fontId="41" fillId="3" borderId="33" xfId="1" applyNumberFormat="1" applyFont="1" applyFill="1" applyBorder="1" applyAlignment="1">
      <alignment horizontal="right" vertical="center"/>
    </xf>
    <xf numFmtId="165" fontId="41" fillId="3" borderId="34" xfId="0" applyNumberFormat="1" applyFont="1" applyFill="1" applyBorder="1" applyAlignment="1">
      <alignment horizontal="right" vertical="center"/>
    </xf>
    <xf numFmtId="165" fontId="41" fillId="3" borderId="32" xfId="1" applyNumberFormat="1" applyFont="1" applyFill="1" applyBorder="1" applyAlignment="1">
      <alignment horizontal="right" vertical="center"/>
    </xf>
    <xf numFmtId="165" fontId="31" fillId="3" borderId="4" xfId="0" applyNumberFormat="1" applyFont="1" applyFill="1" applyBorder="1" applyAlignment="1">
      <alignment vertical="center"/>
    </xf>
    <xf numFmtId="165" fontId="31" fillId="3" borderId="0" xfId="0" applyNumberFormat="1" applyFont="1" applyFill="1" applyBorder="1" applyAlignment="1">
      <alignment vertical="center"/>
    </xf>
    <xf numFmtId="165" fontId="31" fillId="3" borderId="9" xfId="0" applyNumberFormat="1" applyFont="1" applyFill="1" applyBorder="1" applyAlignment="1">
      <alignment vertical="center"/>
    </xf>
    <xf numFmtId="165" fontId="31" fillId="3" borderId="10" xfId="0" applyNumberFormat="1" applyFont="1" applyFill="1" applyBorder="1" applyAlignment="1">
      <alignment vertical="center"/>
    </xf>
    <xf numFmtId="165" fontId="31" fillId="3" borderId="11" xfId="0" applyNumberFormat="1" applyFont="1" applyFill="1" applyBorder="1" applyAlignment="1">
      <alignment vertical="center"/>
    </xf>
    <xf numFmtId="165" fontId="31" fillId="3" borderId="12" xfId="0" applyNumberFormat="1" applyFont="1" applyFill="1" applyBorder="1" applyAlignment="1">
      <alignment vertical="center"/>
    </xf>
    <xf numFmtId="165" fontId="31" fillId="12" borderId="10" xfId="0" applyNumberFormat="1" applyFont="1" applyFill="1" applyBorder="1" applyAlignment="1">
      <alignment vertical="center"/>
    </xf>
    <xf numFmtId="165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vertical="center"/>
    </xf>
    <xf numFmtId="164" fontId="31" fillId="3" borderId="0" xfId="0" applyNumberFormat="1" applyFont="1" applyFill="1" applyBorder="1" applyAlignment="1">
      <alignment vertical="center"/>
    </xf>
    <xf numFmtId="3" fontId="31" fillId="3" borderId="67" xfId="0" applyNumberFormat="1" applyFont="1" applyFill="1" applyBorder="1" applyAlignment="1">
      <alignment vertical="center"/>
    </xf>
    <xf numFmtId="3" fontId="31" fillId="12" borderId="12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horizontal="right"/>
    </xf>
    <xf numFmtId="0" fontId="31" fillId="3" borderId="34" xfId="0" applyFont="1" applyFill="1" applyBorder="1" applyAlignment="1">
      <alignment horizontal="right" vertical="center"/>
    </xf>
    <xf numFmtId="0" fontId="31" fillId="12" borderId="11" xfId="0" applyFont="1" applyFill="1" applyBorder="1" applyAlignment="1">
      <alignment horizontal="right" vertical="center"/>
    </xf>
    <xf numFmtId="3" fontId="31" fillId="12" borderId="6" xfId="0" applyNumberFormat="1" applyFont="1" applyFill="1" applyBorder="1" applyAlignment="1">
      <alignment horizontal="right" vertical="center"/>
    </xf>
    <xf numFmtId="0" fontId="34" fillId="12" borderId="11" xfId="0" applyFont="1" applyFill="1" applyBorder="1"/>
    <xf numFmtId="0" fontId="34" fillId="2" borderId="32" xfId="0" applyFont="1" applyFill="1" applyBorder="1"/>
    <xf numFmtId="0" fontId="34" fillId="12" borderId="12" xfId="0" applyFont="1" applyFill="1" applyBorder="1"/>
    <xf numFmtId="0" fontId="31" fillId="2" borderId="11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2" applyFont="1" applyFill="1" applyBorder="1"/>
    <xf numFmtId="0" fontId="31" fillId="3" borderId="0" xfId="2" applyFont="1" applyFill="1" applyBorder="1" applyAlignment="1">
      <alignment horizontal="center" vertical="center" wrapText="1"/>
    </xf>
    <xf numFmtId="0" fontId="31" fillId="3" borderId="11" xfId="2" applyFont="1" applyFill="1" applyBorder="1" applyAlignment="1">
      <alignment horizontal="right"/>
    </xf>
    <xf numFmtId="0" fontId="31" fillId="3" borderId="0" xfId="2" applyFont="1" applyFill="1" applyBorder="1" applyAlignment="1">
      <alignment horizontal="right" vertical="center"/>
    </xf>
    <xf numFmtId="165" fontId="31" fillId="3" borderId="24" xfId="2" applyNumberFormat="1" applyFont="1" applyFill="1" applyBorder="1" applyAlignment="1">
      <alignment horizontal="right" vertical="center"/>
    </xf>
    <xf numFmtId="165" fontId="31" fillId="3" borderId="0" xfId="2" applyNumberFormat="1" applyFont="1" applyFill="1" applyBorder="1" applyAlignment="1">
      <alignment vertical="center"/>
    </xf>
    <xf numFmtId="165" fontId="31" fillId="3" borderId="9" xfId="2" applyNumberFormat="1" applyFont="1" applyFill="1" applyBorder="1" applyAlignment="1">
      <alignment vertical="center"/>
    </xf>
    <xf numFmtId="165" fontId="31" fillId="3" borderId="4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/>
    </xf>
    <xf numFmtId="3" fontId="31" fillId="3" borderId="0" xfId="2" applyNumberFormat="1" applyFont="1" applyFill="1" applyBorder="1"/>
    <xf numFmtId="165" fontId="31" fillId="3" borderId="0" xfId="2" applyNumberFormat="1" applyFont="1" applyFill="1" applyBorder="1" applyAlignment="1">
      <alignment horizontal="right"/>
    </xf>
    <xf numFmtId="0" fontId="31" fillId="3" borderId="11" xfId="2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 vertical="center"/>
    </xf>
    <xf numFmtId="165" fontId="31" fillId="3" borderId="11" xfId="2" applyNumberFormat="1" applyFont="1" applyFill="1" applyBorder="1" applyAlignment="1">
      <alignment vertical="center"/>
    </xf>
    <xf numFmtId="165" fontId="31" fillId="3" borderId="12" xfId="2" applyNumberFormat="1" applyFont="1" applyFill="1" applyBorder="1" applyAlignment="1">
      <alignment vertical="center"/>
    </xf>
    <xf numFmtId="165" fontId="31" fillId="3" borderId="10" xfId="2" applyNumberFormat="1" applyFont="1" applyFill="1" applyBorder="1" applyAlignment="1">
      <alignment vertical="center"/>
    </xf>
    <xf numFmtId="166" fontId="31" fillId="3" borderId="0" xfId="2" applyNumberFormat="1" applyFont="1" applyFill="1" applyBorder="1" applyAlignment="1">
      <alignment horizontal="right"/>
    </xf>
    <xf numFmtId="165" fontId="31" fillId="3" borderId="17" xfId="2" applyNumberFormat="1" applyFont="1" applyFill="1" applyBorder="1" applyAlignment="1">
      <alignment horizontal="right" vertical="center"/>
    </xf>
    <xf numFmtId="165" fontId="31" fillId="3" borderId="5" xfId="2" applyNumberFormat="1" applyFont="1" applyFill="1" applyBorder="1" applyAlignment="1">
      <alignment vertical="center"/>
    </xf>
    <xf numFmtId="165" fontId="31" fillId="3" borderId="8" xfId="2" applyNumberFormat="1" applyFont="1" applyFill="1" applyBorder="1" applyAlignment="1">
      <alignment vertical="center"/>
    </xf>
    <xf numFmtId="165" fontId="31" fillId="3" borderId="7" xfId="2" applyNumberFormat="1" applyFont="1" applyFill="1" applyBorder="1" applyAlignment="1">
      <alignment vertical="center"/>
    </xf>
    <xf numFmtId="0" fontId="31" fillId="3" borderId="24" xfId="2" applyFont="1" applyFill="1" applyBorder="1"/>
    <xf numFmtId="0" fontId="31" fillId="2" borderId="0" xfId="2" applyFont="1" applyFill="1" applyBorder="1" applyAlignment="1">
      <alignment wrapText="1"/>
    </xf>
    <xf numFmtId="165" fontId="31" fillId="3" borderId="0" xfId="2" applyNumberFormat="1" applyFont="1" applyFill="1" applyBorder="1"/>
    <xf numFmtId="0" fontId="50" fillId="3" borderId="0" xfId="2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vertical="top" wrapText="1"/>
    </xf>
    <xf numFmtId="0" fontId="49" fillId="3" borderId="0" xfId="2" applyFont="1" applyFill="1" applyBorder="1" applyAlignment="1">
      <alignment horizontal="right" vertical="top" wrapText="1"/>
    </xf>
    <xf numFmtId="165" fontId="31" fillId="3" borderId="14" xfId="2" applyNumberFormat="1" applyFont="1" applyFill="1" applyBorder="1" applyAlignment="1">
      <alignment vertical="center"/>
    </xf>
    <xf numFmtId="165" fontId="31" fillId="3" borderId="13" xfId="2" applyNumberFormat="1" applyFont="1" applyFill="1" applyBorder="1" applyAlignment="1">
      <alignment vertical="center"/>
    </xf>
    <xf numFmtId="165" fontId="31" fillId="3" borderId="2" xfId="2" applyNumberFormat="1" applyFont="1" applyFill="1" applyBorder="1" applyAlignment="1">
      <alignment vertical="center"/>
    </xf>
    <xf numFmtId="165" fontId="31" fillId="3" borderId="5" xfId="2" applyNumberFormat="1" applyFont="1" applyFill="1" applyBorder="1" applyAlignment="1">
      <alignment horizontal="right" vertical="center"/>
    </xf>
    <xf numFmtId="165" fontId="31" fillId="3" borderId="68" xfId="2" applyNumberFormat="1" applyFont="1" applyFill="1" applyBorder="1" applyAlignment="1">
      <alignment vertical="center"/>
    </xf>
    <xf numFmtId="165" fontId="31" fillId="3" borderId="23" xfId="2" applyNumberFormat="1" applyFont="1" applyFill="1" applyBorder="1" applyAlignment="1">
      <alignment vertical="center"/>
    </xf>
    <xf numFmtId="165" fontId="31" fillId="3" borderId="31" xfId="2" applyNumberFormat="1" applyFont="1" applyFill="1" applyBorder="1" applyAlignment="1">
      <alignment vertical="center"/>
    </xf>
    <xf numFmtId="0" fontId="31" fillId="3" borderId="30" xfId="2" applyFont="1" applyFill="1" applyBorder="1"/>
    <xf numFmtId="0" fontId="31" fillId="3" borderId="5" xfId="2" applyFont="1" applyFill="1" applyBorder="1"/>
    <xf numFmtId="0" fontId="31" fillId="3" borderId="16" xfId="2" applyFont="1" applyFill="1" applyBorder="1"/>
    <xf numFmtId="0" fontId="31" fillId="3" borderId="55" xfId="2" applyFont="1" applyFill="1" applyBorder="1"/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15" xfId="2" applyFont="1" applyFill="1" applyBorder="1" applyAlignment="1">
      <alignment horizontal="center" wrapText="1"/>
    </xf>
    <xf numFmtId="0" fontId="31" fillId="3" borderId="3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right" vertical="center"/>
    </xf>
    <xf numFmtId="165" fontId="31" fillId="12" borderId="23" xfId="2" applyNumberFormat="1" applyFont="1" applyFill="1" applyBorder="1" applyAlignment="1">
      <alignment horizontal="right" vertical="center"/>
    </xf>
    <xf numFmtId="165" fontId="31" fillId="15" borderId="23" xfId="2" applyNumberFormat="1" applyFont="1" applyFill="1" applyBorder="1" applyAlignment="1">
      <alignment horizontal="right" vertical="center"/>
    </xf>
    <xf numFmtId="165" fontId="31" fillId="12" borderId="24" xfId="2" applyNumberFormat="1" applyFont="1" applyFill="1" applyBorder="1" applyAlignment="1">
      <alignment horizontal="right" vertical="center"/>
    </xf>
    <xf numFmtId="165" fontId="31" fillId="12" borderId="0" xfId="2" applyNumberFormat="1" applyFont="1" applyFill="1" applyBorder="1" applyAlignment="1">
      <alignment horizontal="right" vertical="center"/>
    </xf>
    <xf numFmtId="165" fontId="31" fillId="12" borderId="9" xfId="2" applyNumberFormat="1" applyFont="1" applyFill="1" applyBorder="1" applyAlignment="1">
      <alignment horizontal="right" vertical="center"/>
    </xf>
    <xf numFmtId="165" fontId="31" fillId="12" borderId="4" xfId="2" applyNumberFormat="1" applyFont="1" applyFill="1" applyBorder="1" applyAlignment="1">
      <alignment horizontal="right" vertical="center"/>
    </xf>
    <xf numFmtId="165" fontId="31" fillId="12" borderId="2" xfId="2" applyNumberFormat="1" applyFont="1" applyFill="1" applyBorder="1" applyAlignment="1">
      <alignment horizontal="right" vertical="center"/>
    </xf>
    <xf numFmtId="165" fontId="31" fillId="15" borderId="24" xfId="2" applyNumberFormat="1" applyFont="1" applyFill="1" applyBorder="1" applyAlignment="1">
      <alignment horizontal="right" vertical="center"/>
    </xf>
    <xf numFmtId="165" fontId="31" fillId="15" borderId="0" xfId="2" applyNumberFormat="1" applyFont="1" applyFill="1" applyBorder="1" applyAlignment="1">
      <alignment horizontal="right" vertical="center"/>
    </xf>
    <xf numFmtId="165" fontId="31" fillId="15" borderId="9" xfId="2" applyNumberFormat="1" applyFont="1" applyFill="1" applyBorder="1" applyAlignment="1">
      <alignment horizontal="right" vertical="center"/>
    </xf>
    <xf numFmtId="165" fontId="31" fillId="15" borderId="4" xfId="2" applyNumberFormat="1" applyFont="1" applyFill="1" applyBorder="1" applyAlignment="1">
      <alignment horizontal="right" vertical="center"/>
    </xf>
    <xf numFmtId="165" fontId="31" fillId="15" borderId="2" xfId="2" applyNumberFormat="1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/>
    </xf>
    <xf numFmtId="0" fontId="31" fillId="3" borderId="30" xfId="2" applyFont="1" applyFill="1" applyBorder="1" applyAlignment="1">
      <alignment horizontal="right" vertical="center"/>
    </xf>
    <xf numFmtId="0" fontId="31" fillId="3" borderId="58" xfId="2" applyFont="1" applyFill="1" applyBorder="1" applyAlignment="1">
      <alignment horizontal="right" vertical="center"/>
    </xf>
    <xf numFmtId="0" fontId="49" fillId="3" borderId="0" xfId="2" applyFont="1" applyFill="1" applyBorder="1" applyAlignment="1">
      <alignment horizontal="right" vertical="top" wrapText="1"/>
    </xf>
    <xf numFmtId="0" fontId="31" fillId="2" borderId="0" xfId="2" applyFont="1" applyFill="1" applyAlignment="1">
      <alignment horizontal="right"/>
    </xf>
    <xf numFmtId="0" fontId="31" fillId="2" borderId="11" xfId="0" applyFont="1" applyFill="1" applyBorder="1" applyAlignment="1">
      <alignment horizontal="right" wrapText="1"/>
    </xf>
    <xf numFmtId="0" fontId="34" fillId="2" borderId="15" xfId="0" applyFont="1" applyFill="1" applyBorder="1"/>
    <xf numFmtId="0" fontId="31" fillId="3" borderId="6" xfId="0" applyFont="1" applyFill="1" applyBorder="1" applyAlignment="1">
      <alignment horizontal="right" vertical="center"/>
    </xf>
    <xf numFmtId="0" fontId="34" fillId="2" borderId="3" xfId="0" applyFont="1" applyFill="1" applyBorder="1"/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center"/>
    </xf>
    <xf numFmtId="0" fontId="31" fillId="3" borderId="55" xfId="2" applyFont="1" applyFill="1" applyBorder="1" applyAlignment="1">
      <alignment horizontal="center" textRotation="90" wrapText="1"/>
    </xf>
    <xf numFmtId="0" fontId="31" fillId="3" borderId="6" xfId="2" applyFont="1" applyFill="1" applyBorder="1" applyAlignment="1">
      <alignment horizontal="center" textRotation="90" wrapText="1"/>
    </xf>
    <xf numFmtId="0" fontId="31" fillId="3" borderId="15" xfId="2" applyFont="1" applyFill="1" applyBorder="1" applyAlignment="1">
      <alignment horizontal="center" textRotation="90" wrapText="1"/>
    </xf>
    <xf numFmtId="3" fontId="31" fillId="3" borderId="24" xfId="2" applyNumberFormat="1" applyFont="1" applyFill="1" applyBorder="1" applyAlignment="1">
      <alignment horizontal="right"/>
    </xf>
    <xf numFmtId="165" fontId="31" fillId="3" borderId="24" xfId="2" applyNumberFormat="1" applyFont="1" applyFill="1" applyBorder="1" applyAlignment="1">
      <alignment horizontal="right"/>
    </xf>
    <xf numFmtId="166" fontId="31" fillId="3" borderId="24" xfId="2" applyNumberFormat="1" applyFont="1" applyFill="1" applyBorder="1" applyAlignment="1">
      <alignment horizontal="right"/>
    </xf>
    <xf numFmtId="3" fontId="31" fillId="3" borderId="24" xfId="2" applyNumberFormat="1" applyFont="1" applyFill="1" applyBorder="1" applyAlignment="1">
      <alignment horizontal="right" vertical="center"/>
    </xf>
    <xf numFmtId="3" fontId="31" fillId="3" borderId="9" xfId="2" applyNumberFormat="1" applyFont="1" applyFill="1" applyBorder="1" applyAlignment="1">
      <alignment horizontal="right" vertical="center"/>
    </xf>
    <xf numFmtId="3" fontId="31" fillId="3" borderId="0" xfId="2" applyNumberFormat="1" applyFont="1" applyFill="1" applyBorder="1" applyAlignment="1">
      <alignment vertical="center"/>
    </xf>
    <xf numFmtId="3" fontId="31" fillId="3" borderId="9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 vertical="center"/>
    </xf>
    <xf numFmtId="3" fontId="31" fillId="3" borderId="16" xfId="2" applyNumberFormat="1" applyFont="1" applyFill="1" applyBorder="1" applyAlignment="1">
      <alignment horizontal="right" vertical="center"/>
    </xf>
    <xf numFmtId="3" fontId="31" fillId="3" borderId="12" xfId="2" applyNumberFormat="1" applyFont="1" applyFill="1" applyBorder="1" applyAlignment="1">
      <alignment vertical="center"/>
    </xf>
    <xf numFmtId="3" fontId="31" fillId="3" borderId="11" xfId="2" applyNumberFormat="1" applyFont="1" applyFill="1" applyBorder="1" applyAlignment="1">
      <alignment vertical="center"/>
    </xf>
    <xf numFmtId="3" fontId="31" fillId="3" borderId="12" xfId="2" applyNumberFormat="1" applyFont="1" applyFill="1" applyBorder="1" applyAlignment="1">
      <alignment horizontal="right" vertical="center"/>
    </xf>
    <xf numFmtId="3" fontId="31" fillId="12" borderId="24" xfId="2" applyNumberFormat="1" applyFont="1" applyFill="1" applyBorder="1" applyAlignment="1">
      <alignment horizontal="right" vertical="center"/>
    </xf>
    <xf numFmtId="3" fontId="31" fillId="12" borderId="9" xfId="2" applyNumberFormat="1" applyFont="1" applyFill="1" applyBorder="1" applyAlignment="1">
      <alignment horizontal="right" vertical="center"/>
    </xf>
    <xf numFmtId="3" fontId="31" fillId="12" borderId="0" xfId="2" applyNumberFormat="1" applyFont="1" applyFill="1" applyBorder="1" applyAlignment="1">
      <alignment horizontal="right" vertical="center"/>
    </xf>
    <xf numFmtId="3" fontId="31" fillId="15" borderId="9" xfId="2" applyNumberFormat="1" applyFont="1" applyFill="1" applyBorder="1" applyAlignment="1">
      <alignment horizontal="right" vertical="center"/>
    </xf>
    <xf numFmtId="3" fontId="31" fillId="15" borderId="0" xfId="2" applyNumberFormat="1" applyFont="1" applyFill="1" applyBorder="1" applyAlignment="1">
      <alignment horizontal="right" vertical="center"/>
    </xf>
    <xf numFmtId="0" fontId="31" fillId="3" borderId="69" xfId="2" applyFont="1" applyFill="1" applyBorder="1" applyAlignment="1">
      <alignment horizontal="center" textRotation="90" wrapText="1"/>
    </xf>
    <xf numFmtId="3" fontId="31" fillId="3" borderId="35" xfId="2" applyNumberFormat="1" applyFont="1" applyFill="1" applyBorder="1" applyAlignment="1">
      <alignment vertical="center"/>
    </xf>
    <xf numFmtId="3" fontId="31" fillId="3" borderId="70" xfId="2" applyNumberFormat="1" applyFont="1" applyFill="1" applyBorder="1" applyAlignment="1">
      <alignment vertical="center"/>
    </xf>
    <xf numFmtId="3" fontId="31" fillId="12" borderId="35" xfId="2" applyNumberFormat="1" applyFont="1" applyFill="1" applyBorder="1" applyAlignment="1">
      <alignment horizontal="right" vertical="center"/>
    </xf>
    <xf numFmtId="3" fontId="31" fillId="13" borderId="30" xfId="2" applyNumberFormat="1" applyFont="1" applyFill="1" applyBorder="1" applyAlignment="1">
      <alignment horizontal="right" vertical="center"/>
    </xf>
    <xf numFmtId="3" fontId="31" fillId="9" borderId="0" xfId="2" applyNumberFormat="1" applyFont="1" applyFill="1" applyBorder="1" applyAlignment="1">
      <alignment horizontal="right" vertical="center"/>
    </xf>
    <xf numFmtId="0" fontId="31" fillId="3" borderId="1" xfId="2" applyFont="1" applyFill="1" applyBorder="1" applyAlignment="1">
      <alignment horizontal="center" textRotation="90" wrapText="1"/>
    </xf>
    <xf numFmtId="3" fontId="31" fillId="3" borderId="2" xfId="2" applyNumberFormat="1" applyFont="1" applyFill="1" applyBorder="1" applyAlignment="1">
      <alignment vertical="center"/>
    </xf>
    <xf numFmtId="3" fontId="31" fillId="3" borderId="13" xfId="2" applyNumberFormat="1" applyFont="1" applyFill="1" applyBorder="1" applyAlignment="1">
      <alignment vertical="center"/>
    </xf>
    <xf numFmtId="3" fontId="31" fillId="3" borderId="2" xfId="2" applyNumberFormat="1" applyFont="1" applyFill="1" applyBorder="1" applyAlignment="1">
      <alignment horizontal="right" vertical="center"/>
    </xf>
    <xf numFmtId="0" fontId="31" fillId="13" borderId="57" xfId="2" applyFont="1" applyFill="1" applyBorder="1" applyAlignment="1">
      <alignment horizontal="center" textRotation="90" wrapText="1"/>
    </xf>
    <xf numFmtId="0" fontId="31" fillId="9" borderId="6" xfId="2" applyFont="1" applyFill="1" applyBorder="1" applyAlignment="1">
      <alignment horizontal="center" textRotation="90" wrapText="1"/>
    </xf>
    <xf numFmtId="3" fontId="31" fillId="13" borderId="30" xfId="2" applyNumberFormat="1" applyFont="1" applyFill="1" applyBorder="1" applyAlignment="1">
      <alignment vertical="center"/>
    </xf>
    <xf numFmtId="3" fontId="31" fillId="13" borderId="58" xfId="2" applyNumberFormat="1" applyFont="1" applyFill="1" applyBorder="1" applyAlignment="1">
      <alignment vertical="center"/>
    </xf>
    <xf numFmtId="3" fontId="31" fillId="15" borderId="24" xfId="2" applyNumberFormat="1" applyFont="1" applyFill="1" applyBorder="1" applyAlignment="1">
      <alignment horizontal="right" vertical="center"/>
    </xf>
    <xf numFmtId="3" fontId="31" fillId="15" borderId="35" xfId="2" applyNumberFormat="1" applyFont="1" applyFill="1" applyBorder="1" applyAlignment="1">
      <alignment horizontal="right" vertical="center"/>
    </xf>
    <xf numFmtId="0" fontId="31" fillId="31" borderId="57" xfId="2" applyFont="1" applyFill="1" applyBorder="1" applyAlignment="1">
      <alignment horizontal="center" textRotation="90" wrapText="1"/>
    </xf>
    <xf numFmtId="3" fontId="31" fillId="31" borderId="30" xfId="2" applyNumberFormat="1" applyFont="1" applyFill="1" applyBorder="1" applyAlignment="1">
      <alignment vertical="center"/>
    </xf>
    <xf numFmtId="3" fontId="31" fillId="31" borderId="58" xfId="2" applyNumberFormat="1" applyFont="1" applyFill="1" applyBorder="1" applyAlignment="1">
      <alignment vertical="center"/>
    </xf>
    <xf numFmtId="3" fontId="31" fillId="31" borderId="30" xfId="2" applyNumberFormat="1" applyFont="1" applyFill="1" applyBorder="1" applyAlignment="1">
      <alignment horizontal="right" vertical="center"/>
    </xf>
    <xf numFmtId="3" fontId="31" fillId="3" borderId="73" xfId="2" applyNumberFormat="1" applyFont="1" applyFill="1" applyBorder="1" applyAlignment="1">
      <alignment vertical="center"/>
    </xf>
    <xf numFmtId="3" fontId="31" fillId="3" borderId="74" xfId="2" applyNumberFormat="1" applyFont="1" applyFill="1" applyBorder="1" applyAlignment="1">
      <alignment vertical="center"/>
    </xf>
    <xf numFmtId="0" fontId="31" fillId="3" borderId="11" xfId="2" applyFont="1" applyFill="1" applyBorder="1"/>
    <xf numFmtId="0" fontId="31" fillId="3" borderId="55" xfId="2" applyFont="1" applyFill="1" applyBorder="1" applyAlignment="1">
      <alignment horizontal="right" textRotation="90" wrapText="1"/>
    </xf>
    <xf numFmtId="0" fontId="31" fillId="3" borderId="6" xfId="2" applyFont="1" applyFill="1" applyBorder="1" applyAlignment="1">
      <alignment horizontal="right" textRotation="90" wrapText="1"/>
    </xf>
    <xf numFmtId="3" fontId="31" fillId="3" borderId="25" xfId="2" applyNumberFormat="1" applyFont="1" applyFill="1" applyBorder="1" applyAlignment="1">
      <alignment vertical="center"/>
    </xf>
    <xf numFmtId="3" fontId="31" fillId="3" borderId="0" xfId="0" applyNumberFormat="1" applyFont="1" applyFill="1" applyBorder="1" applyAlignment="1">
      <alignment vertical="center"/>
    </xf>
    <xf numFmtId="164" fontId="31" fillId="3" borderId="0" xfId="1" applyNumberFormat="1" applyFont="1" applyFill="1" applyBorder="1" applyAlignment="1">
      <alignment vertical="center"/>
    </xf>
    <xf numFmtId="0" fontId="31" fillId="2" borderId="0" xfId="2" applyFont="1" applyFill="1"/>
    <xf numFmtId="0" fontId="54" fillId="3" borderId="0" xfId="2" applyFont="1" applyFill="1" applyBorder="1" applyAlignment="1">
      <alignment vertical="center"/>
    </xf>
    <xf numFmtId="165" fontId="49" fillId="2" borderId="0" xfId="2" applyNumberFormat="1" applyFont="1" applyFill="1" applyBorder="1" applyAlignment="1">
      <alignment horizontal="center"/>
    </xf>
    <xf numFmtId="165" fontId="31" fillId="3" borderId="0" xfId="2" applyNumberFormat="1" applyFont="1" applyFill="1" applyBorder="1" applyAlignment="1">
      <alignment wrapText="1"/>
    </xf>
    <xf numFmtId="49" fontId="31" fillId="2" borderId="0" xfId="2" applyNumberFormat="1" applyFont="1" applyFill="1" applyBorder="1" applyAlignment="1">
      <alignment wrapText="1"/>
    </xf>
    <xf numFmtId="0" fontId="31" fillId="2" borderId="0" xfId="2" applyFont="1" applyFill="1" applyAlignment="1">
      <alignment horizontal="center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Border="1" applyAlignment="1">
      <alignment vertical="center" wrapText="1"/>
    </xf>
    <xf numFmtId="16" fontId="31" fillId="3" borderId="0" xfId="2" applyNumberFormat="1" applyFont="1" applyFill="1" applyBorder="1" applyAlignment="1">
      <alignment horizontal="center" wrapText="1"/>
    </xf>
    <xf numFmtId="0" fontId="58" fillId="2" borderId="0" xfId="2" applyFont="1" applyFill="1" applyAlignment="1"/>
    <xf numFmtId="0" fontId="56" fillId="2" borderId="0" xfId="2" applyFont="1" applyFill="1" applyBorder="1" applyAlignment="1">
      <alignment wrapText="1"/>
    </xf>
    <xf numFmtId="0" fontId="58" fillId="2" borderId="0" xfId="2" applyFont="1" applyFill="1" applyBorder="1" applyAlignment="1">
      <alignment horizontal="center" wrapText="1"/>
    </xf>
    <xf numFmtId="2" fontId="31" fillId="2" borderId="0" xfId="2" applyNumberFormat="1" applyFont="1" applyFill="1"/>
    <xf numFmtId="165" fontId="31" fillId="3" borderId="36" xfId="2" applyNumberFormat="1" applyFont="1" applyFill="1" applyBorder="1" applyAlignment="1">
      <alignment horizontal="left" vertical="center" wrapText="1"/>
    </xf>
    <xf numFmtId="165" fontId="31" fillId="9" borderId="0" xfId="2" applyNumberFormat="1" applyFont="1" applyFill="1" applyBorder="1" applyAlignment="1">
      <alignment horizontal="center" wrapText="1"/>
    </xf>
    <xf numFmtId="3" fontId="31" fillId="2" borderId="0" xfId="2" applyNumberFormat="1" applyFont="1" applyFill="1"/>
    <xf numFmtId="165" fontId="57" fillId="3" borderId="0" xfId="2" applyNumberFormat="1" applyFont="1" applyFill="1" applyBorder="1" applyAlignment="1">
      <alignment horizontal="center" vertical="center" wrapText="1"/>
    </xf>
    <xf numFmtId="165" fontId="56" fillId="3" borderId="0" xfId="2" applyNumberFormat="1" applyFont="1" applyFill="1" applyBorder="1" applyAlignment="1">
      <alignment vertical="center" wrapText="1"/>
    </xf>
    <xf numFmtId="0" fontId="31" fillId="2" borderId="0" xfId="2" applyFont="1" applyFill="1" applyBorder="1"/>
    <xf numFmtId="165" fontId="31" fillId="2" borderId="0" xfId="2" applyNumberFormat="1" applyFont="1" applyFill="1"/>
    <xf numFmtId="165" fontId="58" fillId="3" borderId="0" xfId="2" applyNumberFormat="1" applyFont="1" applyFill="1" applyBorder="1" applyAlignment="1">
      <alignment horizontal="left" wrapText="1"/>
    </xf>
    <xf numFmtId="165" fontId="56" fillId="3" borderId="0" xfId="2" applyNumberFormat="1" applyFont="1" applyFill="1" applyBorder="1" applyAlignment="1">
      <alignment horizontal="center" wrapText="1"/>
    </xf>
    <xf numFmtId="165" fontId="31" fillId="3" borderId="0" xfId="2" applyNumberFormat="1" applyFont="1" applyFill="1" applyBorder="1" applyAlignment="1">
      <alignment horizontal="left" vertical="top" wrapText="1"/>
    </xf>
    <xf numFmtId="0" fontId="56" fillId="2" borderId="0" xfId="2" applyFont="1" applyFill="1"/>
    <xf numFmtId="0" fontId="58" fillId="2" borderId="0" xfId="2" applyFont="1" applyFill="1"/>
    <xf numFmtId="0" fontId="31" fillId="3" borderId="0" xfId="2" applyFont="1" applyFill="1"/>
    <xf numFmtId="0" fontId="60" fillId="3" borderId="0" xfId="2" applyFont="1" applyFill="1" applyAlignment="1">
      <alignment vertical="center" wrapText="1"/>
    </xf>
    <xf numFmtId="0" fontId="60" fillId="2" borderId="0" xfId="2" applyFont="1" applyFill="1" applyAlignment="1">
      <alignment vertical="center" wrapText="1"/>
    </xf>
    <xf numFmtId="165" fontId="61" fillId="3" borderId="0" xfId="2" applyNumberFormat="1" applyFont="1" applyFill="1" applyBorder="1" applyAlignment="1">
      <alignment vertical="center" wrapText="1"/>
    </xf>
    <xf numFmtId="165" fontId="60" fillId="3" borderId="0" xfId="2" applyNumberFormat="1" applyFont="1" applyFill="1" applyBorder="1" applyAlignment="1">
      <alignment vertical="center" wrapText="1"/>
    </xf>
    <xf numFmtId="3" fontId="31" fillId="2" borderId="0" xfId="2" applyNumberFormat="1" applyFont="1" applyFill="1" applyBorder="1"/>
    <xf numFmtId="165" fontId="58" fillId="3" borderId="0" xfId="2" applyNumberFormat="1" applyFont="1" applyFill="1" applyBorder="1" applyAlignment="1">
      <alignment wrapText="1"/>
    </xf>
    <xf numFmtId="16" fontId="31" fillId="3" borderId="0" xfId="2" applyNumberFormat="1" applyFont="1" applyFill="1" applyBorder="1" applyAlignment="1">
      <alignment horizontal="left" wrapText="1"/>
    </xf>
    <xf numFmtId="165" fontId="60" fillId="3" borderId="0" xfId="2" applyNumberFormat="1" applyFont="1" applyFill="1" applyBorder="1" applyAlignment="1">
      <alignment horizontal="center" wrapText="1"/>
    </xf>
    <xf numFmtId="165" fontId="31" fillId="9" borderId="0" xfId="2" applyNumberFormat="1" applyFont="1" applyFill="1" applyBorder="1" applyAlignment="1">
      <alignment wrapText="1"/>
    </xf>
    <xf numFmtId="0" fontId="58" fillId="2" borderId="0" xfId="2" applyFont="1" applyFill="1" applyBorder="1" applyAlignment="1">
      <alignment wrapText="1"/>
    </xf>
    <xf numFmtId="0" fontId="31" fillId="2" borderId="0" xfId="2" applyFont="1" applyFill="1" applyAlignment="1">
      <alignment horizontal="left"/>
    </xf>
    <xf numFmtId="0" fontId="60" fillId="2" borderId="0" xfId="2" applyFont="1" applyFill="1" applyBorder="1" applyAlignment="1">
      <alignment vertical="center" wrapText="1"/>
    </xf>
    <xf numFmtId="0" fontId="31" fillId="2" borderId="0" xfId="2" applyFont="1" applyFill="1" applyAlignment="1"/>
    <xf numFmtId="3" fontId="57" fillId="3" borderId="0" xfId="2" applyNumberFormat="1" applyFont="1" applyFill="1" applyBorder="1" applyAlignment="1">
      <alignment vertical="center" wrapText="1"/>
    </xf>
    <xf numFmtId="0" fontId="37" fillId="2" borderId="0" xfId="2" applyFont="1" applyFill="1" applyAlignment="1"/>
    <xf numFmtId="0" fontId="31" fillId="2" borderId="0" xfId="2" applyFont="1" applyFill="1" applyBorder="1" applyAlignment="1">
      <alignment horizontal="right"/>
    </xf>
    <xf numFmtId="3" fontId="31" fillId="2" borderId="0" xfId="2" applyNumberFormat="1" applyFont="1" applyFill="1" applyBorder="1" applyAlignment="1">
      <alignment horizontal="right" vertical="center"/>
    </xf>
    <xf numFmtId="3" fontId="31" fillId="2" borderId="0" xfId="2" applyNumberFormat="1" applyFont="1" applyFill="1" applyAlignment="1">
      <alignment horizontal="right" vertical="center"/>
    </xf>
    <xf numFmtId="0" fontId="49" fillId="2" borderId="0" xfId="2" applyFont="1" applyFill="1" applyAlignment="1">
      <alignment wrapText="1"/>
    </xf>
    <xf numFmtId="0" fontId="56" fillId="9" borderId="0" xfId="2" applyFont="1" applyFill="1" applyAlignment="1">
      <alignment vertical="top" wrapText="1"/>
    </xf>
    <xf numFmtId="0" fontId="64" fillId="9" borderId="0" xfId="2" applyFont="1" applyFill="1" applyAlignment="1">
      <alignment horizontal="left" vertical="center" wrapText="1"/>
    </xf>
    <xf numFmtId="0" fontId="65" fillId="9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4" fillId="3" borderId="0" xfId="2" applyFill="1" applyBorder="1" applyAlignment="1"/>
    <xf numFmtId="0" fontId="7" fillId="2" borderId="0" xfId="2" applyFont="1" applyFill="1" applyAlignment="1">
      <alignment vertical="center" wrapText="1"/>
    </xf>
    <xf numFmtId="0" fontId="31" fillId="3" borderId="6" xfId="2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0" xfId="0" applyFont="1" applyFill="1" applyBorder="1" applyAlignment="1">
      <alignment horizontal="right" vertical="center"/>
    </xf>
    <xf numFmtId="0" fontId="34" fillId="3" borderId="0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right" vertical="top"/>
    </xf>
    <xf numFmtId="0" fontId="31" fillId="2" borderId="0" xfId="0" applyFont="1" applyFill="1" applyAlignment="1">
      <alignment horizontal="left" vertical="top"/>
    </xf>
    <xf numFmtId="1" fontId="33" fillId="2" borderId="0" xfId="0" applyNumberFormat="1" applyFont="1" applyFill="1" applyBorder="1" applyAlignment="1">
      <alignment vertical="center" wrapText="1"/>
    </xf>
    <xf numFmtId="0" fontId="34" fillId="3" borderId="10" xfId="0" applyFont="1" applyFill="1" applyBorder="1" applyAlignment="1"/>
    <xf numFmtId="0" fontId="34" fillId="3" borderId="11" xfId="0" applyFont="1" applyFill="1" applyBorder="1" applyAlignment="1"/>
    <xf numFmtId="0" fontId="34" fillId="3" borderId="0" xfId="0" applyFont="1" applyFill="1"/>
    <xf numFmtId="0" fontId="34" fillId="3" borderId="12" xfId="0" applyFont="1" applyFill="1" applyBorder="1" applyAlignment="1"/>
    <xf numFmtId="0" fontId="34" fillId="3" borderId="11" xfId="0" applyFont="1" applyFill="1" applyBorder="1" applyAlignment="1">
      <alignment horizontal="right"/>
    </xf>
    <xf numFmtId="0" fontId="53" fillId="2" borderId="42" xfId="2" applyFont="1" applyFill="1" applyBorder="1" applyAlignment="1">
      <alignment vertical="center"/>
    </xf>
    <xf numFmtId="0" fontId="53" fillId="2" borderId="42" xfId="2" applyFont="1" applyFill="1" applyBorder="1" applyAlignment="1"/>
    <xf numFmtId="1" fontId="34" fillId="3" borderId="11" xfId="0" applyNumberFormat="1" applyFont="1" applyFill="1" applyBorder="1" applyAlignment="1">
      <alignment horizontal="right"/>
    </xf>
    <xf numFmtId="1" fontId="34" fillId="3" borderId="11" xfId="0" applyNumberFormat="1" applyFont="1" applyFill="1" applyBorder="1" applyAlignment="1">
      <alignment horizontal="left"/>
    </xf>
    <xf numFmtId="1" fontId="31" fillId="2" borderId="0" xfId="0" applyNumberFormat="1" applyFont="1" applyFill="1" applyAlignment="1">
      <alignment horizontal="right" vertical="top"/>
    </xf>
    <xf numFmtId="1" fontId="31" fillId="2" borderId="0" xfId="0" applyNumberFormat="1" applyFont="1" applyFill="1" applyAlignment="1">
      <alignment horizontal="left" vertical="top"/>
    </xf>
    <xf numFmtId="0" fontId="31" fillId="3" borderId="72" xfId="2" applyFont="1" applyFill="1" applyBorder="1" applyAlignment="1">
      <alignment horizontal="right" textRotation="90" wrapText="1"/>
    </xf>
    <xf numFmtId="0" fontId="31" fillId="3" borderId="71" xfId="2" applyFont="1" applyFill="1" applyBorder="1" applyAlignment="1">
      <alignment horizontal="right" textRotation="90" wrapText="1"/>
    </xf>
    <xf numFmtId="3" fontId="31" fillId="12" borderId="73" xfId="2" applyNumberFormat="1" applyFont="1" applyFill="1" applyBorder="1" applyAlignment="1">
      <alignment horizontal="right" vertical="center"/>
    </xf>
    <xf numFmtId="3" fontId="31" fillId="15" borderId="75" xfId="2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 wrapText="1"/>
    </xf>
    <xf numFmtId="1" fontId="34" fillId="2" borderId="11" xfId="0" applyNumberFormat="1" applyFont="1" applyFill="1" applyBorder="1" applyAlignment="1">
      <alignment horizontal="left"/>
    </xf>
    <xf numFmtId="1" fontId="31" fillId="12" borderId="8" xfId="0" applyNumberFormat="1" applyFont="1" applyFill="1" applyBorder="1" applyAlignment="1">
      <alignment horizontal="center"/>
    </xf>
    <xf numFmtId="1" fontId="31" fillId="15" borderId="5" xfId="0" applyNumberFormat="1" applyFont="1" applyFill="1" applyBorder="1" applyAlignment="1">
      <alignment horizontal="center"/>
    </xf>
    <xf numFmtId="0" fontId="31" fillId="3" borderId="4" xfId="0" applyFont="1" applyFill="1" applyBorder="1" applyAlignment="1">
      <alignment horizontal="right" vertical="center"/>
    </xf>
    <xf numFmtId="1" fontId="34" fillId="2" borderId="11" xfId="0" applyNumberFormat="1" applyFont="1" applyFill="1" applyBorder="1" applyAlignment="1">
      <alignment horizontal="right"/>
    </xf>
    <xf numFmtId="0" fontId="51" fillId="3" borderId="0" xfId="2" applyFont="1" applyFill="1" applyBorder="1" applyAlignment="1"/>
    <xf numFmtId="0" fontId="31" fillId="2" borderId="0" xfId="0" applyFont="1" applyFill="1" applyBorder="1"/>
    <xf numFmtId="0" fontId="31" fillId="2" borderId="0" xfId="0" applyFont="1" applyFill="1" applyBorder="1" applyAlignment="1">
      <alignment horizontal="right"/>
    </xf>
    <xf numFmtId="0" fontId="31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top" wrapText="1"/>
    </xf>
    <xf numFmtId="165" fontId="31" fillId="2" borderId="0" xfId="0" applyNumberFormat="1" applyFont="1" applyFill="1" applyBorder="1" applyAlignment="1">
      <alignment horizontal="center"/>
    </xf>
    <xf numFmtId="165" fontId="31" fillId="2" borderId="9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center"/>
    </xf>
    <xf numFmtId="3" fontId="31" fillId="2" borderId="6" xfId="0" applyNumberFormat="1" applyFont="1" applyFill="1" applyBorder="1" applyAlignment="1">
      <alignment horizontal="right" vertical="center"/>
    </xf>
    <xf numFmtId="165" fontId="31" fillId="2" borderId="15" xfId="0" applyNumberFormat="1" applyFont="1" applyFill="1" applyBorder="1" applyAlignment="1">
      <alignment horizontal="center"/>
    </xf>
    <xf numFmtId="165" fontId="31" fillId="2" borderId="6" xfId="0" applyNumberFormat="1" applyFont="1" applyFill="1" applyBorder="1" applyAlignment="1">
      <alignment horizontal="center"/>
    </xf>
    <xf numFmtId="3" fontId="31" fillId="3" borderId="3" xfId="0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 applyAlignment="1">
      <alignment horizontal="right" vertical="center"/>
    </xf>
    <xf numFmtId="165" fontId="31" fillId="3" borderId="15" xfId="0" applyNumberFormat="1" applyFont="1" applyFill="1" applyBorder="1" applyAlignment="1">
      <alignment horizontal="center" vertical="center"/>
    </xf>
    <xf numFmtId="165" fontId="31" fillId="3" borderId="6" xfId="0" applyNumberFormat="1" applyFont="1" applyFill="1" applyBorder="1" applyAlignment="1">
      <alignment horizontal="center" vertical="center"/>
    </xf>
    <xf numFmtId="3" fontId="31" fillId="3" borderId="6" xfId="0" applyNumberFormat="1" applyFont="1" applyFill="1" applyBorder="1" applyAlignment="1">
      <alignment horizontal="right" vertical="top" wrapText="1"/>
    </xf>
    <xf numFmtId="165" fontId="31" fillId="3" borderId="15" xfId="0" applyNumberFormat="1" applyFont="1" applyFill="1" applyBorder="1" applyAlignment="1">
      <alignment horizontal="center" vertical="top" wrapText="1"/>
    </xf>
    <xf numFmtId="165" fontId="31" fillId="3" borderId="6" xfId="0" applyNumberFormat="1" applyFont="1" applyFill="1" applyBorder="1" applyAlignment="1">
      <alignment horizontal="center" vertical="top" wrapText="1"/>
    </xf>
    <xf numFmtId="3" fontId="31" fillId="3" borderId="3" xfId="0" applyNumberFormat="1" applyFont="1" applyFill="1" applyBorder="1" applyAlignment="1">
      <alignment horizontal="right"/>
    </xf>
    <xf numFmtId="3" fontId="31" fillId="3" borderId="6" xfId="0" applyNumberFormat="1" applyFont="1" applyFill="1" applyBorder="1" applyAlignment="1">
      <alignment horizontal="right"/>
    </xf>
    <xf numFmtId="165" fontId="31" fillId="3" borderId="15" xfId="0" applyNumberFormat="1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top"/>
    </xf>
    <xf numFmtId="3" fontId="31" fillId="2" borderId="6" xfId="0" applyNumberFormat="1" applyFont="1" applyFill="1" applyBorder="1" applyAlignment="1">
      <alignment horizontal="right" vertical="top"/>
    </xf>
    <xf numFmtId="0" fontId="31" fillId="3" borderId="6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1" fillId="3" borderId="1" xfId="2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vertical="center"/>
    </xf>
    <xf numFmtId="165" fontId="31" fillId="3" borderId="9" xfId="0" applyNumberFormat="1" applyFont="1" applyFill="1" applyBorder="1" applyAlignment="1">
      <alignment horizontal="center" vertical="center"/>
    </xf>
    <xf numFmtId="3" fontId="31" fillId="3" borderId="7" xfId="0" applyNumberFormat="1" applyFont="1" applyFill="1" applyBorder="1" applyAlignment="1">
      <alignment vertical="center"/>
    </xf>
    <xf numFmtId="3" fontId="31" fillId="3" borderId="5" xfId="0" applyNumberFormat="1" applyFont="1" applyFill="1" applyBorder="1" applyAlignment="1">
      <alignment vertical="center"/>
    </xf>
    <xf numFmtId="3" fontId="31" fillId="3" borderId="4" xfId="0" applyNumberFormat="1" applyFont="1" applyFill="1" applyBorder="1" applyAlignment="1">
      <alignment vertical="center"/>
    </xf>
    <xf numFmtId="3" fontId="31" fillId="12" borderId="10" xfId="0" applyNumberFormat="1" applyFont="1" applyFill="1" applyBorder="1" applyAlignment="1">
      <alignment vertical="center"/>
    </xf>
    <xf numFmtId="3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horizontal="center" vertical="center"/>
    </xf>
    <xf numFmtId="0" fontId="34" fillId="3" borderId="11" xfId="0" applyFont="1" applyFill="1" applyBorder="1"/>
    <xf numFmtId="0" fontId="31" fillId="2" borderId="9" xfId="0" applyFont="1" applyFill="1" applyBorder="1" applyAlignment="1">
      <alignment horizontal="right"/>
    </xf>
    <xf numFmtId="0" fontId="29" fillId="2" borderId="0" xfId="0" applyFont="1" applyFill="1" applyBorder="1"/>
    <xf numFmtId="0" fontId="29" fillId="2" borderId="9" xfId="0" applyFont="1" applyFill="1" applyBorder="1"/>
    <xf numFmtId="0" fontId="29" fillId="2" borderId="4" xfId="0" applyFont="1" applyFill="1" applyBorder="1"/>
    <xf numFmtId="3" fontId="58" fillId="2" borderId="4" xfId="0" applyNumberFormat="1" applyFont="1" applyFill="1" applyBorder="1" applyAlignment="1">
      <alignment horizontal="right"/>
    </xf>
    <xf numFmtId="3" fontId="58" fillId="2" borderId="0" xfId="0" applyNumberFormat="1" applyFont="1" applyFill="1" applyBorder="1"/>
    <xf numFmtId="0" fontId="58" fillId="2" borderId="4" xfId="0" applyFont="1" applyFill="1" applyBorder="1" applyAlignment="1">
      <alignment horizontal="right"/>
    </xf>
    <xf numFmtId="1" fontId="31" fillId="3" borderId="55" xfId="2" applyNumberFormat="1" applyFont="1" applyFill="1" applyBorder="1" applyAlignment="1">
      <alignment horizontal="center" wrapText="1"/>
    </xf>
    <xf numFmtId="1" fontId="31" fillId="3" borderId="6" xfId="2" applyNumberFormat="1" applyFont="1" applyFill="1" applyBorder="1" applyAlignment="1">
      <alignment horizontal="center" wrapText="1"/>
    </xf>
    <xf numFmtId="1" fontId="31" fillId="3" borderId="3" xfId="2" applyNumberFormat="1" applyFont="1" applyFill="1" applyBorder="1" applyAlignment="1">
      <alignment horizontal="center" wrapText="1"/>
    </xf>
    <xf numFmtId="165" fontId="31" fillId="3" borderId="11" xfId="2" applyNumberFormat="1" applyFont="1" applyFill="1" applyBorder="1" applyAlignment="1">
      <alignment horizontal="right"/>
    </xf>
    <xf numFmtId="0" fontId="31" fillId="3" borderId="6" xfId="2" applyFont="1" applyFill="1" applyBorder="1"/>
    <xf numFmtId="165" fontId="31" fillId="3" borderId="59" xfId="2" applyNumberFormat="1" applyFont="1" applyFill="1" applyBorder="1" applyAlignment="1">
      <alignment horizontal="right" vertical="center"/>
    </xf>
    <xf numFmtId="165" fontId="31" fillId="3" borderId="30" xfId="2" applyNumberFormat="1" applyFont="1" applyFill="1" applyBorder="1" applyAlignment="1">
      <alignment horizontal="right" vertical="center"/>
    </xf>
    <xf numFmtId="165" fontId="31" fillId="3" borderId="17" xfId="2" applyNumberFormat="1" applyFont="1" applyFill="1" applyBorder="1" applyAlignment="1">
      <alignment vertical="center"/>
    </xf>
    <xf numFmtId="165" fontId="31" fillId="3" borderId="24" xfId="2" applyNumberFormat="1" applyFont="1" applyFill="1" applyBorder="1" applyAlignment="1">
      <alignment vertical="center"/>
    </xf>
    <xf numFmtId="165" fontId="31" fillId="3" borderId="16" xfId="2" applyNumberFormat="1" applyFont="1" applyFill="1" applyBorder="1" applyAlignment="1">
      <alignment vertical="center"/>
    </xf>
    <xf numFmtId="1" fontId="37" fillId="3" borderId="6" xfId="2" applyNumberFormat="1" applyFont="1" applyFill="1" applyBorder="1" applyAlignment="1">
      <alignment horizontal="center" wrapText="1"/>
    </xf>
    <xf numFmtId="165" fontId="37" fillId="3" borderId="5" xfId="2" applyNumberFormat="1" applyFont="1" applyFill="1" applyBorder="1" applyAlignment="1">
      <alignment horizontal="right" vertical="center"/>
    </xf>
    <xf numFmtId="165" fontId="37" fillId="3" borderId="0" xfId="2" applyNumberFormat="1" applyFont="1" applyFill="1" applyBorder="1" applyAlignment="1">
      <alignment vertical="center"/>
    </xf>
    <xf numFmtId="165" fontId="37" fillId="3" borderId="11" xfId="2" applyNumberFormat="1" applyFont="1" applyFill="1" applyBorder="1" applyAlignment="1">
      <alignment vertical="center"/>
    </xf>
    <xf numFmtId="165" fontId="37" fillId="3" borderId="5" xfId="2" applyNumberFormat="1" applyFont="1" applyFill="1" applyBorder="1" applyAlignment="1">
      <alignment vertical="center"/>
    </xf>
    <xf numFmtId="1" fontId="37" fillId="3" borderId="15" xfId="2" applyNumberFormat="1" applyFont="1" applyFill="1" applyBorder="1" applyAlignment="1">
      <alignment horizontal="center" wrapText="1"/>
    </xf>
    <xf numFmtId="165" fontId="37" fillId="3" borderId="8" xfId="2" applyNumberFormat="1" applyFont="1" applyFill="1" applyBorder="1" applyAlignment="1">
      <alignment vertical="center"/>
    </xf>
    <xf numFmtId="165" fontId="37" fillId="3" borderId="9" xfId="2" applyNumberFormat="1" applyFont="1" applyFill="1" applyBorder="1" applyAlignment="1">
      <alignment vertical="center"/>
    </xf>
    <xf numFmtId="165" fontId="37" fillId="3" borderId="12" xfId="2" applyNumberFormat="1" applyFont="1" applyFill="1" applyBorder="1" applyAlignment="1">
      <alignment vertical="center"/>
    </xf>
    <xf numFmtId="165" fontId="37" fillId="3" borderId="8" xfId="2" applyNumberFormat="1" applyFont="1" applyFill="1" applyBorder="1" applyAlignment="1">
      <alignment horizontal="right" vertical="center"/>
    </xf>
    <xf numFmtId="165" fontId="37" fillId="3" borderId="9" xfId="2" applyNumberFormat="1" applyFont="1" applyFill="1" applyBorder="1" applyAlignment="1">
      <alignment horizontal="right" vertical="center"/>
    </xf>
    <xf numFmtId="165" fontId="37" fillId="3" borderId="12" xfId="2" applyNumberFormat="1" applyFont="1" applyFill="1" applyBorder="1" applyAlignment="1">
      <alignment horizontal="right" vertical="center"/>
    </xf>
    <xf numFmtId="0" fontId="58" fillId="3" borderId="6" xfId="2" applyFont="1" applyFill="1" applyBorder="1" applyAlignment="1">
      <alignment horizontal="center" vertical="center" wrapText="1"/>
    </xf>
    <xf numFmtId="165" fontId="58" fillId="3" borderId="5" xfId="2" applyNumberFormat="1" applyFont="1" applyFill="1" applyBorder="1" applyAlignment="1">
      <alignment vertical="center"/>
    </xf>
    <xf numFmtId="165" fontId="58" fillId="3" borderId="0" xfId="2" applyNumberFormat="1" applyFont="1" applyFill="1" applyBorder="1" applyAlignment="1">
      <alignment vertical="center"/>
    </xf>
    <xf numFmtId="165" fontId="58" fillId="3" borderId="11" xfId="2" applyNumberFormat="1" applyFont="1" applyFill="1" applyBorder="1" applyAlignment="1">
      <alignment vertical="center"/>
    </xf>
    <xf numFmtId="1" fontId="58" fillId="3" borderId="3" xfId="2" applyNumberFormat="1" applyFont="1" applyFill="1" applyBorder="1" applyAlignment="1">
      <alignment horizontal="center" wrapText="1"/>
    </xf>
    <xf numFmtId="0" fontId="31" fillId="2" borderId="15" xfId="0" applyFont="1" applyFill="1" applyBorder="1" applyAlignment="1">
      <alignment horizontal="right" wrapText="1"/>
    </xf>
    <xf numFmtId="1" fontId="31" fillId="3" borderId="71" xfId="2" applyNumberFormat="1" applyFont="1" applyFill="1" applyBorder="1" applyAlignment="1">
      <alignment horizontal="center" wrapText="1"/>
    </xf>
    <xf numFmtId="0" fontId="31" fillId="3" borderId="17" xfId="2" applyFont="1" applyFill="1" applyBorder="1"/>
    <xf numFmtId="0" fontId="31" fillId="3" borderId="59" xfId="2" applyFont="1" applyFill="1" applyBorder="1"/>
    <xf numFmtId="165" fontId="31" fillId="3" borderId="30" xfId="2" applyNumberFormat="1" applyFont="1" applyFill="1" applyBorder="1"/>
    <xf numFmtId="3" fontId="31" fillId="3" borderId="17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vertical="center"/>
    </xf>
    <xf numFmtId="3" fontId="31" fillId="3" borderId="77" xfId="2" applyNumberFormat="1" applyFont="1" applyFill="1" applyBorder="1" applyAlignment="1">
      <alignment vertical="center"/>
    </xf>
    <xf numFmtId="3" fontId="31" fillId="3" borderId="75" xfId="2" applyNumberFormat="1" applyFont="1" applyFill="1" applyBorder="1" applyAlignment="1">
      <alignment vertical="center"/>
    </xf>
    <xf numFmtId="3" fontId="31" fillId="12" borderId="75" xfId="2" applyNumberFormat="1" applyFont="1" applyFill="1" applyBorder="1" applyAlignment="1">
      <alignment horizontal="right" vertical="center"/>
    </xf>
    <xf numFmtId="0" fontId="31" fillId="2" borderId="12" xfId="0" applyFont="1" applyFill="1" applyBorder="1" applyAlignment="1">
      <alignment horizontal="right" wrapText="1"/>
    </xf>
    <xf numFmtId="0" fontId="31" fillId="2" borderId="6" xfId="0" applyFont="1" applyFill="1" applyBorder="1" applyAlignment="1">
      <alignment horizontal="right"/>
    </xf>
    <xf numFmtId="0" fontId="31" fillId="3" borderId="11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right" wrapText="1"/>
    </xf>
    <xf numFmtId="0" fontId="41" fillId="2" borderId="59" xfId="0" applyFont="1" applyFill="1" applyBorder="1" applyAlignment="1">
      <alignment horizontal="right" wrapText="1"/>
    </xf>
    <xf numFmtId="0" fontId="58" fillId="3" borderId="3" xfId="2" applyFont="1" applyFill="1" applyBorder="1" applyAlignment="1">
      <alignment horizontal="center" vertical="center" wrapText="1"/>
    </xf>
    <xf numFmtId="1" fontId="58" fillId="3" borderId="0" xfId="2" applyNumberFormat="1" applyFont="1" applyFill="1" applyBorder="1" applyAlignment="1">
      <alignment horizontal="center" wrapText="1"/>
    </xf>
    <xf numFmtId="165" fontId="58" fillId="3" borderId="5" xfId="2" applyNumberFormat="1" applyFont="1" applyFill="1" applyBorder="1" applyAlignment="1">
      <alignment horizontal="right" vertical="center"/>
    </xf>
    <xf numFmtId="165" fontId="58" fillId="3" borderId="0" xfId="2" applyNumberFormat="1" applyFont="1" applyFill="1" applyBorder="1" applyAlignment="1">
      <alignment horizontal="right" vertical="center"/>
    </xf>
    <xf numFmtId="165" fontId="58" fillId="3" borderId="11" xfId="2" applyNumberFormat="1" applyFont="1" applyFill="1" applyBorder="1" applyAlignment="1">
      <alignment horizontal="right" vertical="center"/>
    </xf>
    <xf numFmtId="3" fontId="31" fillId="3" borderId="11" xfId="2" applyNumberFormat="1" applyFont="1" applyFill="1" applyBorder="1"/>
    <xf numFmtId="165" fontId="31" fillId="3" borderId="30" xfId="2" applyNumberFormat="1" applyFont="1" applyFill="1" applyBorder="1" applyAlignment="1">
      <alignment horizontal="right"/>
    </xf>
    <xf numFmtId="165" fontId="31" fillId="3" borderId="58" xfId="2" applyNumberFormat="1" applyFont="1" applyFill="1" applyBorder="1" applyAlignment="1">
      <alignment horizontal="right"/>
    </xf>
    <xf numFmtId="0" fontId="31" fillId="3" borderId="0" xfId="2" applyFont="1" applyFill="1" applyBorder="1" applyAlignment="1">
      <alignment horizontal="center"/>
    </xf>
    <xf numFmtId="0" fontId="31" fillId="3" borderId="30" xfId="2" applyFont="1" applyFill="1" applyBorder="1" applyAlignment="1">
      <alignment horizontal="center"/>
    </xf>
    <xf numFmtId="0" fontId="41" fillId="2" borderId="17" xfId="0" applyFont="1" applyFill="1" applyBorder="1" applyAlignment="1">
      <alignment horizontal="right" wrapText="1"/>
    </xf>
    <xf numFmtId="0" fontId="31" fillId="3" borderId="0" xfId="2" applyFont="1" applyFill="1" applyBorder="1" applyAlignment="1">
      <alignment horizontal="right"/>
    </xf>
    <xf numFmtId="0" fontId="31" fillId="3" borderId="0" xfId="2" applyFont="1" applyFill="1" applyBorder="1" applyAlignment="1"/>
    <xf numFmtId="0" fontId="31" fillId="3" borderId="0" xfId="0" applyFont="1" applyFill="1" applyBorder="1" applyAlignment="1">
      <alignment vertical="top" wrapText="1"/>
    </xf>
    <xf numFmtId="0" fontId="3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center"/>
    </xf>
    <xf numFmtId="0" fontId="33" fillId="2" borderId="0" xfId="2" applyFont="1" applyFill="1" applyAlignment="1">
      <alignment vertical="center" wrapText="1"/>
    </xf>
    <xf numFmtId="0" fontId="67" fillId="3" borderId="0" xfId="0" applyFont="1" applyFill="1" applyBorder="1" applyAlignment="1">
      <alignment vertical="center"/>
    </xf>
    <xf numFmtId="0" fontId="68" fillId="2" borderId="0" xfId="0" applyFont="1" applyFill="1" applyBorder="1" applyAlignment="1">
      <alignment horizontal="center"/>
    </xf>
    <xf numFmtId="0" fontId="68" fillId="2" borderId="0" xfId="0" applyFont="1" applyFill="1" applyBorder="1"/>
    <xf numFmtId="0" fontId="67" fillId="3" borderId="50" xfId="0" applyFont="1" applyFill="1" applyBorder="1" applyAlignment="1">
      <alignment vertical="center"/>
    </xf>
    <xf numFmtId="0" fontId="68" fillId="3" borderId="0" xfId="0" applyFont="1" applyFill="1" applyBorder="1" applyAlignment="1">
      <alignment horizontal="center"/>
    </xf>
    <xf numFmtId="0" fontId="68" fillId="3" borderId="50" xfId="0" applyFont="1" applyFill="1" applyBorder="1" applyAlignment="1">
      <alignment horizontal="center"/>
    </xf>
    <xf numFmtId="0" fontId="68" fillId="3" borderId="0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vertical="center" wrapText="1"/>
    </xf>
    <xf numFmtId="0" fontId="68" fillId="2" borderId="0" xfId="0" applyFont="1" applyFill="1" applyBorder="1" applyAlignment="1">
      <alignment horizontal="center" vertical="center"/>
    </xf>
    <xf numFmtId="0" fontId="31" fillId="2" borderId="51" xfId="0" applyFont="1" applyFill="1" applyBorder="1"/>
    <xf numFmtId="0" fontId="31" fillId="2" borderId="51" xfId="0" applyFont="1" applyFill="1" applyBorder="1" applyAlignment="1">
      <alignment horizontal="right"/>
    </xf>
    <xf numFmtId="0" fontId="33" fillId="2" borderId="51" xfId="0" applyFont="1" applyFill="1" applyBorder="1" applyAlignment="1">
      <alignment horizontal="center"/>
    </xf>
    <xf numFmtId="0" fontId="31" fillId="2" borderId="40" xfId="0" applyFont="1" applyFill="1" applyBorder="1" applyAlignment="1">
      <alignment horizontal="right"/>
    </xf>
    <xf numFmtId="0" fontId="31" fillId="2" borderId="51" xfId="0" applyFont="1" applyFill="1" applyBorder="1" applyAlignment="1">
      <alignment horizontal="right" vertical="center" wrapText="1"/>
    </xf>
    <xf numFmtId="0" fontId="31" fillId="2" borderId="51" xfId="0" applyFont="1" applyFill="1" applyBorder="1" applyAlignment="1">
      <alignment horizontal="right" vertical="center"/>
    </xf>
    <xf numFmtId="0" fontId="31" fillId="2" borderId="51" xfId="0" applyFont="1" applyFill="1" applyBorder="1" applyAlignment="1">
      <alignment vertical="center" wrapText="1"/>
    </xf>
    <xf numFmtId="0" fontId="33" fillId="3" borderId="50" xfId="0" applyFont="1" applyFill="1" applyBorder="1" applyAlignment="1">
      <alignment vertical="center"/>
    </xf>
    <xf numFmtId="0" fontId="70" fillId="3" borderId="51" xfId="0" applyFont="1" applyFill="1" applyBorder="1" applyAlignment="1">
      <alignment vertical="center"/>
    </xf>
    <xf numFmtId="0" fontId="68" fillId="3" borderId="51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 wrapText="1"/>
    </xf>
    <xf numFmtId="3" fontId="31" fillId="14" borderId="24" xfId="2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/>
    <xf numFmtId="3" fontId="31" fillId="3" borderId="55" xfId="0" applyNumberFormat="1" applyFont="1" applyFill="1" applyBorder="1"/>
    <xf numFmtId="0" fontId="52" fillId="3" borderId="0" xfId="0" applyFont="1" applyFill="1" applyBorder="1" applyAlignment="1">
      <alignment vertical="center"/>
    </xf>
    <xf numFmtId="165" fontId="41" fillId="2" borderId="5" xfId="1" applyNumberFormat="1" applyFont="1" applyFill="1" applyBorder="1" applyAlignment="1">
      <alignment horizontal="right" vertical="center"/>
    </xf>
    <xf numFmtId="165" fontId="41" fillId="2" borderId="0" xfId="1" applyNumberFormat="1" applyFont="1" applyFill="1" applyBorder="1" applyAlignment="1">
      <alignment horizontal="right" vertical="center"/>
    </xf>
    <xf numFmtId="165" fontId="41" fillId="12" borderId="7" xfId="1" applyNumberFormat="1" applyFont="1" applyFill="1" applyBorder="1" applyAlignment="1">
      <alignment horizontal="right" vertical="center"/>
    </xf>
    <xf numFmtId="165" fontId="41" fillId="12" borderId="5" xfId="1" applyNumberFormat="1" applyFont="1" applyFill="1" applyBorder="1" applyAlignment="1">
      <alignment horizontal="right" vertical="center"/>
    </xf>
    <xf numFmtId="165" fontId="41" fillId="12" borderId="8" xfId="1" applyNumberFormat="1" applyFont="1" applyFill="1" applyBorder="1" applyAlignment="1">
      <alignment horizontal="right" vertical="center"/>
    </xf>
    <xf numFmtId="165" fontId="41" fillId="2" borderId="66" xfId="1" applyNumberFormat="1" applyFont="1" applyFill="1" applyBorder="1" applyAlignment="1">
      <alignment horizontal="right" vertical="center"/>
    </xf>
    <xf numFmtId="165" fontId="41" fillId="2" borderId="65" xfId="1" applyNumberFormat="1" applyFont="1" applyFill="1" applyBorder="1" applyAlignment="1">
      <alignment horizontal="right" vertical="center"/>
    </xf>
    <xf numFmtId="165" fontId="41" fillId="2" borderId="67" xfId="1" applyNumberFormat="1" applyFont="1" applyFill="1" applyBorder="1" applyAlignment="1">
      <alignment horizontal="right" vertical="center"/>
    </xf>
    <xf numFmtId="3" fontId="31" fillId="14" borderId="5" xfId="2" applyNumberFormat="1" applyFont="1" applyFill="1" applyBorder="1" applyAlignment="1">
      <alignment horizontal="right" vertical="center"/>
    </xf>
    <xf numFmtId="3" fontId="31" fillId="14" borderId="77" xfId="2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/>
    <xf numFmtId="3" fontId="31" fillId="2" borderId="3" xfId="0" applyNumberFormat="1" applyFont="1" applyFill="1" applyBorder="1"/>
    <xf numFmtId="3" fontId="31" fillId="2" borderId="6" xfId="0" applyNumberFormat="1" applyFont="1" applyFill="1" applyBorder="1"/>
    <xf numFmtId="3" fontId="31" fillId="2" borderId="15" xfId="0" applyNumberFormat="1" applyFont="1" applyFill="1" applyBorder="1" applyAlignment="1">
      <alignment horizontal="center"/>
    </xf>
    <xf numFmtId="165" fontId="31" fillId="2" borderId="12" xfId="0" applyNumberFormat="1" applyFont="1" applyFill="1" applyBorder="1" applyAlignment="1">
      <alignment horizontal="center"/>
    </xf>
    <xf numFmtId="165" fontId="31" fillId="11" borderId="24" xfId="20" applyNumberFormat="1" applyFont="1" applyFill="1" applyBorder="1" applyAlignment="1">
      <alignment horizontal="right" vertical="center"/>
    </xf>
    <xf numFmtId="165" fontId="37" fillId="11" borderId="0" xfId="20" applyNumberFormat="1" applyFont="1" applyFill="1" applyBorder="1" applyAlignment="1">
      <alignment horizontal="right" vertical="center"/>
    </xf>
    <xf numFmtId="164" fontId="31" fillId="11" borderId="2" xfId="1" applyNumberFormat="1" applyFont="1" applyFill="1" applyBorder="1" applyAlignment="1">
      <alignment vertical="center"/>
    </xf>
    <xf numFmtId="165" fontId="31" fillId="11" borderId="4" xfId="20" applyNumberFormat="1" applyFont="1" applyFill="1" applyBorder="1" applyAlignment="1">
      <alignment horizontal="right" vertical="center"/>
    </xf>
    <xf numFmtId="165" fontId="58" fillId="11" borderId="9" xfId="20" applyNumberFormat="1" applyFont="1" applyFill="1" applyBorder="1" applyAlignment="1">
      <alignment horizontal="right" vertical="center"/>
    </xf>
    <xf numFmtId="165" fontId="31" fillId="15" borderId="24" xfId="20" applyNumberFormat="1" applyFont="1" applyFill="1" applyBorder="1" applyAlignment="1">
      <alignment horizontal="right" vertical="center"/>
    </xf>
    <xf numFmtId="165" fontId="37" fillId="15" borderId="9" xfId="20" applyNumberFormat="1" applyFont="1" applyFill="1" applyBorder="1" applyAlignment="1">
      <alignment horizontal="right" vertical="center"/>
    </xf>
    <xf numFmtId="165" fontId="31" fillId="15" borderId="4" xfId="20" applyNumberFormat="1" applyFont="1" applyFill="1" applyBorder="1" applyAlignment="1">
      <alignment horizontal="right" vertical="center"/>
    </xf>
    <xf numFmtId="165" fontId="58" fillId="15" borderId="0" xfId="20" applyNumberFormat="1" applyFont="1" applyFill="1" applyBorder="1" applyAlignment="1">
      <alignment horizontal="right" vertical="center"/>
    </xf>
    <xf numFmtId="165" fontId="31" fillId="3" borderId="24" xfId="20" applyNumberFormat="1" applyFont="1" applyFill="1" applyBorder="1" applyAlignment="1">
      <alignment horizontal="right" vertical="center"/>
    </xf>
    <xf numFmtId="165" fontId="31" fillId="3" borderId="0" xfId="20" applyNumberFormat="1" applyFont="1" applyFill="1" applyBorder="1" applyAlignment="1">
      <alignment horizontal="right" vertical="center"/>
    </xf>
    <xf numFmtId="165" fontId="31" fillId="3" borderId="59" xfId="20" applyNumberFormat="1" applyFont="1" applyFill="1" applyBorder="1" applyAlignment="1">
      <alignment horizontal="right" vertical="center"/>
    </xf>
    <xf numFmtId="165" fontId="31" fillId="3" borderId="5" xfId="20" applyNumberFormat="1" applyFont="1" applyFill="1" applyBorder="1" applyAlignment="1">
      <alignment horizontal="right" vertical="center"/>
    </xf>
    <xf numFmtId="164" fontId="31" fillId="3" borderId="2" xfId="1" applyNumberFormat="1" applyFont="1" applyFill="1" applyBorder="1" applyAlignment="1">
      <alignment vertical="center"/>
    </xf>
    <xf numFmtId="164" fontId="31" fillId="3" borderId="14" xfId="1" applyNumberFormat="1" applyFont="1" applyFill="1" applyBorder="1" applyAlignment="1">
      <alignment vertical="center"/>
    </xf>
    <xf numFmtId="164" fontId="31" fillId="3" borderId="13" xfId="1" applyNumberFormat="1" applyFont="1" applyFill="1" applyBorder="1" applyAlignment="1">
      <alignment vertical="center"/>
    </xf>
    <xf numFmtId="0" fontId="31" fillId="3" borderId="0" xfId="0" applyFont="1" applyFill="1" applyBorder="1" applyAlignment="1">
      <alignment horizontal="left" vertical="top" wrapText="1"/>
    </xf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164" fontId="31" fillId="2" borderId="5" xfId="1" applyNumberFormat="1" applyFont="1" applyFill="1" applyBorder="1" applyAlignment="1">
      <alignment horizontal="right" vertical="center"/>
    </xf>
    <xf numFmtId="164" fontId="31" fillId="2" borderId="11" xfId="1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wrapText="1"/>
    </xf>
    <xf numFmtId="164" fontId="31" fillId="2" borderId="6" xfId="1" applyNumberFormat="1" applyFont="1" applyFill="1" applyBorder="1" applyAlignment="1">
      <alignment horizontal="right" vertical="center"/>
    </xf>
    <xf numFmtId="165" fontId="41" fillId="2" borderId="6" xfId="1" applyNumberFormat="1" applyFont="1" applyFill="1" applyBorder="1" applyAlignment="1">
      <alignment horizontal="right" vertical="center"/>
    </xf>
    <xf numFmtId="164" fontId="31" fillId="2" borderId="34" xfId="1" applyNumberFormat="1" applyFont="1" applyFill="1" applyBorder="1" applyAlignment="1">
      <alignment horizontal="right" vertical="center"/>
    </xf>
    <xf numFmtId="0" fontId="31" fillId="12" borderId="6" xfId="0" applyFont="1" applyFill="1" applyBorder="1" applyAlignment="1">
      <alignment vertical="center"/>
    </xf>
    <xf numFmtId="164" fontId="31" fillId="3" borderId="11" xfId="1" applyNumberFormat="1" applyFont="1" applyFill="1" applyBorder="1" applyAlignment="1">
      <alignment horizontal="right" vertical="center"/>
    </xf>
    <xf numFmtId="164" fontId="31" fillId="3" borderId="34" xfId="1" applyNumberFormat="1" applyFont="1" applyFill="1" applyBorder="1" applyAlignment="1">
      <alignment horizontal="right" vertical="center"/>
    </xf>
    <xf numFmtId="164" fontId="31" fillId="12" borderId="15" xfId="1" applyNumberFormat="1" applyFont="1" applyFill="1" applyBorder="1" applyAlignment="1">
      <alignment horizontal="right" vertical="center"/>
    </xf>
    <xf numFmtId="164" fontId="31" fillId="3" borderId="12" xfId="1" applyNumberFormat="1" applyFont="1" applyFill="1" applyBorder="1" applyAlignment="1">
      <alignment horizontal="right" vertical="center"/>
    </xf>
    <xf numFmtId="164" fontId="31" fillId="12" borderId="0" xfId="1" applyNumberFormat="1" applyFont="1" applyFill="1" applyBorder="1" applyAlignment="1">
      <alignment horizontal="right" vertical="center"/>
    </xf>
    <xf numFmtId="0" fontId="31" fillId="2" borderId="40" xfId="0" applyFont="1" applyFill="1" applyBorder="1" applyAlignment="1">
      <alignment horizontal="right" vertical="center" wrapText="1"/>
    </xf>
    <xf numFmtId="0" fontId="68" fillId="3" borderId="50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vertical="center"/>
    </xf>
    <xf numFmtId="0" fontId="31" fillId="2" borderId="40" xfId="0" applyFont="1" applyFill="1" applyBorder="1" applyAlignment="1">
      <alignment horizontal="right" vertical="center"/>
    </xf>
    <xf numFmtId="0" fontId="57" fillId="2" borderId="0" xfId="0" applyFont="1" applyFill="1" applyBorder="1" applyAlignment="1">
      <alignment horizontal="right" vertical="center"/>
    </xf>
    <xf numFmtId="1" fontId="57" fillId="2" borderId="0" xfId="0" applyNumberFormat="1" applyFont="1" applyFill="1" applyBorder="1" applyAlignment="1">
      <alignment horizontal="right" vertical="center"/>
    </xf>
    <xf numFmtId="0" fontId="72" fillId="2" borderId="0" xfId="0" applyFont="1" applyFill="1" applyBorder="1"/>
    <xf numFmtId="0" fontId="39" fillId="2" borderId="0" xfId="0" applyFont="1" applyFill="1" applyBorder="1"/>
    <xf numFmtId="0" fontId="31" fillId="2" borderId="0" xfId="0" applyFont="1" applyFill="1" applyBorder="1" applyAlignment="1">
      <alignment horizontal="right" vertical="center"/>
    </xf>
    <xf numFmtId="4" fontId="31" fillId="3" borderId="0" xfId="2" applyNumberFormat="1" applyFont="1" applyFill="1" applyBorder="1"/>
    <xf numFmtId="165" fontId="31" fillId="2" borderId="8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/>
    </xf>
    <xf numFmtId="1" fontId="37" fillId="2" borderId="4" xfId="0" applyNumberFormat="1" applyFont="1" applyFill="1" applyBorder="1" applyAlignment="1">
      <alignment horizontal="right"/>
    </xf>
    <xf numFmtId="0" fontId="36" fillId="2" borderId="9" xfId="0" applyFont="1" applyFill="1" applyBorder="1" applyAlignment="1"/>
    <xf numFmtId="0" fontId="37" fillId="2" borderId="10" xfId="0" applyFont="1" applyFill="1" applyBorder="1" applyAlignment="1">
      <alignment horizontal="center" wrapText="1"/>
    </xf>
    <xf numFmtId="3" fontId="37" fillId="2" borderId="7" xfId="0" applyNumberFormat="1" applyFont="1" applyFill="1" applyBorder="1" applyAlignment="1">
      <alignment horizontal="right" vertical="center"/>
    </xf>
    <xf numFmtId="3" fontId="37" fillId="2" borderId="4" xfId="0" applyNumberFormat="1" applyFont="1" applyFill="1" applyBorder="1" applyAlignment="1">
      <alignment horizontal="right" vertical="center"/>
    </xf>
    <xf numFmtId="3" fontId="37" fillId="12" borderId="10" xfId="0" applyNumberFormat="1" applyFont="1" applyFill="1" applyBorder="1" applyAlignment="1">
      <alignment horizontal="right" vertical="center"/>
    </xf>
    <xf numFmtId="3" fontId="37" fillId="12" borderId="4" xfId="0" applyNumberFormat="1" applyFont="1" applyFill="1" applyBorder="1" applyAlignment="1">
      <alignment horizontal="right" vertical="center"/>
    </xf>
    <xf numFmtId="3" fontId="37" fillId="2" borderId="66" xfId="0" applyNumberFormat="1" applyFont="1" applyFill="1" applyBorder="1" applyAlignment="1">
      <alignment horizontal="right" vertical="center"/>
    </xf>
    <xf numFmtId="3" fontId="37" fillId="13" borderId="10" xfId="0" applyNumberFormat="1" applyFont="1" applyFill="1" applyBorder="1" applyAlignment="1">
      <alignment horizontal="right" vertical="center"/>
    </xf>
    <xf numFmtId="3" fontId="37" fillId="3" borderId="7" xfId="0" applyNumberFormat="1" applyFont="1" applyFill="1" applyBorder="1" applyAlignment="1">
      <alignment horizontal="right" vertical="center"/>
    </xf>
    <xf numFmtId="3" fontId="37" fillId="3" borderId="4" xfId="0" applyNumberFormat="1" applyFont="1" applyFill="1" applyBorder="1" applyAlignment="1">
      <alignment horizontal="right" vertical="center"/>
    </xf>
    <xf numFmtId="0" fontId="34" fillId="2" borderId="4" xfId="0" applyFont="1" applyFill="1" applyBorder="1" applyAlignment="1"/>
    <xf numFmtId="3" fontId="37" fillId="12" borderId="33" xfId="0" applyNumberFormat="1" applyFont="1" applyFill="1" applyBorder="1" applyAlignment="1">
      <alignment horizontal="right" vertical="center"/>
    </xf>
    <xf numFmtId="3" fontId="57" fillId="2" borderId="9" xfId="0" applyNumberFormat="1" applyFont="1" applyFill="1" applyBorder="1" applyAlignment="1">
      <alignment horizontal="right" vertical="center"/>
    </xf>
    <xf numFmtId="0" fontId="31" fillId="2" borderId="0" xfId="2" applyFont="1" applyFill="1" applyAlignment="1">
      <alignment horizontal="right"/>
    </xf>
    <xf numFmtId="0" fontId="66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/>
    </xf>
    <xf numFmtId="0" fontId="70" fillId="3" borderId="40" xfId="0" applyFont="1" applyFill="1" applyBorder="1" applyAlignment="1"/>
    <xf numFmtId="0" fontId="69" fillId="3" borderId="50" xfId="0" applyFont="1" applyFill="1" applyBorder="1" applyAlignment="1">
      <alignment horizontal="right"/>
    </xf>
    <xf numFmtId="0" fontId="69" fillId="2" borderId="50" xfId="0" applyFont="1" applyFill="1" applyBorder="1" applyAlignment="1"/>
    <xf numFmtId="0" fontId="31" fillId="2" borderId="0" xfId="0" applyFont="1" applyFill="1" applyBorder="1" applyAlignment="1">
      <alignment vertical="top" wrapText="1"/>
    </xf>
    <xf numFmtId="0" fontId="68" fillId="2" borderId="51" xfId="0" applyFont="1" applyFill="1" applyBorder="1"/>
    <xf numFmtId="0" fontId="68" fillId="3" borderId="40" xfId="0" applyFont="1" applyFill="1" applyBorder="1" applyAlignment="1">
      <alignment horizontal="left"/>
    </xf>
    <xf numFmtId="1" fontId="58" fillId="2" borderId="24" xfId="2" applyNumberFormat="1" applyFont="1" applyFill="1" applyBorder="1" applyAlignment="1">
      <alignment horizontal="right" wrapText="1"/>
    </xf>
    <xf numFmtId="1" fontId="58" fillId="2" borderId="0" xfId="2" applyNumberFormat="1" applyFont="1" applyFill="1" applyBorder="1" applyAlignment="1">
      <alignment horizontal="right" wrapText="1"/>
    </xf>
    <xf numFmtId="0" fontId="68" fillId="3" borderId="0" xfId="0" applyFont="1" applyFill="1" applyBorder="1" applyAlignment="1">
      <alignment horizontal="left" vertical="center"/>
    </xf>
    <xf numFmtId="0" fontId="69" fillId="3" borderId="0" xfId="0" applyFont="1" applyFill="1" applyBorder="1" applyAlignment="1">
      <alignment horizontal="left" wrapText="1"/>
    </xf>
    <xf numFmtId="0" fontId="69" fillId="3" borderId="78" xfId="0" applyFont="1" applyFill="1" applyBorder="1" applyAlignment="1">
      <alignment horizontal="left" wrapText="1"/>
    </xf>
    <xf numFmtId="0" fontId="57" fillId="2" borderId="0" xfId="2" applyFont="1" applyFill="1"/>
    <xf numFmtId="3" fontId="22" fillId="2" borderId="0" xfId="2" applyNumberFormat="1" applyFont="1" applyFill="1"/>
    <xf numFmtId="0" fontId="4" fillId="2" borderId="0" xfId="2" applyFont="1" applyFill="1"/>
    <xf numFmtId="167" fontId="31" fillId="3" borderId="0" xfId="2" applyNumberFormat="1" applyFont="1" applyFill="1" applyBorder="1" applyAlignment="1">
      <alignment horizontal="right"/>
    </xf>
    <xf numFmtId="167" fontId="31" fillId="2" borderId="0" xfId="2" applyNumberFormat="1" applyFont="1" applyFill="1" applyAlignment="1">
      <alignment horizontal="right"/>
    </xf>
    <xf numFmtId="3" fontId="4" fillId="2" borderId="0" xfId="2" applyNumberFormat="1" applyFont="1" applyFill="1"/>
    <xf numFmtId="0" fontId="4" fillId="3" borderId="0" xfId="2" applyFont="1" applyFill="1" applyBorder="1" applyAlignment="1"/>
    <xf numFmtId="0" fontId="68" fillId="3" borderId="51" xfId="0" applyFont="1" applyFill="1" applyBorder="1" applyAlignment="1">
      <alignment horizontal="left"/>
    </xf>
    <xf numFmtId="0" fontId="31" fillId="3" borderId="0" xfId="2" applyFont="1" applyFill="1" applyBorder="1" applyAlignment="1">
      <alignment horizontal="left"/>
    </xf>
    <xf numFmtId="0" fontId="31" fillId="2" borderId="0" xfId="2" applyFont="1" applyFill="1" applyBorder="1" applyAlignment="1">
      <alignment horizontal="left"/>
    </xf>
    <xf numFmtId="0" fontId="4" fillId="3" borderId="11" xfId="2" applyFill="1" applyBorder="1" applyAlignment="1"/>
    <xf numFmtId="0" fontId="4" fillId="2" borderId="11" xfId="2" applyFill="1" applyBorder="1"/>
    <xf numFmtId="1" fontId="73" fillId="3" borderId="0" xfId="2" applyNumberFormat="1" applyFont="1" applyFill="1" applyBorder="1" applyAlignment="1">
      <alignment horizontal="left" vertical="center" wrapText="1"/>
    </xf>
    <xf numFmtId="2" fontId="31" fillId="3" borderId="0" xfId="0" applyNumberFormat="1" applyFont="1" applyFill="1"/>
    <xf numFmtId="3" fontId="31" fillId="2" borderId="6" xfId="0" applyNumberFormat="1" applyFont="1" applyFill="1" applyBorder="1" applyAlignment="1">
      <alignment horizontal="right"/>
    </xf>
    <xf numFmtId="3" fontId="31" fillId="2" borderId="11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3" fontId="31" fillId="2" borderId="10" xfId="0" applyNumberFormat="1" applyFont="1" applyFill="1" applyBorder="1" applyAlignment="1">
      <alignment horizontal="right"/>
    </xf>
    <xf numFmtId="164" fontId="34" fillId="2" borderId="0" xfId="0" applyNumberFormat="1" applyFont="1" applyFill="1"/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164" fontId="31" fillId="12" borderId="11" xfId="1" applyNumberFormat="1" applyFont="1" applyFill="1" applyBorder="1" applyAlignment="1">
      <alignment horizontal="right" vertical="center"/>
    </xf>
    <xf numFmtId="164" fontId="31" fillId="2" borderId="65" xfId="1" applyNumberFormat="1" applyFont="1" applyFill="1" applyBorder="1" applyAlignment="1">
      <alignment horizontal="right" vertical="center"/>
    </xf>
    <xf numFmtId="164" fontId="31" fillId="13" borderId="11" xfId="1" applyNumberFormat="1" applyFont="1" applyFill="1" applyBorder="1" applyAlignment="1">
      <alignment horizontal="right" vertical="center"/>
    </xf>
    <xf numFmtId="1" fontId="31" fillId="2" borderId="7" xfId="0" applyNumberFormat="1" applyFont="1" applyFill="1" applyBorder="1" applyAlignment="1">
      <alignment horizontal="right" wrapText="1"/>
    </xf>
    <xf numFmtId="1" fontId="31" fillId="2" borderId="5" xfId="0" applyNumberFormat="1" applyFont="1" applyFill="1" applyBorder="1" applyAlignment="1">
      <alignment horizontal="left" wrapText="1"/>
    </xf>
    <xf numFmtId="1" fontId="31" fillId="2" borderId="8" xfId="0" applyNumberFormat="1" applyFont="1" applyFill="1" applyBorder="1" applyAlignment="1">
      <alignment horizontal="left" wrapText="1"/>
    </xf>
    <xf numFmtId="164" fontId="31" fillId="2" borderId="8" xfId="1" applyNumberFormat="1" applyFont="1" applyFill="1" applyBorder="1" applyAlignment="1">
      <alignment horizontal="right" vertical="center"/>
    </xf>
    <xf numFmtId="164" fontId="31" fillId="2" borderId="9" xfId="1" applyNumberFormat="1" applyFont="1" applyFill="1" applyBorder="1" applyAlignment="1">
      <alignment horizontal="right" vertical="center"/>
    </xf>
    <xf numFmtId="164" fontId="31" fillId="12" borderId="12" xfId="1" applyNumberFormat="1" applyFont="1" applyFill="1" applyBorder="1" applyAlignment="1">
      <alignment horizontal="right" vertical="center"/>
    </xf>
    <xf numFmtId="164" fontId="31" fillId="12" borderId="9" xfId="1" applyNumberFormat="1" applyFont="1" applyFill="1" applyBorder="1" applyAlignment="1">
      <alignment horizontal="right" vertical="center"/>
    </xf>
    <xf numFmtId="3" fontId="31" fillId="2" borderId="66" xfId="0" applyNumberFormat="1" applyFont="1" applyFill="1" applyBorder="1" applyAlignment="1">
      <alignment horizontal="right" vertical="center"/>
    </xf>
    <xf numFmtId="164" fontId="31" fillId="2" borderId="67" xfId="1" applyNumberFormat="1" applyFont="1" applyFill="1" applyBorder="1" applyAlignment="1">
      <alignment horizontal="right" vertical="center"/>
    </xf>
    <xf numFmtId="164" fontId="31" fillId="13" borderId="12" xfId="1" applyNumberFormat="1" applyFont="1" applyFill="1" applyBorder="1" applyAlignment="1">
      <alignment horizontal="right" vertical="center"/>
    </xf>
    <xf numFmtId="164" fontId="31" fillId="12" borderId="34" xfId="1" applyNumberFormat="1" applyFont="1" applyFill="1" applyBorder="1" applyAlignment="1">
      <alignment horizontal="right" vertical="center"/>
    </xf>
    <xf numFmtId="164" fontId="31" fillId="12" borderId="32" xfId="1" applyNumberFormat="1" applyFont="1" applyFill="1" applyBorder="1" applyAlignment="1">
      <alignment horizontal="right" vertical="center"/>
    </xf>
    <xf numFmtId="164" fontId="31" fillId="3" borderId="8" xfId="1" applyNumberFormat="1" applyFont="1" applyFill="1" applyBorder="1" applyAlignment="1">
      <alignment horizontal="right" vertical="center"/>
    </xf>
    <xf numFmtId="3" fontId="31" fillId="3" borderId="76" xfId="2" applyNumberFormat="1" applyFont="1" applyFill="1" applyBorder="1" applyAlignment="1">
      <alignment vertical="center"/>
    </xf>
    <xf numFmtId="0" fontId="31" fillId="3" borderId="48" xfId="0" applyFont="1" applyFill="1" applyBorder="1" applyAlignment="1">
      <alignment horizontal="left" vertical="center" wrapText="1"/>
    </xf>
    <xf numFmtId="165" fontId="57" fillId="3" borderId="24" xfId="2" applyNumberFormat="1" applyFont="1" applyFill="1" applyBorder="1" applyAlignment="1">
      <alignment horizontal="right" vertical="center"/>
    </xf>
    <xf numFmtId="165" fontId="57" fillId="3" borderId="0" xfId="2" applyNumberFormat="1" applyFont="1" applyFill="1" applyBorder="1" applyAlignment="1">
      <alignment horizontal="right" vertical="center"/>
    </xf>
    <xf numFmtId="165" fontId="57" fillId="3" borderId="9" xfId="2" applyNumberFormat="1" applyFont="1" applyFill="1" applyBorder="1" applyAlignment="1">
      <alignment horizontal="right" vertical="center"/>
    </xf>
    <xf numFmtId="165" fontId="57" fillId="3" borderId="4" xfId="2" applyNumberFormat="1" applyFont="1" applyFill="1" applyBorder="1" applyAlignment="1">
      <alignment horizontal="right" vertical="center"/>
    </xf>
    <xf numFmtId="165" fontId="57" fillId="3" borderId="2" xfId="2" applyNumberFormat="1" applyFont="1" applyFill="1" applyBorder="1" applyAlignment="1">
      <alignment horizontal="right" vertical="center"/>
    </xf>
    <xf numFmtId="165" fontId="57" fillId="3" borderId="23" xfId="2" applyNumberFormat="1" applyFont="1" applyFill="1" applyBorder="1" applyAlignment="1">
      <alignment horizontal="right" vertical="center"/>
    </xf>
    <xf numFmtId="165" fontId="77" fillId="12" borderId="55" xfId="2" applyNumberFormat="1" applyFont="1" applyFill="1" applyBorder="1" applyAlignment="1">
      <alignment horizontal="right" vertical="center"/>
    </xf>
    <xf numFmtId="165" fontId="77" fillId="12" borderId="6" xfId="2" applyNumberFormat="1" applyFont="1" applyFill="1" applyBorder="1" applyAlignment="1">
      <alignment horizontal="right" vertical="center"/>
    </xf>
    <xf numFmtId="165" fontId="77" fillId="12" borderId="15" xfId="2" applyNumberFormat="1" applyFont="1" applyFill="1" applyBorder="1" applyAlignment="1">
      <alignment horizontal="right" vertical="center"/>
    </xf>
    <xf numFmtId="165" fontId="77" fillId="12" borderId="3" xfId="2" applyNumberFormat="1" applyFont="1" applyFill="1" applyBorder="1" applyAlignment="1">
      <alignment horizontal="right" vertical="center"/>
    </xf>
    <xf numFmtId="165" fontId="77" fillId="12" borderId="1" xfId="2" applyNumberFormat="1" applyFont="1" applyFill="1" applyBorder="1" applyAlignment="1">
      <alignment horizontal="right" vertical="center"/>
    </xf>
    <xf numFmtId="165" fontId="77" fillId="12" borderId="60" xfId="2" applyNumberFormat="1" applyFont="1" applyFill="1" applyBorder="1" applyAlignment="1">
      <alignment horizontal="right" vertical="center"/>
    </xf>
    <xf numFmtId="165" fontId="78" fillId="15" borderId="55" xfId="2" applyNumberFormat="1" applyFont="1" applyFill="1" applyBorder="1" applyAlignment="1">
      <alignment horizontal="right" vertical="center"/>
    </xf>
    <xf numFmtId="165" fontId="78" fillId="15" borderId="6" xfId="2" applyNumberFormat="1" applyFont="1" applyFill="1" applyBorder="1" applyAlignment="1">
      <alignment horizontal="right" vertical="center"/>
    </xf>
    <xf numFmtId="165" fontId="78" fillId="15" borderId="15" xfId="2" applyNumberFormat="1" applyFont="1" applyFill="1" applyBorder="1" applyAlignment="1">
      <alignment horizontal="right" vertical="center"/>
    </xf>
    <xf numFmtId="165" fontId="78" fillId="15" borderId="3" xfId="2" applyNumberFormat="1" applyFont="1" applyFill="1" applyBorder="1" applyAlignment="1">
      <alignment horizontal="right" vertical="center"/>
    </xf>
    <xf numFmtId="165" fontId="78" fillId="15" borderId="1" xfId="2" applyNumberFormat="1" applyFont="1" applyFill="1" applyBorder="1" applyAlignment="1">
      <alignment horizontal="right" vertical="center"/>
    </xf>
    <xf numFmtId="165" fontId="78" fillId="15" borderId="60" xfId="2" applyNumberFormat="1" applyFont="1" applyFill="1" applyBorder="1" applyAlignment="1">
      <alignment horizontal="right" vertical="center"/>
    </xf>
    <xf numFmtId="165" fontId="78" fillId="15" borderId="24" xfId="2" applyNumberFormat="1" applyFont="1" applyFill="1" applyBorder="1" applyAlignment="1">
      <alignment horizontal="right" vertical="center"/>
    </xf>
    <xf numFmtId="165" fontId="78" fillId="15" borderId="0" xfId="2" applyNumberFormat="1" applyFont="1" applyFill="1" applyBorder="1" applyAlignment="1">
      <alignment horizontal="right" vertical="center"/>
    </xf>
    <xf numFmtId="165" fontId="78" fillId="15" borderId="9" xfId="2" applyNumberFormat="1" applyFont="1" applyFill="1" applyBorder="1" applyAlignment="1">
      <alignment horizontal="right" vertical="center"/>
    </xf>
    <xf numFmtId="165" fontId="78" fillId="15" borderId="4" xfId="2" applyNumberFormat="1" applyFont="1" applyFill="1" applyBorder="1" applyAlignment="1">
      <alignment horizontal="right" vertical="center"/>
    </xf>
    <xf numFmtId="165" fontId="78" fillId="15" borderId="2" xfId="2" applyNumberFormat="1" applyFont="1" applyFill="1" applyBorder="1" applyAlignment="1">
      <alignment horizontal="right" vertical="center"/>
    </xf>
    <xf numFmtId="165" fontId="78" fillId="15" borderId="23" xfId="2" applyNumberFormat="1" applyFont="1" applyFill="1" applyBorder="1" applyAlignment="1">
      <alignment horizontal="right" vertical="center"/>
    </xf>
    <xf numFmtId="165" fontId="78" fillId="15" borderId="16" xfId="2" applyNumberFormat="1" applyFont="1" applyFill="1" applyBorder="1" applyAlignment="1">
      <alignment horizontal="right" vertical="center"/>
    </xf>
    <xf numFmtId="165" fontId="78" fillId="15" borderId="11" xfId="2" applyNumberFormat="1" applyFont="1" applyFill="1" applyBorder="1" applyAlignment="1">
      <alignment horizontal="right" vertical="center"/>
    </xf>
    <xf numFmtId="165" fontId="78" fillId="15" borderId="12" xfId="2" applyNumberFormat="1" applyFont="1" applyFill="1" applyBorder="1" applyAlignment="1">
      <alignment horizontal="right" vertical="center"/>
    </xf>
    <xf numFmtId="165" fontId="78" fillId="15" borderId="10" xfId="2" applyNumberFormat="1" applyFont="1" applyFill="1" applyBorder="1" applyAlignment="1">
      <alignment horizontal="right" vertical="center"/>
    </xf>
    <xf numFmtId="165" fontId="78" fillId="15" borderId="13" xfId="2" applyNumberFormat="1" applyFont="1" applyFill="1" applyBorder="1" applyAlignment="1">
      <alignment horizontal="right" vertical="center"/>
    </xf>
    <xf numFmtId="165" fontId="78" fillId="15" borderId="31" xfId="2" applyNumberFormat="1" applyFont="1" applyFill="1" applyBorder="1" applyAlignment="1">
      <alignment horizontal="right" vertical="center"/>
    </xf>
    <xf numFmtId="165" fontId="77" fillId="12" borderId="24" xfId="2" applyNumberFormat="1" applyFont="1" applyFill="1" applyBorder="1" applyAlignment="1">
      <alignment horizontal="right" vertical="center"/>
    </xf>
    <xf numFmtId="165" fontId="77" fillId="12" borderId="0" xfId="2" applyNumberFormat="1" applyFont="1" applyFill="1" applyBorder="1" applyAlignment="1">
      <alignment horizontal="right" vertical="center"/>
    </xf>
    <xf numFmtId="165" fontId="77" fillId="12" borderId="9" xfId="2" applyNumberFormat="1" applyFont="1" applyFill="1" applyBorder="1" applyAlignment="1">
      <alignment horizontal="right" vertical="center"/>
    </xf>
    <xf numFmtId="165" fontId="77" fillId="12" borderId="4" xfId="2" applyNumberFormat="1" applyFont="1" applyFill="1" applyBorder="1" applyAlignment="1">
      <alignment horizontal="right" vertical="center"/>
    </xf>
    <xf numFmtId="165" fontId="77" fillId="12" borderId="2" xfId="2" applyNumberFormat="1" applyFont="1" applyFill="1" applyBorder="1" applyAlignment="1">
      <alignment horizontal="right" vertical="center"/>
    </xf>
    <xf numFmtId="165" fontId="77" fillId="12" borderId="23" xfId="2" applyNumberFormat="1" applyFont="1" applyFill="1" applyBorder="1" applyAlignment="1">
      <alignment horizontal="right" vertical="center"/>
    </xf>
    <xf numFmtId="165" fontId="77" fillId="12" borderId="16" xfId="2" applyNumberFormat="1" applyFont="1" applyFill="1" applyBorder="1" applyAlignment="1">
      <alignment horizontal="right" vertical="center"/>
    </xf>
    <xf numFmtId="165" fontId="77" fillId="12" borderId="11" xfId="2" applyNumberFormat="1" applyFont="1" applyFill="1" applyBorder="1" applyAlignment="1">
      <alignment horizontal="right" vertical="center"/>
    </xf>
    <xf numFmtId="165" fontId="77" fillId="12" borderId="12" xfId="2" applyNumberFormat="1" applyFont="1" applyFill="1" applyBorder="1" applyAlignment="1">
      <alignment horizontal="right" vertical="center"/>
    </xf>
    <xf numFmtId="165" fontId="77" fillId="12" borderId="10" xfId="2" applyNumberFormat="1" applyFont="1" applyFill="1" applyBorder="1" applyAlignment="1">
      <alignment horizontal="right" vertical="center"/>
    </xf>
    <xf numFmtId="165" fontId="77" fillId="12" borderId="13" xfId="2" applyNumberFormat="1" applyFont="1" applyFill="1" applyBorder="1" applyAlignment="1">
      <alignment horizontal="right" vertical="center"/>
    </xf>
    <xf numFmtId="165" fontId="77" fillId="12" borderId="31" xfId="2" applyNumberFormat="1" applyFont="1" applyFill="1" applyBorder="1" applyAlignment="1">
      <alignment horizontal="right" vertical="center"/>
    </xf>
    <xf numFmtId="165" fontId="77" fillId="11" borderId="24" xfId="20" applyNumberFormat="1" applyFont="1" applyFill="1" applyBorder="1" applyAlignment="1">
      <alignment horizontal="right" vertical="center"/>
    </xf>
    <xf numFmtId="165" fontId="77" fillId="11" borderId="0" xfId="20" applyNumberFormat="1" applyFont="1" applyFill="1" applyBorder="1" applyAlignment="1">
      <alignment horizontal="right" vertical="center"/>
    </xf>
    <xf numFmtId="164" fontId="77" fillId="11" borderId="2" xfId="1" applyNumberFormat="1" applyFont="1" applyFill="1" applyBorder="1" applyAlignment="1">
      <alignment vertical="center"/>
    </xf>
    <xf numFmtId="165" fontId="77" fillId="11" borderId="4" xfId="20" applyNumberFormat="1" applyFont="1" applyFill="1" applyBorder="1" applyAlignment="1">
      <alignment horizontal="right" vertical="center"/>
    </xf>
    <xf numFmtId="165" fontId="77" fillId="11" borderId="16" xfId="20" applyNumberFormat="1" applyFont="1" applyFill="1" applyBorder="1" applyAlignment="1">
      <alignment horizontal="right" vertical="center"/>
    </xf>
    <xf numFmtId="165" fontId="77" fillId="11" borderId="11" xfId="20" applyNumberFormat="1" applyFont="1" applyFill="1" applyBorder="1" applyAlignment="1">
      <alignment horizontal="right" vertical="center"/>
    </xf>
    <xf numFmtId="164" fontId="77" fillId="11" borderId="13" xfId="1" applyNumberFormat="1" applyFont="1" applyFill="1" applyBorder="1" applyAlignment="1">
      <alignment vertical="center"/>
    </xf>
    <xf numFmtId="165" fontId="77" fillId="11" borderId="10" xfId="20" applyNumberFormat="1" applyFont="1" applyFill="1" applyBorder="1" applyAlignment="1">
      <alignment horizontal="right" vertical="center"/>
    </xf>
    <xf numFmtId="165" fontId="77" fillId="11" borderId="55" xfId="20" applyNumberFormat="1" applyFont="1" applyFill="1" applyBorder="1" applyAlignment="1">
      <alignment horizontal="right" vertical="center"/>
    </xf>
    <xf numFmtId="165" fontId="77" fillId="11" borderId="6" xfId="20" applyNumberFormat="1" applyFont="1" applyFill="1" applyBorder="1" applyAlignment="1">
      <alignment horizontal="right" vertical="center"/>
    </xf>
    <xf numFmtId="164" fontId="77" fillId="11" borderId="1" xfId="1" applyNumberFormat="1" applyFont="1" applyFill="1" applyBorder="1" applyAlignment="1">
      <alignment vertical="center"/>
    </xf>
    <xf numFmtId="165" fontId="77" fillId="11" borderId="3" xfId="20" applyNumberFormat="1" applyFont="1" applyFill="1" applyBorder="1" applyAlignment="1">
      <alignment horizontal="right" vertical="center"/>
    </xf>
    <xf numFmtId="165" fontId="78" fillId="15" borderId="24" xfId="20" applyNumberFormat="1" applyFont="1" applyFill="1" applyBorder="1" applyAlignment="1">
      <alignment horizontal="right" vertical="center"/>
    </xf>
    <xf numFmtId="165" fontId="78" fillId="15" borderId="9" xfId="20" applyNumberFormat="1" applyFont="1" applyFill="1" applyBorder="1" applyAlignment="1">
      <alignment horizontal="right" vertical="center"/>
    </xf>
    <xf numFmtId="165" fontId="78" fillId="15" borderId="4" xfId="20" applyNumberFormat="1" applyFont="1" applyFill="1" applyBorder="1" applyAlignment="1">
      <alignment horizontal="right" vertical="center"/>
    </xf>
    <xf numFmtId="165" fontId="78" fillId="15" borderId="16" xfId="20" applyNumberFormat="1" applyFont="1" applyFill="1" applyBorder="1" applyAlignment="1">
      <alignment horizontal="right" vertical="center"/>
    </xf>
    <xf numFmtId="165" fontId="78" fillId="15" borderId="12" xfId="20" applyNumberFormat="1" applyFont="1" applyFill="1" applyBorder="1" applyAlignment="1">
      <alignment horizontal="right" vertical="center"/>
    </xf>
    <xf numFmtId="165" fontId="78" fillId="15" borderId="10" xfId="20" applyNumberFormat="1" applyFont="1" applyFill="1" applyBorder="1" applyAlignment="1">
      <alignment horizontal="right" vertical="center"/>
    </xf>
    <xf numFmtId="165" fontId="78" fillId="15" borderId="55" xfId="20" applyNumberFormat="1" applyFont="1" applyFill="1" applyBorder="1" applyAlignment="1">
      <alignment horizontal="right" vertical="center"/>
    </xf>
    <xf numFmtId="165" fontId="78" fillId="15" borderId="15" xfId="20" applyNumberFormat="1" applyFont="1" applyFill="1" applyBorder="1" applyAlignment="1">
      <alignment horizontal="right" vertical="center"/>
    </xf>
    <xf numFmtId="165" fontId="78" fillId="15" borderId="3" xfId="20" applyNumberFormat="1" applyFont="1" applyFill="1" applyBorder="1" applyAlignment="1">
      <alignment horizontal="right" vertical="center"/>
    </xf>
    <xf numFmtId="164" fontId="57" fillId="3" borderId="2" xfId="1" applyNumberFormat="1" applyFont="1" applyFill="1" applyBorder="1" applyAlignment="1">
      <alignment vertical="center"/>
    </xf>
    <xf numFmtId="165" fontId="57" fillId="3" borderId="4" xfId="20" applyNumberFormat="1" applyFont="1" applyFill="1" applyBorder="1" applyAlignment="1">
      <alignment horizontal="right" vertical="center"/>
    </xf>
    <xf numFmtId="165" fontId="57" fillId="3" borderId="0" xfId="20" applyNumberFormat="1" applyFont="1" applyFill="1" applyBorder="1" applyAlignment="1">
      <alignment horizontal="right" vertical="center"/>
    </xf>
    <xf numFmtId="165" fontId="57" fillId="3" borderId="24" xfId="20" applyNumberFormat="1" applyFont="1" applyFill="1" applyBorder="1" applyAlignment="1">
      <alignment horizontal="right" vertical="center"/>
    </xf>
    <xf numFmtId="165" fontId="57" fillId="3" borderId="9" xfId="20" applyNumberFormat="1" applyFont="1" applyFill="1" applyBorder="1" applyAlignment="1">
      <alignment horizontal="right" vertical="center"/>
    </xf>
    <xf numFmtId="165" fontId="57" fillId="3" borderId="30" xfId="20" applyNumberFormat="1" applyFont="1" applyFill="1" applyBorder="1" applyAlignment="1">
      <alignment horizontal="right" vertical="center"/>
    </xf>
    <xf numFmtId="165" fontId="57" fillId="3" borderId="16" xfId="20" applyNumberFormat="1" applyFont="1" applyFill="1" applyBorder="1" applyAlignment="1">
      <alignment horizontal="right" vertical="center"/>
    </xf>
    <xf numFmtId="165" fontId="57" fillId="3" borderId="11" xfId="20" applyNumberFormat="1" applyFont="1" applyFill="1" applyBorder="1" applyAlignment="1">
      <alignment horizontal="right" vertical="center"/>
    </xf>
    <xf numFmtId="165" fontId="57" fillId="3" borderId="58" xfId="20" applyNumberFormat="1" applyFont="1" applyFill="1" applyBorder="1" applyAlignment="1">
      <alignment horizontal="right" vertical="center"/>
    </xf>
    <xf numFmtId="165" fontId="57" fillId="3" borderId="55" xfId="20" applyNumberFormat="1" applyFont="1" applyFill="1" applyBorder="1" applyAlignment="1">
      <alignment horizontal="right" vertical="center"/>
    </xf>
    <xf numFmtId="165" fontId="57" fillId="3" borderId="6" xfId="20" applyNumberFormat="1" applyFont="1" applyFill="1" applyBorder="1" applyAlignment="1">
      <alignment horizontal="right" vertical="center"/>
    </xf>
    <xf numFmtId="165" fontId="57" fillId="3" borderId="57" xfId="20" applyNumberFormat="1" applyFont="1" applyFill="1" applyBorder="1" applyAlignment="1">
      <alignment horizontal="right" vertical="center"/>
    </xf>
    <xf numFmtId="3" fontId="57" fillId="3" borderId="24" xfId="2" applyNumberFormat="1" applyFont="1" applyFill="1" applyBorder="1" applyAlignment="1">
      <alignment horizontal="right" vertical="center"/>
    </xf>
    <xf numFmtId="3" fontId="79" fillId="14" borderId="24" xfId="2" applyNumberFormat="1" applyFont="1" applyFill="1" applyBorder="1" applyAlignment="1">
      <alignment horizontal="right" vertical="center"/>
    </xf>
    <xf numFmtId="3" fontId="79" fillId="14" borderId="0" xfId="2" applyNumberFormat="1" applyFont="1" applyFill="1" applyBorder="1" applyAlignment="1">
      <alignment horizontal="right" vertical="center"/>
    </xf>
    <xf numFmtId="3" fontId="79" fillId="14" borderId="75" xfId="2" applyNumberFormat="1" applyFont="1" applyFill="1" applyBorder="1" applyAlignment="1">
      <alignment horizontal="right" vertical="center"/>
    </xf>
    <xf numFmtId="3" fontId="79" fillId="14" borderId="16" xfId="2" applyNumberFormat="1" applyFont="1" applyFill="1" applyBorder="1" applyAlignment="1">
      <alignment horizontal="right" vertical="center"/>
    </xf>
    <xf numFmtId="3" fontId="79" fillId="14" borderId="11" xfId="2" applyNumberFormat="1" applyFont="1" applyFill="1" applyBorder="1" applyAlignment="1">
      <alignment horizontal="right" vertical="center"/>
    </xf>
    <xf numFmtId="3" fontId="79" fillId="14" borderId="76" xfId="2" applyNumberFormat="1" applyFont="1" applyFill="1" applyBorder="1" applyAlignment="1">
      <alignment horizontal="right" vertical="center"/>
    </xf>
    <xf numFmtId="3" fontId="79" fillId="14" borderId="55" xfId="2" applyNumberFormat="1" applyFont="1" applyFill="1" applyBorder="1" applyAlignment="1">
      <alignment horizontal="right" vertical="center"/>
    </xf>
    <xf numFmtId="3" fontId="79" fillId="14" borderId="6" xfId="2" applyNumberFormat="1" applyFont="1" applyFill="1" applyBorder="1" applyAlignment="1">
      <alignment horizontal="right" vertical="center"/>
    </xf>
    <xf numFmtId="3" fontId="79" fillId="14" borderId="71" xfId="2" applyNumberFormat="1" applyFont="1" applyFill="1" applyBorder="1" applyAlignment="1">
      <alignment horizontal="right" vertical="center"/>
    </xf>
    <xf numFmtId="3" fontId="80" fillId="12" borderId="24" xfId="2" applyNumberFormat="1" applyFont="1" applyFill="1" applyBorder="1" applyAlignment="1">
      <alignment horizontal="right" vertical="center"/>
    </xf>
    <xf numFmtId="3" fontId="80" fillId="12" borderId="0" xfId="2" applyNumberFormat="1" applyFont="1" applyFill="1" applyBorder="1" applyAlignment="1">
      <alignment horizontal="right" vertical="center"/>
    </xf>
    <xf numFmtId="3" fontId="80" fillId="12" borderId="75" xfId="2" applyNumberFormat="1" applyFont="1" applyFill="1" applyBorder="1" applyAlignment="1">
      <alignment horizontal="right" vertical="center"/>
    </xf>
    <xf numFmtId="3" fontId="80" fillId="12" borderId="16" xfId="2" applyNumberFormat="1" applyFont="1" applyFill="1" applyBorder="1" applyAlignment="1">
      <alignment horizontal="right" vertical="center"/>
    </xf>
    <xf numFmtId="3" fontId="80" fillId="12" borderId="11" xfId="2" applyNumberFormat="1" applyFont="1" applyFill="1" applyBorder="1" applyAlignment="1">
      <alignment horizontal="right" vertical="center"/>
    </xf>
    <xf numFmtId="3" fontId="80" fillId="12" borderId="76" xfId="2" applyNumberFormat="1" applyFont="1" applyFill="1" applyBorder="1" applyAlignment="1">
      <alignment horizontal="right" vertical="center"/>
    </xf>
    <xf numFmtId="3" fontId="80" fillId="12" borderId="55" xfId="2" applyNumberFormat="1" applyFont="1" applyFill="1" applyBorder="1" applyAlignment="1">
      <alignment horizontal="right" vertical="center"/>
    </xf>
    <xf numFmtId="3" fontId="80" fillId="12" borderId="6" xfId="2" applyNumberFormat="1" applyFont="1" applyFill="1" applyBorder="1" applyAlignment="1">
      <alignment horizontal="right" vertical="center"/>
    </xf>
    <xf numFmtId="3" fontId="80" fillId="12" borderId="71" xfId="2" applyNumberFormat="1" applyFont="1" applyFill="1" applyBorder="1" applyAlignment="1">
      <alignment horizontal="right" vertical="center"/>
    </xf>
    <xf numFmtId="3" fontId="78" fillId="15" borderId="24" xfId="2" applyNumberFormat="1" applyFont="1" applyFill="1" applyBorder="1" applyAlignment="1">
      <alignment horizontal="right" vertical="center"/>
    </xf>
    <xf numFmtId="3" fontId="78" fillId="15" borderId="0" xfId="2" applyNumberFormat="1" applyFont="1" applyFill="1" applyBorder="1" applyAlignment="1">
      <alignment horizontal="right" vertical="center"/>
    </xf>
    <xf numFmtId="3" fontId="78" fillId="15" borderId="75" xfId="2" applyNumberFormat="1" applyFont="1" applyFill="1" applyBorder="1" applyAlignment="1">
      <alignment horizontal="right" vertical="center"/>
    </xf>
    <xf numFmtId="3" fontId="78" fillId="15" borderId="16" xfId="2" applyNumberFormat="1" applyFont="1" applyFill="1" applyBorder="1" applyAlignment="1">
      <alignment horizontal="right" vertical="center"/>
    </xf>
    <xf numFmtId="3" fontId="78" fillId="15" borderId="11" xfId="2" applyNumberFormat="1" applyFont="1" applyFill="1" applyBorder="1" applyAlignment="1">
      <alignment horizontal="right" vertical="center"/>
    </xf>
    <xf numFmtId="3" fontId="78" fillId="15" borderId="76" xfId="2" applyNumberFormat="1" applyFont="1" applyFill="1" applyBorder="1" applyAlignment="1">
      <alignment horizontal="right" vertical="center"/>
    </xf>
    <xf numFmtId="3" fontId="78" fillId="15" borderId="55" xfId="2" applyNumberFormat="1" applyFont="1" applyFill="1" applyBorder="1" applyAlignment="1">
      <alignment horizontal="right" vertical="center"/>
    </xf>
    <xf numFmtId="3" fontId="78" fillId="15" borderId="6" xfId="2" applyNumberFormat="1" applyFont="1" applyFill="1" applyBorder="1" applyAlignment="1">
      <alignment horizontal="right" vertical="center"/>
    </xf>
    <xf numFmtId="3" fontId="78" fillId="15" borderId="71" xfId="2" applyNumberFormat="1" applyFont="1" applyFill="1" applyBorder="1" applyAlignment="1">
      <alignment horizontal="right" vertical="center"/>
    </xf>
    <xf numFmtId="3" fontId="57" fillId="3" borderId="0" xfId="2" applyNumberFormat="1" applyFont="1" applyFill="1" applyBorder="1" applyAlignment="1">
      <alignment horizontal="right" vertical="center"/>
    </xf>
    <xf numFmtId="3" fontId="57" fillId="3" borderId="75" xfId="2" applyNumberFormat="1" applyFont="1" applyFill="1" applyBorder="1" applyAlignment="1">
      <alignment horizontal="right" vertical="center"/>
    </xf>
    <xf numFmtId="3" fontId="80" fillId="12" borderId="73" xfId="2" applyNumberFormat="1" applyFont="1" applyFill="1" applyBorder="1" applyAlignment="1">
      <alignment horizontal="right" vertical="center"/>
    </xf>
    <xf numFmtId="3" fontId="80" fillId="12" borderId="74" xfId="2" applyNumberFormat="1" applyFont="1" applyFill="1" applyBorder="1" applyAlignment="1">
      <alignment horizontal="right" vertical="center"/>
    </xf>
    <xf numFmtId="3" fontId="80" fillId="12" borderId="72" xfId="2" applyNumberFormat="1" applyFont="1" applyFill="1" applyBorder="1" applyAlignment="1">
      <alignment horizontal="right" vertical="center"/>
    </xf>
    <xf numFmtId="3" fontId="57" fillId="3" borderId="73" xfId="2" applyNumberFormat="1" applyFont="1" applyFill="1" applyBorder="1" applyAlignment="1">
      <alignment horizontal="right" vertical="center"/>
    </xf>
    <xf numFmtId="3" fontId="80" fillId="12" borderId="9" xfId="2" applyNumberFormat="1" applyFont="1" applyFill="1" applyBorder="1" applyAlignment="1">
      <alignment horizontal="right" vertical="center"/>
    </xf>
    <xf numFmtId="3" fontId="80" fillId="12" borderId="35" xfId="2" applyNumberFormat="1" applyFont="1" applyFill="1" applyBorder="1" applyAlignment="1">
      <alignment horizontal="right" vertical="center"/>
    </xf>
    <xf numFmtId="3" fontId="80" fillId="12" borderId="12" xfId="2" applyNumberFormat="1" applyFont="1" applyFill="1" applyBorder="1" applyAlignment="1">
      <alignment horizontal="right" vertical="center"/>
    </xf>
    <xf numFmtId="3" fontId="80" fillId="12" borderId="70" xfId="2" applyNumberFormat="1" applyFont="1" applyFill="1" applyBorder="1" applyAlignment="1">
      <alignment horizontal="right" vertical="center"/>
    </xf>
    <xf numFmtId="3" fontId="80" fillId="12" borderId="15" xfId="2" applyNumberFormat="1" applyFont="1" applyFill="1" applyBorder="1" applyAlignment="1">
      <alignment horizontal="right" vertical="center"/>
    </xf>
    <xf numFmtId="3" fontId="80" fillId="12" borderId="69" xfId="2" applyNumberFormat="1" applyFont="1" applyFill="1" applyBorder="1" applyAlignment="1">
      <alignment horizontal="right" vertical="center"/>
    </xf>
    <xf numFmtId="3" fontId="81" fillId="9" borderId="0" xfId="2" applyNumberFormat="1" applyFont="1" applyFill="1" applyBorder="1" applyAlignment="1">
      <alignment horizontal="right" vertical="center"/>
    </xf>
    <xf numFmtId="3" fontId="81" fillId="9" borderId="11" xfId="2" applyNumberFormat="1" applyFont="1" applyFill="1" applyBorder="1" applyAlignment="1">
      <alignment horizontal="right" vertical="center"/>
    </xf>
    <xf numFmtId="3" fontId="81" fillId="9" borderId="6" xfId="2" applyNumberFormat="1" applyFont="1" applyFill="1" applyBorder="1" applyAlignment="1">
      <alignment horizontal="right" vertical="center"/>
    </xf>
    <xf numFmtId="3" fontId="57" fillId="3" borderId="2" xfId="2" applyNumberFormat="1" applyFont="1" applyFill="1" applyBorder="1" applyAlignment="1">
      <alignment horizontal="right" vertical="center"/>
    </xf>
    <xf numFmtId="3" fontId="57" fillId="3" borderId="13" xfId="2" applyNumberFormat="1" applyFont="1" applyFill="1" applyBorder="1" applyAlignment="1">
      <alignment horizontal="right" vertical="center"/>
    </xf>
    <xf numFmtId="3" fontId="57" fillId="3" borderId="1" xfId="2" applyNumberFormat="1" applyFont="1" applyFill="1" applyBorder="1" applyAlignment="1">
      <alignment horizontal="right" vertical="center"/>
    </xf>
    <xf numFmtId="3" fontId="57" fillId="3" borderId="9" xfId="2" applyNumberFormat="1" applyFont="1" applyFill="1" applyBorder="1" applyAlignment="1">
      <alignment horizontal="right" vertical="center"/>
    </xf>
    <xf numFmtId="3" fontId="57" fillId="3" borderId="35" xfId="2" applyNumberFormat="1" applyFont="1" applyFill="1" applyBorder="1" applyAlignment="1">
      <alignment horizontal="right" vertical="center"/>
    </xf>
    <xf numFmtId="3" fontId="76" fillId="13" borderId="30" xfId="2" applyNumberFormat="1" applyFont="1" applyFill="1" applyBorder="1" applyAlignment="1">
      <alignment horizontal="right" vertical="center"/>
    </xf>
    <xf numFmtId="3" fontId="76" fillId="13" borderId="58" xfId="2" applyNumberFormat="1" applyFont="1" applyFill="1" applyBorder="1" applyAlignment="1">
      <alignment horizontal="right" vertical="center"/>
    </xf>
    <xf numFmtId="3" fontId="76" fillId="13" borderId="57" xfId="2" applyNumberFormat="1" applyFont="1" applyFill="1" applyBorder="1" applyAlignment="1">
      <alignment horizontal="right" vertical="center"/>
    </xf>
    <xf numFmtId="3" fontId="78" fillId="15" borderId="9" xfId="2" applyNumberFormat="1" applyFont="1" applyFill="1" applyBorder="1" applyAlignment="1">
      <alignment horizontal="right" vertical="center"/>
    </xf>
    <xf numFmtId="3" fontId="78" fillId="15" borderId="35" xfId="2" applyNumberFormat="1" applyFont="1" applyFill="1" applyBorder="1" applyAlignment="1">
      <alignment horizontal="right" vertical="center"/>
    </xf>
    <xf numFmtId="3" fontId="78" fillId="15" borderId="12" xfId="2" applyNumberFormat="1" applyFont="1" applyFill="1" applyBorder="1" applyAlignment="1">
      <alignment horizontal="right" vertical="center"/>
    </xf>
    <xf numFmtId="3" fontId="78" fillId="15" borderId="70" xfId="2" applyNumberFormat="1" applyFont="1" applyFill="1" applyBorder="1" applyAlignment="1">
      <alignment horizontal="right" vertical="center"/>
    </xf>
    <xf numFmtId="3" fontId="78" fillId="15" borderId="15" xfId="2" applyNumberFormat="1" applyFont="1" applyFill="1" applyBorder="1" applyAlignment="1">
      <alignment horizontal="right" vertical="center"/>
    </xf>
    <xf numFmtId="3" fontId="78" fillId="15" borderId="69" xfId="2" applyNumberFormat="1" applyFont="1" applyFill="1" applyBorder="1" applyAlignment="1">
      <alignment horizontal="right" vertical="center"/>
    </xf>
    <xf numFmtId="3" fontId="82" fillId="31" borderId="30" xfId="2" applyNumberFormat="1" applyFont="1" applyFill="1" applyBorder="1" applyAlignment="1">
      <alignment horizontal="right" vertical="center"/>
    </xf>
    <xf numFmtId="3" fontId="82" fillId="31" borderId="58" xfId="2" applyNumberFormat="1" applyFont="1" applyFill="1" applyBorder="1" applyAlignment="1">
      <alignment horizontal="right" vertical="center"/>
    </xf>
    <xf numFmtId="3" fontId="82" fillId="31" borderId="57" xfId="2" applyNumberFormat="1" applyFont="1" applyFill="1" applyBorder="1" applyAlignment="1">
      <alignment horizontal="right" vertical="center"/>
    </xf>
    <xf numFmtId="0" fontId="31" fillId="3" borderId="48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/>
    </xf>
    <xf numFmtId="0" fontId="68" fillId="3" borderId="0" xfId="0" applyFont="1" applyFill="1" applyBorder="1" applyAlignment="1">
      <alignment horizontal="left" vertical="top"/>
    </xf>
    <xf numFmtId="0" fontId="31" fillId="3" borderId="48" xfId="0" applyFont="1" applyFill="1" applyBorder="1" applyAlignment="1">
      <alignment vertical="top" wrapText="1"/>
    </xf>
    <xf numFmtId="0" fontId="31" fillId="2" borderId="0" xfId="0" applyFont="1" applyFill="1" applyBorder="1" applyAlignment="1">
      <alignment horizontal="right" vertical="top"/>
    </xf>
    <xf numFmtId="0" fontId="68" fillId="3" borderId="51" xfId="0" applyFont="1" applyFill="1" applyBorder="1" applyAlignment="1">
      <alignment horizontal="left" vertical="top"/>
    </xf>
    <xf numFmtId="0" fontId="31" fillId="2" borderId="47" xfId="0" applyFont="1" applyFill="1" applyBorder="1" applyAlignment="1">
      <alignment vertical="top" wrapText="1"/>
    </xf>
    <xf numFmtId="0" fontId="31" fillId="2" borderId="48" xfId="0" applyFont="1" applyFill="1" applyBorder="1" applyAlignment="1">
      <alignment vertical="top" wrapText="1"/>
    </xf>
    <xf numFmtId="0" fontId="31" fillId="2" borderId="0" xfId="0" applyFont="1" applyFill="1" applyBorder="1" applyAlignment="1">
      <alignment horizontal="right" vertical="top" wrapText="1"/>
    </xf>
    <xf numFmtId="0" fontId="31" fillId="2" borderId="6" xfId="0" applyFont="1" applyFill="1" applyBorder="1" applyAlignment="1">
      <alignment horizontal="right" vertical="center"/>
    </xf>
    <xf numFmtId="165" fontId="59" fillId="3" borderId="0" xfId="2" applyNumberFormat="1" applyFont="1" applyFill="1" applyBorder="1" applyAlignment="1">
      <alignment wrapText="1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1" fillId="12" borderId="10" xfId="0" applyFont="1" applyFill="1" applyBorder="1" applyAlignment="1">
      <alignment horizontal="right"/>
    </xf>
    <xf numFmtId="3" fontId="31" fillId="12" borderId="11" xfId="0" applyNumberFormat="1" applyFont="1" applyFill="1" applyBorder="1" applyAlignment="1">
      <alignment horizontal="right"/>
    </xf>
    <xf numFmtId="0" fontId="5" fillId="2" borderId="0" xfId="0" applyFont="1" applyFill="1" applyAlignment="1">
      <alignment vertical="top" wrapText="1"/>
    </xf>
    <xf numFmtId="1" fontId="31" fillId="3" borderId="0" xfId="0" applyNumberFormat="1" applyFont="1" applyFill="1" applyBorder="1" applyAlignment="1">
      <alignment vertical="center"/>
    </xf>
    <xf numFmtId="3" fontId="37" fillId="12" borderId="11" xfId="0" applyNumberFormat="1" applyFont="1" applyFill="1" applyBorder="1"/>
    <xf numFmtId="164" fontId="31" fillId="12" borderId="13" xfId="1" applyNumberFormat="1" applyFont="1" applyFill="1" applyBorder="1" applyAlignment="1">
      <alignment horizontal="right" vertical="center"/>
    </xf>
    <xf numFmtId="165" fontId="58" fillId="11" borderId="12" xfId="20" applyNumberFormat="1" applyFont="1" applyFill="1" applyBorder="1" applyAlignment="1">
      <alignment horizontal="right" vertical="center"/>
    </xf>
    <xf numFmtId="165" fontId="58" fillId="3" borderId="8" xfId="20" applyNumberFormat="1" applyFont="1" applyFill="1" applyBorder="1" applyAlignment="1">
      <alignment horizontal="right" vertical="center"/>
    </xf>
    <xf numFmtId="165" fontId="58" fillId="3" borderId="9" xfId="20" applyNumberFormat="1" applyFont="1" applyFill="1" applyBorder="1" applyAlignment="1">
      <alignment horizontal="right" vertical="center"/>
    </xf>
    <xf numFmtId="165" fontId="58" fillId="11" borderId="15" xfId="20" applyNumberFormat="1" applyFont="1" applyFill="1" applyBorder="1" applyAlignment="1">
      <alignment horizontal="right" vertical="center"/>
    </xf>
    <xf numFmtId="165" fontId="58" fillId="15" borderId="11" xfId="20" applyNumberFormat="1" applyFont="1" applyFill="1" applyBorder="1" applyAlignment="1">
      <alignment horizontal="right" vertical="center"/>
    </xf>
    <xf numFmtId="165" fontId="58" fillId="3" borderId="5" xfId="20" applyNumberFormat="1" applyFont="1" applyFill="1" applyBorder="1" applyAlignment="1">
      <alignment horizontal="right" vertical="center"/>
    </xf>
    <xf numFmtId="165" fontId="58" fillId="3" borderId="0" xfId="20" applyNumberFormat="1" applyFont="1" applyFill="1" applyBorder="1" applyAlignment="1">
      <alignment horizontal="right" vertical="center"/>
    </xf>
    <xf numFmtId="165" fontId="58" fillId="15" borderId="6" xfId="20" applyNumberFormat="1" applyFont="1" applyFill="1" applyBorder="1" applyAlignment="1">
      <alignment horizontal="right" vertical="center"/>
    </xf>
    <xf numFmtId="165" fontId="31" fillId="3" borderId="11" xfId="20" applyNumberFormat="1" applyFont="1" applyFill="1" applyBorder="1" applyAlignment="1">
      <alignment horizontal="right" vertical="center"/>
    </xf>
    <xf numFmtId="165" fontId="31" fillId="3" borderId="6" xfId="20" applyNumberFormat="1" applyFont="1" applyFill="1" applyBorder="1" applyAlignment="1">
      <alignment horizontal="right" vertical="center"/>
    </xf>
    <xf numFmtId="165" fontId="34" fillId="2" borderId="0" xfId="0" applyNumberFormat="1" applyFont="1" applyFill="1"/>
    <xf numFmtId="1" fontId="31" fillId="3" borderId="0" xfId="0" applyNumberFormat="1" applyFont="1" applyFill="1"/>
    <xf numFmtId="0" fontId="31" fillId="2" borderId="30" xfId="2" applyFont="1" applyFill="1" applyBorder="1" applyAlignment="1">
      <alignment wrapText="1"/>
    </xf>
    <xf numFmtId="1" fontId="31" fillId="2" borderId="0" xfId="2" applyNumberFormat="1" applyFont="1" applyFill="1" applyBorder="1" applyAlignment="1">
      <alignment horizontal="right" wrapText="1"/>
    </xf>
    <xf numFmtId="0" fontId="31" fillId="2" borderId="24" xfId="2" applyFont="1" applyFill="1" applyBorder="1" applyAlignment="1">
      <alignment horizontal="right" wrapText="1"/>
    </xf>
    <xf numFmtId="0" fontId="31" fillId="2" borderId="0" xfId="2" applyFont="1" applyFill="1" applyBorder="1" applyAlignment="1">
      <alignment horizontal="right" wrapText="1"/>
    </xf>
    <xf numFmtId="0" fontId="31" fillId="3" borderId="24" xfId="2" applyFont="1" applyFill="1" applyBorder="1" applyAlignment="1">
      <alignment horizontal="right"/>
    </xf>
    <xf numFmtId="1" fontId="75" fillId="3" borderId="43" xfId="2" applyNumberFormat="1" applyFont="1" applyFill="1" applyBorder="1" applyAlignment="1">
      <alignment horizontal="center" vertical="center" wrapText="1"/>
    </xf>
    <xf numFmtId="1" fontId="28" fillId="3" borderId="40" xfId="2" applyNumberFormat="1" applyFont="1" applyFill="1" applyBorder="1" applyAlignment="1">
      <alignment horizontal="center" vertical="center" wrapText="1"/>
    </xf>
    <xf numFmtId="165" fontId="31" fillId="3" borderId="8" xfId="2" applyNumberFormat="1" applyFont="1" applyFill="1" applyBorder="1" applyAlignment="1">
      <alignment horizontal="right" vertical="center"/>
    </xf>
    <xf numFmtId="165" fontId="31" fillId="3" borderId="7" xfId="2" applyNumberFormat="1" applyFont="1" applyFill="1" applyBorder="1" applyAlignment="1">
      <alignment horizontal="right" vertical="center"/>
    </xf>
    <xf numFmtId="165" fontId="31" fillId="3" borderId="14" xfId="2" applyNumberFormat="1" applyFont="1" applyFill="1" applyBorder="1" applyAlignment="1">
      <alignment horizontal="right" vertical="center"/>
    </xf>
    <xf numFmtId="165" fontId="31" fillId="3" borderId="68" xfId="2" applyNumberFormat="1" applyFont="1" applyFill="1" applyBorder="1" applyAlignment="1">
      <alignment horizontal="right" vertical="center"/>
    </xf>
    <xf numFmtId="165" fontId="31" fillId="3" borderId="30" xfId="20" applyNumberFormat="1" applyFont="1" applyFill="1" applyBorder="1" applyAlignment="1">
      <alignment horizontal="right" vertical="center"/>
    </xf>
    <xf numFmtId="165" fontId="31" fillId="3" borderId="17" xfId="20" applyNumberFormat="1" applyFont="1" applyFill="1" applyBorder="1" applyAlignment="1">
      <alignment horizontal="right" vertical="center"/>
    </xf>
    <xf numFmtId="165" fontId="31" fillId="3" borderId="4" xfId="20" applyNumberFormat="1" applyFont="1" applyFill="1" applyBorder="1" applyAlignment="1">
      <alignment horizontal="right" vertical="center"/>
    </xf>
    <xf numFmtId="165" fontId="31" fillId="3" borderId="7" xfId="20" applyNumberFormat="1" applyFont="1" applyFill="1" applyBorder="1" applyAlignment="1">
      <alignment horizontal="right" vertical="center"/>
    </xf>
    <xf numFmtId="165" fontId="37" fillId="3" borderId="5" xfId="20" applyNumberFormat="1" applyFont="1" applyFill="1" applyBorder="1" applyAlignment="1">
      <alignment horizontal="right" vertical="center"/>
    </xf>
    <xf numFmtId="165" fontId="37" fillId="3" borderId="0" xfId="20" applyNumberFormat="1" applyFont="1" applyFill="1" applyBorder="1" applyAlignment="1">
      <alignment horizontal="right" vertical="center"/>
    </xf>
    <xf numFmtId="165" fontId="37" fillId="3" borderId="8" xfId="20" applyNumberFormat="1" applyFont="1" applyFill="1" applyBorder="1" applyAlignment="1">
      <alignment horizontal="right" vertical="center"/>
    </xf>
    <xf numFmtId="3" fontId="31" fillId="14" borderId="0" xfId="2" applyNumberFormat="1" applyFont="1" applyFill="1" applyBorder="1" applyAlignment="1">
      <alignment horizontal="right" vertical="center"/>
    </xf>
    <xf numFmtId="3" fontId="31" fillId="14" borderId="75" xfId="2" applyNumberFormat="1" applyFont="1" applyFill="1" applyBorder="1" applyAlignment="1">
      <alignment horizontal="right" vertical="center"/>
    </xf>
    <xf numFmtId="3" fontId="31" fillId="3" borderId="77" xfId="2" applyNumberFormat="1" applyFont="1" applyFill="1" applyBorder="1" applyAlignment="1">
      <alignment horizontal="right" vertical="center"/>
    </xf>
    <xf numFmtId="3" fontId="31" fillId="3" borderId="73" xfId="2" applyNumberFormat="1" applyFont="1" applyFill="1" applyBorder="1" applyAlignment="1">
      <alignment horizontal="right" vertical="center"/>
    </xf>
    <xf numFmtId="3" fontId="31" fillId="3" borderId="75" xfId="2" applyNumberFormat="1" applyFont="1" applyFill="1" applyBorder="1" applyAlignment="1">
      <alignment horizontal="right" vertical="center"/>
    </xf>
    <xf numFmtId="3" fontId="31" fillId="3" borderId="35" xfId="2" applyNumberFormat="1" applyFont="1" applyFill="1" applyBorder="1" applyAlignment="1">
      <alignment horizontal="right" vertical="center"/>
    </xf>
    <xf numFmtId="1" fontId="74" fillId="3" borderId="0" xfId="2" applyNumberFormat="1" applyFont="1" applyFill="1" applyBorder="1" applyAlignment="1">
      <alignment horizontal="center" vertical="center" wrapText="1"/>
    </xf>
    <xf numFmtId="0" fontId="29" fillId="3" borderId="50" xfId="2" applyFont="1" applyFill="1" applyBorder="1" applyAlignment="1">
      <alignment horizontal="center" vertical="center"/>
    </xf>
    <xf numFmtId="0" fontId="29" fillId="3" borderId="40" xfId="2" applyFont="1" applyFill="1" applyBorder="1" applyAlignment="1">
      <alignment horizontal="center" vertical="center"/>
    </xf>
    <xf numFmtId="1" fontId="73" fillId="3" borderId="0" xfId="2" applyNumberFormat="1" applyFont="1" applyFill="1" applyBorder="1" applyAlignment="1">
      <alignment horizontal="right" vertical="center" wrapText="1"/>
    </xf>
    <xf numFmtId="1" fontId="57" fillId="2" borderId="0" xfId="0" applyNumberFormat="1" applyFont="1" applyFill="1" applyBorder="1" applyAlignment="1">
      <alignment horizontal="left" vertical="center"/>
    </xf>
    <xf numFmtId="0" fontId="57" fillId="2" borderId="0" xfId="0" applyFont="1" applyFill="1" applyBorder="1" applyAlignment="1">
      <alignment horizontal="left" vertical="center"/>
    </xf>
    <xf numFmtId="0" fontId="69" fillId="3" borderId="42" xfId="0" applyFont="1" applyFill="1" applyBorder="1" applyAlignment="1">
      <alignment horizontal="left" wrapText="1"/>
    </xf>
    <xf numFmtId="0" fontId="69" fillId="3" borderId="50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33" fillId="2" borderId="0" xfId="0" applyFont="1" applyFill="1" applyAlignment="1">
      <alignment horizontal="center" vertical="top" wrapText="1"/>
    </xf>
    <xf numFmtId="0" fontId="31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1" fontId="34" fillId="3" borderId="16" xfId="0" applyNumberFormat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/>
    </xf>
    <xf numFmtId="0" fontId="34" fillId="3" borderId="58" xfId="0" applyFont="1" applyFill="1" applyBorder="1" applyAlignment="1">
      <alignment horizontal="center"/>
    </xf>
    <xf numFmtId="0" fontId="31" fillId="3" borderId="16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center"/>
    </xf>
    <xf numFmtId="0" fontId="31" fillId="3" borderId="12" xfId="0" applyFont="1" applyFill="1" applyBorder="1" applyAlignment="1">
      <alignment horizontal="center"/>
    </xf>
    <xf numFmtId="0" fontId="31" fillId="3" borderId="22" xfId="0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right" vertical="center"/>
    </xf>
    <xf numFmtId="0" fontId="31" fillId="3" borderId="13" xfId="0" applyFont="1" applyFill="1" applyBorder="1" applyAlignment="1">
      <alignment horizontal="right" vertical="center"/>
    </xf>
    <xf numFmtId="0" fontId="31" fillId="3" borderId="14" xfId="0" applyFont="1" applyFill="1" applyBorder="1" applyAlignment="1">
      <alignment horizontal="right" vertical="center"/>
    </xf>
    <xf numFmtId="0" fontId="31" fillId="3" borderId="14" xfId="0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right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61" xfId="0" applyFont="1" applyFill="1" applyBorder="1" applyAlignment="1">
      <alignment horizontal="right" vertical="center"/>
    </xf>
    <xf numFmtId="0" fontId="31" fillId="3" borderId="62" xfId="0" applyFont="1" applyFill="1" applyBorder="1" applyAlignment="1">
      <alignment horizontal="right" vertical="center"/>
    </xf>
    <xf numFmtId="0" fontId="31" fillId="13" borderId="2" xfId="0" applyFont="1" applyFill="1" applyBorder="1" applyAlignment="1">
      <alignment horizontal="right" vertical="center" wrapText="1"/>
    </xf>
    <xf numFmtId="0" fontId="31" fillId="13" borderId="19" xfId="0" applyFont="1" applyFill="1" applyBorder="1" applyAlignment="1">
      <alignment horizontal="right" vertical="center" wrapText="1"/>
    </xf>
    <xf numFmtId="0" fontId="31" fillId="3" borderId="6" xfId="0" applyFont="1" applyFill="1" applyBorder="1" applyAlignment="1">
      <alignment horizontal="right"/>
    </xf>
    <xf numFmtId="0" fontId="31" fillId="3" borderId="2" xfId="0" applyFont="1" applyFill="1" applyBorder="1" applyAlignment="1">
      <alignment horizontal="right" vertical="center" wrapText="1"/>
    </xf>
    <xf numFmtId="0" fontId="31" fillId="3" borderId="13" xfId="0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right" vertical="center" wrapText="1"/>
    </xf>
    <xf numFmtId="0" fontId="31" fillId="3" borderId="3" xfId="0" applyFont="1" applyFill="1" applyBorder="1" applyAlignment="1">
      <alignment horizontal="right" vertical="center" wrapText="1"/>
    </xf>
    <xf numFmtId="0" fontId="31" fillId="3" borderId="57" xfId="0" applyFont="1" applyFill="1" applyBorder="1" applyAlignment="1">
      <alignment horizontal="right" vertical="center" wrapText="1"/>
    </xf>
    <xf numFmtId="1" fontId="34" fillId="3" borderId="16" xfId="2" applyNumberFormat="1" applyFont="1" applyFill="1" applyBorder="1" applyAlignment="1">
      <alignment horizontal="center" wrapText="1"/>
    </xf>
    <xf numFmtId="0" fontId="34" fillId="3" borderId="11" xfId="2" applyFont="1" applyFill="1" applyBorder="1" applyAlignment="1">
      <alignment horizontal="center" wrapText="1"/>
    </xf>
    <xf numFmtId="0" fontId="34" fillId="3" borderId="58" xfId="2" applyFont="1" applyFill="1" applyBorder="1" applyAlignment="1">
      <alignment horizontal="center" wrapText="1"/>
    </xf>
    <xf numFmtId="0" fontId="33" fillId="3" borderId="0" xfId="2" applyFont="1" applyFill="1" applyBorder="1" applyAlignment="1">
      <alignment horizontal="center"/>
    </xf>
    <xf numFmtId="0" fontId="51" fillId="3" borderId="0" xfId="2" applyFont="1" applyFill="1" applyBorder="1" applyAlignment="1">
      <alignment horizontal="right"/>
    </xf>
    <xf numFmtId="0" fontId="31" fillId="3" borderId="1" xfId="2" applyFont="1" applyFill="1" applyBorder="1" applyAlignment="1">
      <alignment horizontal="center" vertical="center" wrapText="1"/>
    </xf>
    <xf numFmtId="0" fontId="31" fillId="3" borderId="1" xfId="2" applyFont="1" applyFill="1" applyBorder="1" applyAlignment="1">
      <alignment horizontal="center" wrapText="1"/>
    </xf>
    <xf numFmtId="0" fontId="37" fillId="3" borderId="1" xfId="2" applyFont="1" applyFill="1" applyBorder="1" applyAlignment="1">
      <alignment horizontal="center" wrapText="1"/>
    </xf>
    <xf numFmtId="0" fontId="31" fillId="3" borderId="60" xfId="2" applyFont="1" applyFill="1" applyBorder="1" applyAlignment="1">
      <alignment horizontal="center" wrapText="1"/>
    </xf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57" xfId="2" applyFont="1" applyFill="1" applyBorder="1" applyAlignment="1">
      <alignment horizontal="center" wrapText="1"/>
    </xf>
    <xf numFmtId="0" fontId="31" fillId="3" borderId="27" xfId="2" applyFont="1" applyFill="1" applyBorder="1" applyAlignment="1">
      <alignment horizontal="center" vertical="center" wrapText="1"/>
    </xf>
    <xf numFmtId="0" fontId="58" fillId="2" borderId="0" xfId="2" applyFont="1" applyFill="1" applyBorder="1" applyAlignment="1">
      <alignment horizontal="right" wrapText="1"/>
    </xf>
    <xf numFmtId="0" fontId="31" fillId="3" borderId="3" xfId="2" applyFont="1" applyFill="1" applyBorder="1" applyAlignment="1">
      <alignment horizontal="center" vertical="center" wrapText="1"/>
    </xf>
    <xf numFmtId="0" fontId="31" fillId="3" borderId="6" xfId="2" applyFont="1" applyFill="1" applyBorder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1" fontId="34" fillId="3" borderId="11" xfId="2" applyNumberFormat="1" applyFont="1" applyFill="1" applyBorder="1" applyAlignment="1">
      <alignment horizontal="center" wrapText="1"/>
    </xf>
    <xf numFmtId="1" fontId="34" fillId="3" borderId="58" xfId="2" applyNumberFormat="1" applyFont="1" applyFill="1" applyBorder="1" applyAlignment="1">
      <alignment horizontal="center" wrapText="1"/>
    </xf>
    <xf numFmtId="0" fontId="31" fillId="3" borderId="17" xfId="2" applyFont="1" applyFill="1" applyBorder="1" applyAlignment="1">
      <alignment horizontal="center" vertical="center" wrapText="1"/>
    </xf>
    <xf numFmtId="0" fontId="31" fillId="3" borderId="59" xfId="2" applyFont="1" applyFill="1" applyBorder="1" applyAlignment="1">
      <alignment horizontal="center" vertical="center" wrapText="1"/>
    </xf>
    <xf numFmtId="0" fontId="31" fillId="3" borderId="16" xfId="2" applyFont="1" applyFill="1" applyBorder="1" applyAlignment="1">
      <alignment horizontal="center" vertical="center" wrapText="1"/>
    </xf>
    <xf numFmtId="0" fontId="31" fillId="3" borderId="58" xfId="2" applyFont="1" applyFill="1" applyBorder="1" applyAlignment="1">
      <alignment horizontal="center" vertical="center" wrapText="1"/>
    </xf>
    <xf numFmtId="0" fontId="31" fillId="3" borderId="55" xfId="2" applyFont="1" applyFill="1" applyBorder="1" applyAlignment="1">
      <alignment horizontal="center" vertical="center" wrapText="1"/>
    </xf>
    <xf numFmtId="0" fontId="31" fillId="3" borderId="57" xfId="2" applyFont="1" applyFill="1" applyBorder="1" applyAlignment="1">
      <alignment horizontal="center" vertical="center" wrapText="1"/>
    </xf>
    <xf numFmtId="1" fontId="31" fillId="3" borderId="0" xfId="2" applyNumberFormat="1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wrapText="1"/>
    </xf>
    <xf numFmtId="0" fontId="31" fillId="3" borderId="11" xfId="2" applyFont="1" applyFill="1" applyBorder="1" applyAlignment="1">
      <alignment horizontal="center" wrapText="1"/>
    </xf>
    <xf numFmtId="0" fontId="31" fillId="3" borderId="58" xfId="2" applyFont="1" applyFill="1" applyBorder="1" applyAlignment="1">
      <alignment horizontal="center" wrapText="1"/>
    </xf>
    <xf numFmtId="0" fontId="34" fillId="3" borderId="24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wrapText="1"/>
    </xf>
    <xf numFmtId="0" fontId="34" fillId="3" borderId="30" xfId="2" applyFont="1" applyFill="1" applyBorder="1" applyAlignment="1">
      <alignment horizontal="center" wrapText="1"/>
    </xf>
    <xf numFmtId="0" fontId="34" fillId="3" borderId="17" xfId="2" applyFont="1" applyFill="1" applyBorder="1" applyAlignment="1">
      <alignment horizontal="center" vertical="center" wrapText="1"/>
    </xf>
    <xf numFmtId="0" fontId="34" fillId="3" borderId="5" xfId="2" applyFont="1" applyFill="1" applyBorder="1" applyAlignment="1">
      <alignment horizontal="center" vertical="center" wrapText="1"/>
    </xf>
    <xf numFmtId="0" fontId="34" fillId="3" borderId="59" xfId="2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58" fillId="2" borderId="9" xfId="0" applyFont="1" applyFill="1" applyBorder="1" applyAlignment="1">
      <alignment horizontal="center"/>
    </xf>
    <xf numFmtId="0" fontId="58" fillId="2" borderId="4" xfId="0" applyFont="1" applyFill="1" applyBorder="1" applyAlignment="1">
      <alignment horizontal="center" vertical="top"/>
    </xf>
    <xf numFmtId="0" fontId="58" fillId="2" borderId="0" xfId="0" applyFont="1" applyFill="1" applyBorder="1" applyAlignment="1">
      <alignment horizontal="center" vertical="top"/>
    </xf>
    <xf numFmtId="0" fontId="58" fillId="2" borderId="9" xfId="0" applyFont="1" applyFill="1" applyBorder="1" applyAlignment="1">
      <alignment horizontal="center" vertical="top"/>
    </xf>
    <xf numFmtId="0" fontId="34" fillId="2" borderId="7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 vertical="top" wrapText="1"/>
    </xf>
    <xf numFmtId="0" fontId="34" fillId="2" borderId="11" xfId="0" applyFont="1" applyFill="1" applyBorder="1" applyAlignment="1">
      <alignment horizontal="center" vertical="top" wrapText="1"/>
    </xf>
    <xf numFmtId="0" fontId="34" fillId="2" borderId="12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top" wrapText="1"/>
    </xf>
    <xf numFmtId="0" fontId="71" fillId="2" borderId="9" xfId="0" applyFont="1" applyFill="1" applyBorder="1" applyAlignment="1">
      <alignment horizontal="center" vertical="center"/>
    </xf>
    <xf numFmtId="0" fontId="31" fillId="2" borderId="0" xfId="2" applyFont="1" applyFill="1" applyAlignment="1">
      <alignment horizontal="right"/>
    </xf>
    <xf numFmtId="0" fontId="29" fillId="2" borderId="0" xfId="0" applyFont="1" applyFill="1" applyBorder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1" fontId="36" fillId="2" borderId="10" xfId="0" applyNumberFormat="1" applyFont="1" applyFill="1" applyBorder="1" applyAlignment="1">
      <alignment horizontal="center"/>
    </xf>
    <xf numFmtId="0" fontId="36" fillId="2" borderId="11" xfId="0" applyFont="1" applyFill="1" applyBorder="1" applyAlignment="1">
      <alignment horizontal="center"/>
    </xf>
    <xf numFmtId="0" fontId="36" fillId="2" borderId="12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  <xf numFmtId="0" fontId="33" fillId="2" borderId="0" xfId="0" applyFont="1" applyFill="1" applyAlignment="1">
      <alignment horizontal="center" vertical="center" wrapText="1"/>
    </xf>
    <xf numFmtId="0" fontId="31" fillId="3" borderId="0" xfId="0" applyFont="1" applyFill="1" applyBorder="1" applyAlignment="1">
      <alignment horizontal="center"/>
    </xf>
    <xf numFmtId="1" fontId="31" fillId="3" borderId="0" xfId="0" applyNumberFormat="1" applyFont="1" applyFill="1" applyBorder="1" applyAlignment="1">
      <alignment horizontal="center" vertical="top"/>
    </xf>
    <xf numFmtId="0" fontId="31" fillId="3" borderId="0" xfId="0" applyFont="1" applyFill="1" applyBorder="1" applyAlignment="1">
      <alignment horizontal="center" vertical="top"/>
    </xf>
    <xf numFmtId="0" fontId="31" fillId="3" borderId="9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0" fontId="31" fillId="2" borderId="64" xfId="0" applyFont="1" applyFill="1" applyBorder="1" applyAlignment="1">
      <alignment horizontal="center" vertical="center" wrapText="1"/>
    </xf>
    <xf numFmtId="1" fontId="31" fillId="3" borderId="12" xfId="0" applyNumberFormat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1" fontId="31" fillId="2" borderId="12" xfId="0" applyNumberFormat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1" fontId="31" fillId="3" borderId="0" xfId="0" applyNumberFormat="1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wrapText="1"/>
    </xf>
    <xf numFmtId="0" fontId="31" fillId="3" borderId="9" xfId="0" applyFont="1" applyFill="1" applyBorder="1" applyAlignment="1">
      <alignment horizontal="center" wrapText="1"/>
    </xf>
    <xf numFmtId="0" fontId="31" fillId="3" borderId="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/>
    </xf>
    <xf numFmtId="0" fontId="31" fillId="3" borderId="9" xfId="0" applyFont="1" applyFill="1" applyBorder="1" applyAlignment="1">
      <alignment horizontal="left" vertical="center"/>
    </xf>
    <xf numFmtId="0" fontId="31" fillId="3" borderId="7" xfId="0" applyFont="1" applyFill="1" applyBorder="1" applyAlignment="1">
      <alignment horizontal="left" vertical="top" wrapText="1"/>
    </xf>
    <xf numFmtId="0" fontId="31" fillId="3" borderId="5" xfId="0" applyFont="1" applyFill="1" applyBorder="1" applyAlignment="1">
      <alignment horizontal="left" vertical="top" wrapText="1"/>
    </xf>
    <xf numFmtId="0" fontId="31" fillId="3" borderId="8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9" xfId="0" applyFont="1" applyFill="1" applyBorder="1" applyAlignment="1">
      <alignment horizontal="left" vertical="top" wrapText="1"/>
    </xf>
    <xf numFmtId="0" fontId="34" fillId="2" borderId="0" xfId="0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top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55" xfId="2" applyFont="1" applyFill="1" applyBorder="1" applyAlignment="1">
      <alignment horizontal="center" wrapText="1"/>
    </xf>
    <xf numFmtId="0" fontId="34" fillId="3" borderId="6" xfId="2" applyFont="1" applyFill="1" applyBorder="1" applyAlignment="1">
      <alignment horizontal="center" wrapText="1"/>
    </xf>
    <xf numFmtId="0" fontId="34" fillId="3" borderId="15" xfId="2" applyFont="1" applyFill="1" applyBorder="1" applyAlignment="1">
      <alignment horizontal="center" wrapText="1"/>
    </xf>
    <xf numFmtId="0" fontId="34" fillId="3" borderId="3" xfId="2" applyFont="1" applyFill="1" applyBorder="1" applyAlignment="1">
      <alignment horizontal="center" wrapText="1"/>
    </xf>
    <xf numFmtId="0" fontId="34" fillId="3" borderId="57" xfId="2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 wrapText="1"/>
    </xf>
    <xf numFmtId="0" fontId="34" fillId="3" borderId="16" xfId="2" applyFont="1" applyFill="1" applyBorder="1" applyAlignment="1">
      <alignment horizontal="center" wrapText="1"/>
    </xf>
    <xf numFmtId="0" fontId="31" fillId="3" borderId="0" xfId="2" applyFont="1" applyFill="1" applyBorder="1" applyAlignment="1">
      <alignment horizontal="left"/>
    </xf>
    <xf numFmtId="0" fontId="56" fillId="2" borderId="0" xfId="2" applyFont="1" applyFill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165" fontId="31" fillId="3" borderId="0" xfId="2" applyNumberFormat="1" applyFont="1" applyFill="1" applyBorder="1" applyAlignment="1">
      <alignment horizontal="center" wrapText="1"/>
    </xf>
    <xf numFmtId="0" fontId="37" fillId="3" borderId="0" xfId="2" applyFont="1" applyFill="1" applyBorder="1" applyAlignment="1">
      <alignment horizontal="left"/>
    </xf>
    <xf numFmtId="165" fontId="59" fillId="3" borderId="0" xfId="2" applyNumberFormat="1" applyFont="1" applyFill="1" applyBorder="1" applyAlignment="1">
      <alignment horizontal="center" vertical="top" wrapText="1"/>
    </xf>
    <xf numFmtId="165" fontId="31" fillId="3" borderId="0" xfId="2" applyNumberFormat="1" applyFont="1" applyFill="1" applyBorder="1" applyAlignment="1">
      <alignment horizontal="left" wrapText="1"/>
    </xf>
    <xf numFmtId="0" fontId="56" fillId="2" borderId="0" xfId="2" applyFont="1" applyFill="1" applyAlignment="1">
      <alignment horizontal="left" vertical="center" wrapText="1"/>
    </xf>
    <xf numFmtId="0" fontId="56" fillId="2" borderId="0" xfId="2" applyFont="1" applyFill="1" applyAlignment="1">
      <alignment horizontal="left" vertical="center"/>
    </xf>
    <xf numFmtId="3" fontId="57" fillId="29" borderId="0" xfId="2" applyNumberFormat="1" applyFont="1" applyFill="1" applyBorder="1" applyAlignment="1">
      <alignment horizontal="center" vertical="center" wrapText="1"/>
    </xf>
    <xf numFmtId="3" fontId="62" fillId="13" borderId="0" xfId="2" applyNumberFormat="1" applyFont="1" applyFill="1" applyBorder="1" applyAlignment="1">
      <alignment horizontal="center" vertical="center" wrapText="1"/>
    </xf>
    <xf numFmtId="165" fontId="63" fillId="3" borderId="0" xfId="2" applyNumberFormat="1" applyFont="1" applyFill="1" applyBorder="1" applyAlignment="1">
      <alignment horizontal="center" wrapText="1"/>
    </xf>
    <xf numFmtId="0" fontId="31" fillId="2" borderId="0" xfId="2" applyFont="1" applyFill="1" applyAlignment="1">
      <alignment horizontal="center" wrapText="1"/>
    </xf>
    <xf numFmtId="3" fontId="58" fillId="10" borderId="0" xfId="2" applyNumberFormat="1" applyFont="1" applyFill="1" applyBorder="1" applyAlignment="1">
      <alignment horizontal="center" vertical="center" wrapText="1"/>
    </xf>
    <xf numFmtId="0" fontId="54" fillId="3" borderId="0" xfId="2" applyFont="1" applyFill="1" applyBorder="1" applyAlignment="1">
      <alignment horizontal="right" vertical="center"/>
    </xf>
    <xf numFmtId="0" fontId="55" fillId="2" borderId="0" xfId="2" applyFont="1" applyFill="1" applyAlignment="1">
      <alignment horizontal="center" wrapText="1"/>
    </xf>
    <xf numFmtId="0" fontId="64" fillId="9" borderId="0" xfId="2" applyFont="1" applyFill="1" applyAlignment="1">
      <alignment horizontal="center" vertical="center" wrapText="1"/>
    </xf>
    <xf numFmtId="0" fontId="64" fillId="9" borderId="0" xfId="2" applyFont="1" applyFill="1" applyAlignment="1">
      <alignment horizontal="center" vertical="center"/>
    </xf>
    <xf numFmtId="0" fontId="33" fillId="2" borderId="0" xfId="2" applyFont="1" applyFill="1" applyAlignment="1">
      <alignment horizontal="center" wrapText="1"/>
    </xf>
    <xf numFmtId="165" fontId="58" fillId="10" borderId="0" xfId="2" applyNumberFormat="1" applyFont="1" applyFill="1" applyBorder="1" applyAlignment="1">
      <alignment horizontal="center" vertical="center" wrapText="1"/>
    </xf>
    <xf numFmtId="165" fontId="58" fillId="3" borderId="0" xfId="2" applyNumberFormat="1" applyFont="1" applyFill="1" applyBorder="1" applyAlignment="1">
      <alignment horizontal="center" wrapText="1"/>
    </xf>
    <xf numFmtId="165" fontId="62" fillId="13" borderId="0" xfId="2" applyNumberFormat="1" applyFont="1" applyFill="1" applyBorder="1" applyAlignment="1">
      <alignment horizontal="center" vertical="center" wrapText="1"/>
    </xf>
    <xf numFmtId="3" fontId="31" fillId="30" borderId="0" xfId="2" applyNumberFormat="1" applyFont="1" applyFill="1" applyBorder="1" applyAlignment="1">
      <alignment horizontal="center" vertical="center" wrapText="1"/>
    </xf>
    <xf numFmtId="3" fontId="31" fillId="30" borderId="38" xfId="2" applyNumberFormat="1" applyFont="1" applyFill="1" applyBorder="1" applyAlignment="1">
      <alignment horizontal="center" vertical="center" wrapText="1"/>
    </xf>
    <xf numFmtId="3" fontId="31" fillId="30" borderId="37" xfId="2" applyNumberFormat="1" applyFont="1" applyFill="1" applyBorder="1" applyAlignment="1">
      <alignment horizontal="center" vertical="center" wrapText="1"/>
    </xf>
    <xf numFmtId="0" fontId="31" fillId="2" borderId="0" xfId="2" applyFont="1" applyFill="1" applyBorder="1" applyAlignment="1">
      <alignment horizontal="left"/>
    </xf>
    <xf numFmtId="0" fontId="66" fillId="2" borderId="0" xfId="2" applyFont="1" applyFill="1" applyAlignment="1">
      <alignment horizontal="right"/>
    </xf>
    <xf numFmtId="0" fontId="33" fillId="3" borderId="0" xfId="2" applyFont="1" applyFill="1" applyAlignment="1">
      <alignment horizontal="center" vertical="center" wrapText="1"/>
    </xf>
  </cellXfs>
  <cellStyles count="58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Normální 7" xfId="21"/>
    <cellStyle name="Normální 7 2" xfId="57"/>
    <cellStyle name="Normální 8" xfId="22"/>
    <cellStyle name="Normální 9" xfId="23"/>
    <cellStyle name="Procenta" xfId="1" builtinId="5"/>
    <cellStyle name="Procenta 2" xfId="7"/>
    <cellStyle name="Procenta 2 2" xfId="3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</cellStyles>
  <dxfs count="0"/>
  <tableStyles count="0" defaultTableStyle="TableStyleMedium2" defaultPivotStyle="PivotStyleLight16"/>
  <colors>
    <mruColors>
      <color rgb="FFDDFAFB"/>
      <color rgb="FFCEF8FA"/>
      <color rgb="FF79C1D5"/>
      <color rgb="FFFFCC66"/>
      <color rgb="FFFFFF66"/>
      <color rgb="FFFFFF99"/>
      <color rgb="FFFFFFCC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0"/>
      <c:depthPercent val="6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8.2281803382172145E-3"/>
          <c:w val="0.97127600985360696"/>
          <c:h val="0.97118276354696165"/>
        </c:manualLayout>
      </c:layout>
      <c:line3DChart>
        <c:grouping val="standar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val>
            <c:numRef>
              <c:f>T!$E$20:$E$26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  <c:pt idx="6" formatCode="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val>
            <c:numRef>
              <c:f>T!$F$20:$F$26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90"/>
        <c:axId val="91150208"/>
        <c:axId val="91151744"/>
        <c:axId val="90649472"/>
      </c:line3DChart>
      <c:catAx>
        <c:axId val="9115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91151744"/>
        <c:crosses val="autoZero"/>
        <c:auto val="1"/>
        <c:lblAlgn val="ctr"/>
        <c:lblOffset val="100"/>
        <c:noMultiLvlLbl val="0"/>
      </c:catAx>
      <c:valAx>
        <c:axId val="91151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150208"/>
        <c:crosses val="autoZero"/>
        <c:crossBetween val="between"/>
      </c:valAx>
      <c:serAx>
        <c:axId val="90649472"/>
        <c:scaling>
          <c:orientation val="minMax"/>
        </c:scaling>
        <c:delete val="1"/>
        <c:axPos val="b"/>
        <c:majorTickMark val="out"/>
        <c:minorTickMark val="none"/>
        <c:tickLblPos val="nextTo"/>
        <c:crossAx val="91151744"/>
        <c:crosses val="autoZero"/>
      </c:ser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0.46326869217741246</c:v>
                </c:pt>
                <c:pt idx="1">
                  <c:v>0.45306598804023324</c:v>
                </c:pt>
              </c:numCache>
            </c:numRef>
          </c:val>
        </c:ser>
        <c:ser>
          <c:idx val="1"/>
          <c:order val="1"/>
          <c:tx>
            <c:strRef>
              <c:f>'9'!$H$47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0.29795994528949687</c:v>
                </c:pt>
                <c:pt idx="1">
                  <c:v>0.31252883725944292</c:v>
                </c:pt>
              </c:numCache>
            </c:numRef>
          </c:val>
        </c:ser>
        <c:ser>
          <c:idx val="2"/>
          <c:order val="2"/>
          <c:tx>
            <c:strRef>
              <c:f>'9'!$H$48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'9'!$I$48:$J$48</c:f>
              <c:numCache>
                <c:formatCode>0.0%</c:formatCode>
                <c:ptCount val="2"/>
                <c:pt idx="0">
                  <c:v>0.23877136253309064</c:v>
                </c:pt>
                <c:pt idx="1">
                  <c:v>0.23440517470032382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646848"/>
        <c:axId val="95648768"/>
      </c:barChart>
      <c:catAx>
        <c:axId val="9564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648768"/>
        <c:crosses val="autoZero"/>
        <c:auto val="1"/>
        <c:lblAlgn val="ctr"/>
        <c:lblOffset val="100"/>
        <c:noMultiLvlLbl val="0"/>
      </c:catAx>
      <c:valAx>
        <c:axId val="956487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5646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75623.7</c:v>
                </c:pt>
                <c:pt idx="1">
                  <c:v>71355.55238173173</c:v>
                </c:pt>
              </c:numCache>
            </c:numRef>
          </c:val>
        </c:ser>
        <c:ser>
          <c:idx val="1"/>
          <c:order val="1"/>
          <c:tx>
            <c:strRef>
              <c:f>'10'!$B$47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40381.800000000003</c:v>
                </c:pt>
                <c:pt idx="1">
                  <c:v>39187.313999998718</c:v>
                </c:pt>
              </c:numCache>
            </c:numRef>
          </c:val>
        </c:ser>
        <c:ser>
          <c:idx val="2"/>
          <c:order val="2"/>
          <c:tx>
            <c:strRef>
              <c:f>'10'!$B$48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'10'!$C$48:$D$48</c:f>
              <c:numCache>
                <c:formatCode>#,##0</c:formatCode>
                <c:ptCount val="2"/>
                <c:pt idx="0">
                  <c:v>21458.573876923652</c:v>
                </c:pt>
                <c:pt idx="1">
                  <c:v>22024.875999998229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2488064"/>
        <c:axId val="92489984"/>
      </c:barChart>
      <c:catAx>
        <c:axId val="9248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489984"/>
        <c:crosses val="autoZero"/>
        <c:auto val="1"/>
        <c:lblAlgn val="ctr"/>
        <c:lblOffset val="100"/>
        <c:noMultiLvlLbl val="0"/>
      </c:catAx>
      <c:valAx>
        <c:axId val="92489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248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0.55013428503296447</c:v>
                </c:pt>
                <c:pt idx="1">
                  <c:v>0.53825727963491676</c:v>
                </c:pt>
              </c:numCache>
            </c:numRef>
          </c:val>
        </c:ser>
        <c:ser>
          <c:idx val="1"/>
          <c:order val="1"/>
          <c:tx>
            <c:strRef>
              <c:f>'10'!$H$47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0.29376257272976813</c:v>
                </c:pt>
                <c:pt idx="1">
                  <c:v>0.29560218267245508</c:v>
                </c:pt>
              </c:numCache>
            </c:numRef>
          </c:val>
        </c:ser>
        <c:ser>
          <c:idx val="2"/>
          <c:order val="2"/>
          <c:tx>
            <c:strRef>
              <c:f>'10'!$H$48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'10'!$I$48:$J$48</c:f>
              <c:numCache>
                <c:formatCode>0.0%</c:formatCode>
                <c:ptCount val="2"/>
                <c:pt idx="0">
                  <c:v>0.15610314223726746</c:v>
                </c:pt>
                <c:pt idx="1">
                  <c:v>0.16614053769262829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852224"/>
        <c:axId val="94854144"/>
      </c:barChart>
      <c:catAx>
        <c:axId val="9485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854144"/>
        <c:crosses val="autoZero"/>
        <c:auto val="1"/>
        <c:lblAlgn val="ctr"/>
        <c:lblOffset val="100"/>
        <c:noMultiLvlLbl val="0"/>
      </c:catAx>
      <c:valAx>
        <c:axId val="948541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4852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549202.74123427097</c:v>
                </c:pt>
                <c:pt idx="1">
                  <c:v>499547.70529253222</c:v>
                </c:pt>
              </c:numCache>
            </c:numRef>
          </c:val>
        </c:ser>
        <c:ser>
          <c:idx val="1"/>
          <c:order val="1"/>
          <c:tx>
            <c:strRef>
              <c:f>'11'!$B$47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362833.04369714978</c:v>
                </c:pt>
                <c:pt idx="1">
                  <c:v>354821.8640792743</c:v>
                </c:pt>
              </c:numCache>
            </c:numRef>
          </c:val>
        </c:ser>
        <c:ser>
          <c:idx val="2"/>
          <c:order val="2"/>
          <c:tx>
            <c:strRef>
              <c:f>'11'!$B$48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'11'!$C$48:$D$48</c:f>
              <c:numCache>
                <c:formatCode>#,##0</c:formatCode>
                <c:ptCount val="2"/>
                <c:pt idx="0">
                  <c:v>269414.92744605104</c:v>
                </c:pt>
                <c:pt idx="1">
                  <c:v>267802.03776030691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011200"/>
        <c:axId val="95013120"/>
      </c:barChart>
      <c:catAx>
        <c:axId val="9501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013120"/>
        <c:crosses val="autoZero"/>
        <c:auto val="1"/>
        <c:lblAlgn val="ctr"/>
        <c:lblOffset val="100"/>
        <c:noMultiLvlLbl val="0"/>
      </c:catAx>
      <c:valAx>
        <c:axId val="95013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5.6126499173979267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5011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0.46485455168002099</c:v>
                </c:pt>
                <c:pt idx="1">
                  <c:v>0.44516159749327933</c:v>
                </c:pt>
              </c:numCache>
            </c:numRef>
          </c:val>
        </c:ser>
        <c:ser>
          <c:idx val="1"/>
          <c:order val="1"/>
          <c:tx>
            <c:strRef>
              <c:f>'11'!$H$47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0.30710806629166026</c:v>
                </c:pt>
                <c:pt idx="1">
                  <c:v>0.31619215975894949</c:v>
                </c:pt>
              </c:numCache>
            </c:numRef>
          </c:val>
        </c:ser>
        <c:ser>
          <c:idx val="2"/>
          <c:order val="2"/>
          <c:tx>
            <c:strRef>
              <c:f>'11'!$H$48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'11'!$I$48:$J$48</c:f>
              <c:numCache>
                <c:formatCode>0.0%</c:formatCode>
                <c:ptCount val="2"/>
                <c:pt idx="0">
                  <c:v>0.22803738202831891</c:v>
                </c:pt>
                <c:pt idx="1">
                  <c:v>0.23864624274777124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188096"/>
        <c:axId val="95190016"/>
      </c:barChart>
      <c:catAx>
        <c:axId val="9518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190016"/>
        <c:crosses val="autoZero"/>
        <c:auto val="1"/>
        <c:lblAlgn val="ctr"/>
        <c:lblOffset val="100"/>
        <c:noMultiLvlLbl val="0"/>
      </c:catAx>
      <c:valAx>
        <c:axId val="951900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5188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27581.419000000002</c:v>
                </c:pt>
                <c:pt idx="1">
                  <c:v>25127.032999999996</c:v>
                </c:pt>
              </c:numCache>
            </c:numRef>
          </c:val>
        </c:ser>
        <c:ser>
          <c:idx val="1"/>
          <c:order val="1"/>
          <c:tx>
            <c:strRef>
              <c:f>'12'!$B$47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17395.819</c:v>
                </c:pt>
                <c:pt idx="1">
                  <c:v>17428.120999999996</c:v>
                </c:pt>
              </c:numCache>
            </c:numRef>
          </c:val>
        </c:ser>
        <c:ser>
          <c:idx val="2"/>
          <c:order val="2"/>
          <c:tx>
            <c:strRef>
              <c:f>'12'!$B$48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'12'!$C$48:$D$48</c:f>
              <c:numCache>
                <c:formatCode>#,##0</c:formatCode>
                <c:ptCount val="2"/>
                <c:pt idx="0">
                  <c:v>11444.666999999999</c:v>
                </c:pt>
                <c:pt idx="1">
                  <c:v>11633.712000000001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281536"/>
        <c:axId val="95283456"/>
      </c:barChart>
      <c:catAx>
        <c:axId val="95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283456"/>
        <c:crosses val="autoZero"/>
        <c:auto val="1"/>
        <c:lblAlgn val="ctr"/>
        <c:lblOffset val="100"/>
        <c:noMultiLvlLbl val="0"/>
      </c:catAx>
      <c:valAx>
        <c:axId val="95283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5281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0.48884239197524443</c:v>
                </c:pt>
                <c:pt idx="1">
                  <c:v>0.46369364880232034</c:v>
                </c:pt>
              </c:numCache>
            </c:numRef>
          </c:val>
        </c:ser>
        <c:ser>
          <c:idx val="1"/>
          <c:order val="1"/>
          <c:tx>
            <c:strRef>
              <c:f>'12'!$H$47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0.30831676101684263</c:v>
                </c:pt>
                <c:pt idx="1">
                  <c:v>0.32161811616430575</c:v>
                </c:pt>
              </c:numCache>
            </c:numRef>
          </c:val>
        </c:ser>
        <c:ser>
          <c:idx val="2"/>
          <c:order val="2"/>
          <c:tx>
            <c:strRef>
              <c:f>'12'!$H$48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'12'!$I$48:$J$48</c:f>
              <c:numCache>
                <c:formatCode>0.0%</c:formatCode>
                <c:ptCount val="2"/>
                <c:pt idx="0">
                  <c:v>0.20284084700791297</c:v>
                </c:pt>
                <c:pt idx="1">
                  <c:v>0.21468823503337386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917760"/>
        <c:axId val="94919680"/>
      </c:barChart>
      <c:catAx>
        <c:axId val="9491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919680"/>
        <c:crosses val="autoZero"/>
        <c:auto val="1"/>
        <c:lblAlgn val="ctr"/>
        <c:lblOffset val="100"/>
        <c:noMultiLvlLbl val="0"/>
      </c:catAx>
      <c:valAx>
        <c:axId val="949196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491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9542.65</c:v>
                </c:pt>
                <c:pt idx="1">
                  <c:v>6654.3270000000002</c:v>
                </c:pt>
              </c:numCache>
            </c:numRef>
          </c:val>
        </c:ser>
        <c:ser>
          <c:idx val="1"/>
          <c:order val="1"/>
          <c:tx>
            <c:strRef>
              <c:f>'13'!$B$47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5135.2190000000001</c:v>
                </c:pt>
                <c:pt idx="1">
                  <c:v>4299.7630000000017</c:v>
                </c:pt>
              </c:numCache>
            </c:numRef>
          </c:val>
        </c:ser>
        <c:ser>
          <c:idx val="2"/>
          <c:order val="2"/>
          <c:tx>
            <c:strRef>
              <c:f>'13'!$B$48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'13'!$C$48:$D$48</c:f>
              <c:numCache>
                <c:formatCode>#,##0</c:formatCode>
                <c:ptCount val="2"/>
                <c:pt idx="0">
                  <c:v>38854.951999999997</c:v>
                </c:pt>
                <c:pt idx="1">
                  <c:v>10353.539999999999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055680"/>
        <c:axId val="96057600"/>
      </c:barChart>
      <c:catAx>
        <c:axId val="9605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6057600"/>
        <c:crosses val="autoZero"/>
        <c:auto val="1"/>
        <c:lblAlgn val="ctr"/>
        <c:lblOffset val="100"/>
        <c:noMultiLvlLbl val="0"/>
      </c:catAx>
      <c:valAx>
        <c:axId val="96057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6055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0.17825793264285478</c:v>
                </c:pt>
                <c:pt idx="1">
                  <c:v>0.3122978482355851</c:v>
                </c:pt>
              </c:numCache>
            </c:numRef>
          </c:val>
        </c:ser>
        <c:ser>
          <c:idx val="1"/>
          <c:order val="1"/>
          <c:tx>
            <c:strRef>
              <c:f>'13'!$H$47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9.5926553170063669E-2</c:v>
                </c:pt>
                <c:pt idx="1">
                  <c:v>0.20179452149300517</c:v>
                </c:pt>
              </c:numCache>
            </c:numRef>
          </c:val>
        </c:ser>
        <c:ser>
          <c:idx val="2"/>
          <c:order val="2"/>
          <c:tx>
            <c:strRef>
              <c:f>'13'!$H$48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'13'!$I$48:$J$48</c:f>
              <c:numCache>
                <c:formatCode>0.0%</c:formatCode>
                <c:ptCount val="2"/>
                <c:pt idx="0">
                  <c:v>0.72581551418708168</c:v>
                </c:pt>
                <c:pt idx="1">
                  <c:v>0.48590763027140976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105600"/>
        <c:axId val="96107520"/>
      </c:barChart>
      <c:catAx>
        <c:axId val="9610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6107520"/>
        <c:crosses val="autoZero"/>
        <c:auto val="1"/>
        <c:lblAlgn val="ctr"/>
        <c:lblOffset val="100"/>
        <c:noMultiLvlLbl val="0"/>
      </c:catAx>
      <c:valAx>
        <c:axId val="961075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6105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'14'!$D$10:$D$14</c:f>
              <c:numCache>
                <c:formatCode>#,##0</c:formatCode>
                <c:ptCount val="5"/>
                <c:pt idx="0">
                  <c:v>75623.7</c:v>
                </c:pt>
                <c:pt idx="1">
                  <c:v>549202.74123427097</c:v>
                </c:pt>
                <c:pt idx="2">
                  <c:v>27581.419000000002</c:v>
                </c:pt>
                <c:pt idx="3">
                  <c:v>9542.65</c:v>
                </c:pt>
                <c:pt idx="4">
                  <c:v>661950.51023427094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5738880"/>
        <c:axId val="95744768"/>
      </c:barChart>
      <c:catAx>
        <c:axId val="95738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95744768"/>
        <c:crosses val="autoZero"/>
        <c:auto val="1"/>
        <c:lblAlgn val="ctr"/>
        <c:lblOffset val="100"/>
        <c:noMultiLvlLbl val="0"/>
      </c:catAx>
      <c:valAx>
        <c:axId val="957447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573888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90"/>
      <c:rAngAx val="0"/>
      <c:perspective val="80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4.0280904489986877E-2"/>
          <c:w val="0.97127600985360696"/>
          <c:h val="0.939130146488993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val>
            <c:numRef>
              <c:f>T!$E$20:$E$25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val>
            <c:numRef>
              <c:f>T!$F$20:$F$25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gapDepth val="70"/>
        <c:shape val="box"/>
        <c:axId val="90920064"/>
        <c:axId val="90921600"/>
        <c:axId val="0"/>
      </c:bar3DChart>
      <c:catAx>
        <c:axId val="90920064"/>
        <c:scaling>
          <c:orientation val="minMax"/>
        </c:scaling>
        <c:delete val="1"/>
        <c:axPos val="b"/>
        <c:majorTickMark val="out"/>
        <c:minorTickMark val="none"/>
        <c:tickLblPos val="nextTo"/>
        <c:crossAx val="90921600"/>
        <c:crosses val="autoZero"/>
        <c:auto val="1"/>
        <c:lblAlgn val="ctr"/>
        <c:lblOffset val="100"/>
        <c:noMultiLvlLbl val="0"/>
      </c:catAx>
      <c:valAx>
        <c:axId val="90921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092006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'14'!$H$10:$H$14</c:f>
              <c:numCache>
                <c:formatCode>#,##0.0</c:formatCode>
                <c:ptCount val="5"/>
                <c:pt idx="0">
                  <c:v>8.4733333333333327</c:v>
                </c:pt>
                <c:pt idx="1">
                  <c:v>7.1516666666666673</c:v>
                </c:pt>
                <c:pt idx="2">
                  <c:v>6.706666666666667</c:v>
                </c:pt>
                <c:pt idx="3">
                  <c:v>7.1266666666666669</c:v>
                </c:pt>
                <c:pt idx="4">
                  <c:v>7.1266666666666669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5838592"/>
        <c:axId val="95840128"/>
      </c:barChart>
      <c:catAx>
        <c:axId val="95838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5840128"/>
        <c:crosses val="autoZero"/>
        <c:auto val="1"/>
        <c:lblAlgn val="ctr"/>
        <c:lblOffset val="100"/>
        <c:noMultiLvlLbl val="0"/>
      </c:catAx>
      <c:valAx>
        <c:axId val="958401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5838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'14'!$F$10:$F$13</c:f>
              <c:numCache>
                <c:formatCode>0.0%</c:formatCode>
                <c:ptCount val="4"/>
                <c:pt idx="0">
                  <c:v>0.11413671250692303</c:v>
                </c:pt>
                <c:pt idx="1">
                  <c:v>0.82986783929143781</c:v>
                </c:pt>
                <c:pt idx="2">
                  <c:v>4.1617511841181301E-2</c:v>
                </c:pt>
                <c:pt idx="3">
                  <c:v>1.4377936360457868E-2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'14'!$I$10:$I$14</c:f>
              <c:numCache>
                <c:formatCode>#,##0.0</c:formatCode>
                <c:ptCount val="5"/>
                <c:pt idx="0">
                  <c:v>14.7</c:v>
                </c:pt>
                <c:pt idx="1">
                  <c:v>13.883333333333335</c:v>
                </c:pt>
                <c:pt idx="2">
                  <c:v>13.5</c:v>
                </c:pt>
                <c:pt idx="3">
                  <c:v>13.8</c:v>
                </c:pt>
                <c:pt idx="4">
                  <c:v>13.8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'14'!$J$10:$J$14</c:f>
              <c:numCache>
                <c:formatCode>#,##0.0</c:formatCode>
                <c:ptCount val="5"/>
                <c:pt idx="0">
                  <c:v>2.1</c:v>
                </c:pt>
                <c:pt idx="1">
                  <c:v>1.0833333333333333</c:v>
                </c:pt>
                <c:pt idx="2">
                  <c:v>0.5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6172288"/>
        <c:axId val="96174080"/>
      </c:barChart>
      <c:catAx>
        <c:axId val="96172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6174080"/>
        <c:crosses val="autoZero"/>
        <c:auto val="1"/>
        <c:lblAlgn val="ctr"/>
        <c:lblOffset val="100"/>
        <c:noMultiLvlLbl val="0"/>
      </c:catAx>
      <c:valAx>
        <c:axId val="9617408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172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'15'!$D$10:$D$14</c:f>
              <c:numCache>
                <c:formatCode>#,##0</c:formatCode>
                <c:ptCount val="5"/>
                <c:pt idx="0">
                  <c:v>40381.800000000003</c:v>
                </c:pt>
                <c:pt idx="1">
                  <c:v>362833.04369714978</c:v>
                </c:pt>
                <c:pt idx="2">
                  <c:v>17395.819</c:v>
                </c:pt>
                <c:pt idx="3">
                  <c:v>5135.2190000000001</c:v>
                </c:pt>
                <c:pt idx="4">
                  <c:v>425745.88169714977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785152"/>
        <c:axId val="96786688"/>
      </c:barChart>
      <c:catAx>
        <c:axId val="9678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96786688"/>
        <c:crosses val="autoZero"/>
        <c:auto val="1"/>
        <c:lblAlgn val="ctr"/>
        <c:lblOffset val="100"/>
        <c:noMultiLvlLbl val="0"/>
      </c:catAx>
      <c:valAx>
        <c:axId val="9678668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78515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23973581373496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'15'!$H$10:$H$14</c:f>
              <c:numCache>
                <c:formatCode>#,##0.0</c:formatCode>
                <c:ptCount val="5"/>
                <c:pt idx="0">
                  <c:v>15.393548387096773</c:v>
                </c:pt>
                <c:pt idx="1">
                  <c:v>14.030645161290321</c:v>
                </c:pt>
                <c:pt idx="2">
                  <c:v>13.71290322580645</c:v>
                </c:pt>
                <c:pt idx="3">
                  <c:v>14.054838709677419</c:v>
                </c:pt>
                <c:pt idx="4">
                  <c:v>14.054838709677419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1182976"/>
        <c:axId val="91184512"/>
      </c:barChart>
      <c:catAx>
        <c:axId val="91182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1184512"/>
        <c:crosses val="autoZero"/>
        <c:auto val="1"/>
        <c:lblAlgn val="ctr"/>
        <c:lblOffset val="100"/>
        <c:noMultiLvlLbl val="0"/>
      </c:catAx>
      <c:valAx>
        <c:axId val="9118451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118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'15'!$F$10:$F$13</c:f>
              <c:numCache>
                <c:formatCode>0.0%</c:formatCode>
                <c:ptCount val="4"/>
                <c:pt idx="0">
                  <c:v>9.483831929320638E-2</c:v>
                </c:pt>
                <c:pt idx="1">
                  <c:v>0.85232606633364294</c:v>
                </c:pt>
                <c:pt idx="2">
                  <c:v>4.0830030196142182E-2</c:v>
                </c:pt>
                <c:pt idx="3">
                  <c:v>1.2005584177008467E-2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'15'!$I$10:$I$14</c:f>
              <c:numCache>
                <c:formatCode>#,##0.0</c:formatCode>
                <c:ptCount val="5"/>
                <c:pt idx="0">
                  <c:v>24</c:v>
                </c:pt>
                <c:pt idx="1">
                  <c:v>21.516666666666669</c:v>
                </c:pt>
                <c:pt idx="2">
                  <c:v>22.6</c:v>
                </c:pt>
                <c:pt idx="3">
                  <c:v>21.6</c:v>
                </c:pt>
                <c:pt idx="4">
                  <c:v>21.6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'15'!$J$10:$J$14</c:f>
              <c:numCache>
                <c:formatCode>#,##0.0</c:formatCode>
                <c:ptCount val="5"/>
                <c:pt idx="0">
                  <c:v>4.8</c:v>
                </c:pt>
                <c:pt idx="1">
                  <c:v>3.5666666666666664</c:v>
                </c:pt>
                <c:pt idx="2">
                  <c:v>3.4</c:v>
                </c:pt>
                <c:pt idx="3">
                  <c:v>3.6</c:v>
                </c:pt>
                <c:pt idx="4">
                  <c:v>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6739328"/>
        <c:axId val="96740864"/>
      </c:barChart>
      <c:catAx>
        <c:axId val="967393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6740864"/>
        <c:crosses val="autoZero"/>
        <c:auto val="1"/>
        <c:lblAlgn val="ctr"/>
        <c:lblOffset val="100"/>
        <c:noMultiLvlLbl val="0"/>
      </c:catAx>
      <c:valAx>
        <c:axId val="9674086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739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'16'!$D$10:$D$14</c:f>
              <c:numCache>
                <c:formatCode>#,##0</c:formatCode>
                <c:ptCount val="5"/>
                <c:pt idx="0">
                  <c:v>21458.573876923652</c:v>
                </c:pt>
                <c:pt idx="1">
                  <c:v>269414.92744605104</c:v>
                </c:pt>
                <c:pt idx="2">
                  <c:v>11444.666999999999</c:v>
                </c:pt>
                <c:pt idx="3">
                  <c:v>38854.951999999997</c:v>
                </c:pt>
                <c:pt idx="4">
                  <c:v>341173.12032297469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803072"/>
        <c:axId val="96817152"/>
      </c:barChart>
      <c:catAx>
        <c:axId val="96803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96817152"/>
        <c:crosses val="autoZero"/>
        <c:auto val="1"/>
        <c:lblAlgn val="ctr"/>
        <c:lblOffset val="100"/>
        <c:noMultiLvlLbl val="0"/>
      </c:catAx>
      <c:valAx>
        <c:axId val="9681715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80307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07307051408448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'16'!$H$10:$H$14</c:f>
              <c:numCache>
                <c:formatCode>#,##0.0</c:formatCode>
                <c:ptCount val="5"/>
                <c:pt idx="0">
                  <c:v>19.830000000000002</c:v>
                </c:pt>
                <c:pt idx="1">
                  <c:v>18.338888888888889</c:v>
                </c:pt>
                <c:pt idx="2">
                  <c:v>18.413333333333334</c:v>
                </c:pt>
                <c:pt idx="3">
                  <c:v>18.436666666666667</c:v>
                </c:pt>
                <c:pt idx="4">
                  <c:v>18.436666666666667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828800"/>
        <c:axId val="96842880"/>
      </c:barChart>
      <c:catAx>
        <c:axId val="968288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6842880"/>
        <c:crosses val="autoZero"/>
        <c:auto val="1"/>
        <c:lblAlgn val="ctr"/>
        <c:lblOffset val="100"/>
        <c:noMultiLvlLbl val="0"/>
      </c:catAx>
      <c:valAx>
        <c:axId val="9684288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828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'16'!$F$10:$F$13</c:f>
              <c:numCache>
                <c:formatCode>0.0%</c:formatCode>
                <c:ptCount val="4"/>
                <c:pt idx="0">
                  <c:v>6.286851725357534E-2</c:v>
                </c:pt>
                <c:pt idx="1">
                  <c:v>0.78983460887540247</c:v>
                </c:pt>
                <c:pt idx="2">
                  <c:v>3.3522300582513063E-2</c:v>
                </c:pt>
                <c:pt idx="3">
                  <c:v>0.1137745732885091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1653</c:v>
                </c:pt>
                <c:pt idx="1">
                  <c:v>6592</c:v>
                </c:pt>
                <c:pt idx="2">
                  <c:v>200873</c:v>
                </c:pt>
                <c:pt idx="3">
                  <c:v>2635663</c:v>
                </c:pt>
                <c:pt idx="4">
                  <c:v>177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'16'!$I$10:$I$14</c:f>
              <c:numCache>
                <c:formatCode>#,##0.0</c:formatCode>
                <c:ptCount val="5"/>
                <c:pt idx="0">
                  <c:v>25.5</c:v>
                </c:pt>
                <c:pt idx="1">
                  <c:v>23.75</c:v>
                </c:pt>
                <c:pt idx="2">
                  <c:v>24.2</c:v>
                </c:pt>
                <c:pt idx="3">
                  <c:v>23.7</c:v>
                </c:pt>
                <c:pt idx="4">
                  <c:v>23.7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'16'!$J$10:$J$14</c:f>
              <c:numCache>
                <c:formatCode>#,##0.0</c:formatCode>
                <c:ptCount val="5"/>
                <c:pt idx="0">
                  <c:v>13.1</c:v>
                </c:pt>
                <c:pt idx="1">
                  <c:v>12.466666666666667</c:v>
                </c:pt>
                <c:pt idx="2">
                  <c:v>10.5</c:v>
                </c:pt>
                <c:pt idx="3">
                  <c:v>12.3</c:v>
                </c:pt>
                <c:pt idx="4">
                  <c:v>12.3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7043968"/>
        <c:axId val="97045504"/>
      </c:barChart>
      <c:catAx>
        <c:axId val="97043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7045504"/>
        <c:crosses val="autoZero"/>
        <c:auto val="1"/>
        <c:lblAlgn val="ctr"/>
        <c:lblOffset val="100"/>
        <c:noMultiLvlLbl val="0"/>
      </c:catAx>
      <c:valAx>
        <c:axId val="970455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043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'17'!$D$10:$D$14</c:f>
              <c:numCache>
                <c:formatCode>#,##0</c:formatCode>
                <c:ptCount val="5"/>
                <c:pt idx="0">
                  <c:v>137464.07387692365</c:v>
                </c:pt>
                <c:pt idx="1">
                  <c:v>1181450.7123774716</c:v>
                </c:pt>
                <c:pt idx="2">
                  <c:v>56421.904999999999</c:v>
                </c:pt>
                <c:pt idx="3">
                  <c:v>53532.820999999989</c:v>
                </c:pt>
                <c:pt idx="4">
                  <c:v>1428869.5122543953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222656"/>
        <c:axId val="97224192"/>
      </c:barChart>
      <c:catAx>
        <c:axId val="972226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97224192"/>
        <c:crosses val="autoZero"/>
        <c:auto val="1"/>
        <c:lblAlgn val="ctr"/>
        <c:lblOffset val="100"/>
        <c:noMultiLvlLbl val="0"/>
      </c:catAx>
      <c:valAx>
        <c:axId val="9722419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222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690640521443399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'17'!$H$10:$H$14</c:f>
              <c:numCache>
                <c:formatCode>#,##0.0</c:formatCode>
                <c:ptCount val="5"/>
                <c:pt idx="0">
                  <c:v>14.565627240143371</c:v>
                </c:pt>
                <c:pt idx="1">
                  <c:v>13.173733572281959</c:v>
                </c:pt>
                <c:pt idx="2">
                  <c:v>12.944301075268816</c:v>
                </c:pt>
                <c:pt idx="3">
                  <c:v>13.206057347670251</c:v>
                </c:pt>
                <c:pt idx="4">
                  <c:v>13.206057347670251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248384"/>
        <c:axId val="97249920"/>
      </c:barChart>
      <c:catAx>
        <c:axId val="97248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7249920"/>
        <c:crosses val="autoZero"/>
        <c:auto val="1"/>
        <c:lblAlgn val="ctr"/>
        <c:lblOffset val="100"/>
        <c:noMultiLvlLbl val="0"/>
      </c:catAx>
      <c:valAx>
        <c:axId val="97249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248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'17'!$F$10:$F$13</c:f>
              <c:numCache>
                <c:formatCode>0.0%</c:formatCode>
                <c:ptCount val="4"/>
                <c:pt idx="0">
                  <c:v>9.6145661662371054E-2</c:v>
                </c:pt>
                <c:pt idx="1">
                  <c:v>0.82699992452064697</c:v>
                </c:pt>
                <c:pt idx="2">
                  <c:v>3.9449974966603643E-2</c:v>
                </c:pt>
                <c:pt idx="3">
                  <c:v>3.7404438850378363E-2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'17'!$I$10:$I$14</c:f>
              <c:numCache>
                <c:formatCode>#,##0.0</c:formatCode>
                <c:ptCount val="5"/>
                <c:pt idx="0">
                  <c:v>25.5</c:v>
                </c:pt>
                <c:pt idx="1">
                  <c:v>23.75</c:v>
                </c:pt>
                <c:pt idx="2">
                  <c:v>24.2</c:v>
                </c:pt>
                <c:pt idx="3">
                  <c:v>23.7</c:v>
                </c:pt>
                <c:pt idx="4">
                  <c:v>23.7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'17'!$J$10:$J$14</c:f>
              <c:numCache>
                <c:formatCode>#,##0.0</c:formatCode>
                <c:ptCount val="5"/>
                <c:pt idx="0">
                  <c:v>2.1</c:v>
                </c:pt>
                <c:pt idx="1">
                  <c:v>1.0833333333333333</c:v>
                </c:pt>
                <c:pt idx="2">
                  <c:v>0.5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7381376"/>
        <c:axId val="97399552"/>
      </c:barChart>
      <c:catAx>
        <c:axId val="973813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7399552"/>
        <c:crosses val="autoZero"/>
        <c:auto val="1"/>
        <c:lblAlgn val="ctr"/>
        <c:lblOffset val="100"/>
        <c:noMultiLvlLbl val="0"/>
      </c:catAx>
      <c:valAx>
        <c:axId val="973995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406728.03300477361</c:v>
                </c:pt>
                <c:pt idx="1">
                  <c:v>2634073.0335093383</c:v>
                </c:pt>
                <c:pt idx="2">
                  <c:v>129488.106</c:v>
                </c:pt>
                <c:pt idx="3">
                  <c:v>109984.26450000002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137464.07387692365</c:v>
                </c:pt>
                <c:pt idx="1">
                  <c:v>1181450.7123774718</c:v>
                </c:pt>
                <c:pt idx="2">
                  <c:v>56421.904999999999</c:v>
                </c:pt>
                <c:pt idx="3">
                  <c:v>53532.820999999996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51392"/>
        <c:axId val="99026048"/>
      </c:barChart>
      <c:catAx>
        <c:axId val="9745139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9026048"/>
        <c:crosses val="autoZero"/>
        <c:auto val="1"/>
        <c:lblAlgn val="ctr"/>
        <c:lblOffset val="100"/>
        <c:noMultiLvlLbl val="0"/>
      </c:catAx>
      <c:valAx>
        <c:axId val="99026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7451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'26'!$E$10:$E$23</c:f>
              <c:numCache>
                <c:formatCode>#,##0</c:formatCode>
                <c:ptCount val="14"/>
                <c:pt idx="0">
                  <c:v>249031.49114000003</c:v>
                </c:pt>
                <c:pt idx="1">
                  <c:v>929169.40390999988</c:v>
                </c:pt>
                <c:pt idx="2">
                  <c:v>193640.98918999999</c:v>
                </c:pt>
                <c:pt idx="3">
                  <c:v>288549.86375999998</c:v>
                </c:pt>
                <c:pt idx="4">
                  <c:v>300148.20484999998</c:v>
                </c:pt>
                <c:pt idx="5">
                  <c:v>791281.12650000001</c:v>
                </c:pt>
                <c:pt idx="6">
                  <c:v>397313.64119000005</c:v>
                </c:pt>
                <c:pt idx="7">
                  <c:v>337539.21150000003</c:v>
                </c:pt>
                <c:pt idx="8">
                  <c:v>339419.34598999994</c:v>
                </c:pt>
                <c:pt idx="9">
                  <c:v>788255.8</c:v>
                </c:pt>
                <c:pt idx="10">
                  <c:v>890714.65297000017</c:v>
                </c:pt>
                <c:pt idx="11">
                  <c:v>772879.43237000005</c:v>
                </c:pt>
                <c:pt idx="12">
                  <c:v>306096.78588000004</c:v>
                </c:pt>
                <c:pt idx="13">
                  <c:v>369793.26613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412416"/>
        <c:axId val="96413952"/>
      </c:barChart>
      <c:catAx>
        <c:axId val="96412416"/>
        <c:scaling>
          <c:orientation val="maxMin"/>
        </c:scaling>
        <c:delete val="0"/>
        <c:axPos val="l"/>
        <c:majorTickMark val="out"/>
        <c:minorTickMark val="none"/>
        <c:tickLblPos val="nextTo"/>
        <c:crossAx val="96413952"/>
        <c:crosses val="autoZero"/>
        <c:auto val="1"/>
        <c:lblAlgn val="ctr"/>
        <c:lblOffset val="100"/>
        <c:noMultiLvlLbl val="0"/>
      </c:catAx>
      <c:valAx>
        <c:axId val="9641395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412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'26'!$H$10:$H$23</c:f>
              <c:numCache>
                <c:formatCode>#,##0.0</c:formatCode>
                <c:ptCount val="14"/>
                <c:pt idx="0">
                  <c:v>6.6633333333333331</c:v>
                </c:pt>
                <c:pt idx="1">
                  <c:v>8.8133333333333344</c:v>
                </c:pt>
                <c:pt idx="2">
                  <c:v>5.9200000000000008</c:v>
                </c:pt>
                <c:pt idx="3">
                  <c:v>7.02</c:v>
                </c:pt>
                <c:pt idx="4">
                  <c:v>6.8533333333333344</c:v>
                </c:pt>
                <c:pt idx="5">
                  <c:v>7.1433333333333335</c:v>
                </c:pt>
                <c:pt idx="6">
                  <c:v>6.9566666666666679</c:v>
                </c:pt>
                <c:pt idx="7">
                  <c:v>6.99</c:v>
                </c:pt>
                <c:pt idx="8">
                  <c:v>7.333333333333333</c:v>
                </c:pt>
                <c:pt idx="9">
                  <c:v>8.9199999999999982</c:v>
                </c:pt>
                <c:pt idx="10">
                  <c:v>7.8733333333333348</c:v>
                </c:pt>
                <c:pt idx="11">
                  <c:v>7.88</c:v>
                </c:pt>
                <c:pt idx="12">
                  <c:v>6.4666666666666668</c:v>
                </c:pt>
                <c:pt idx="13">
                  <c:v>7.01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445952"/>
        <c:axId val="96447488"/>
      </c:barChart>
      <c:catAx>
        <c:axId val="96445952"/>
        <c:scaling>
          <c:orientation val="maxMin"/>
        </c:scaling>
        <c:delete val="0"/>
        <c:axPos val="l"/>
        <c:majorTickMark val="out"/>
        <c:minorTickMark val="none"/>
        <c:tickLblPos val="low"/>
        <c:crossAx val="96447488"/>
        <c:crosses val="autoZero"/>
        <c:auto val="1"/>
        <c:lblAlgn val="ctr"/>
        <c:lblOffset val="100"/>
        <c:noMultiLvlLbl val="0"/>
      </c:catAx>
      <c:valAx>
        <c:axId val="964474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445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'27'!$E$10:$E$23</c:f>
              <c:numCache>
                <c:formatCode>#,##0</c:formatCode>
                <c:ptCount val="14"/>
                <c:pt idx="0">
                  <c:v>150356.7574</c:v>
                </c:pt>
                <c:pt idx="1">
                  <c:v>505764.89961000002</c:v>
                </c:pt>
                <c:pt idx="2">
                  <c:v>128292.44341000001</c:v>
                </c:pt>
                <c:pt idx="3">
                  <c:v>183023.3449</c:v>
                </c:pt>
                <c:pt idx="4">
                  <c:v>183125.46512000007</c:v>
                </c:pt>
                <c:pt idx="5">
                  <c:v>565904.29123999993</c:v>
                </c:pt>
                <c:pt idx="6">
                  <c:v>251868.29686000009</c:v>
                </c:pt>
                <c:pt idx="7">
                  <c:v>224300.84222000005</c:v>
                </c:pt>
                <c:pt idx="8">
                  <c:v>227303.84028</c:v>
                </c:pt>
                <c:pt idx="9">
                  <c:v>417236.1</c:v>
                </c:pt>
                <c:pt idx="10">
                  <c:v>641477.62972000008</c:v>
                </c:pt>
                <c:pt idx="11">
                  <c:v>578810.43576000014</c:v>
                </c:pt>
                <c:pt idx="12">
                  <c:v>190718.15555999998</c:v>
                </c:pt>
                <c:pt idx="13">
                  <c:v>223986.38850999996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508544"/>
        <c:axId val="96530816"/>
      </c:barChart>
      <c:catAx>
        <c:axId val="96508544"/>
        <c:scaling>
          <c:orientation val="maxMin"/>
        </c:scaling>
        <c:delete val="0"/>
        <c:axPos val="l"/>
        <c:majorTickMark val="out"/>
        <c:minorTickMark val="none"/>
        <c:tickLblPos val="nextTo"/>
        <c:crossAx val="96530816"/>
        <c:crosses val="autoZero"/>
        <c:auto val="1"/>
        <c:lblAlgn val="ctr"/>
        <c:lblOffset val="100"/>
        <c:noMultiLvlLbl val="0"/>
      </c:catAx>
      <c:valAx>
        <c:axId val="965308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508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'27'!$H$10:$H$23</c:f>
              <c:numCache>
                <c:formatCode>#,##0.0</c:formatCode>
                <c:ptCount val="14"/>
                <c:pt idx="0">
                  <c:v>13.587096774193551</c:v>
                </c:pt>
                <c:pt idx="1">
                  <c:v>15.651612903225804</c:v>
                </c:pt>
                <c:pt idx="2">
                  <c:v>12.870967741935486</c:v>
                </c:pt>
                <c:pt idx="3">
                  <c:v>14.054838709677419</c:v>
                </c:pt>
                <c:pt idx="4">
                  <c:v>13.648387096774192</c:v>
                </c:pt>
                <c:pt idx="5">
                  <c:v>13.619354838709677</c:v>
                </c:pt>
                <c:pt idx="6">
                  <c:v>13.725806451612904</c:v>
                </c:pt>
                <c:pt idx="7">
                  <c:v>13.993548387096777</c:v>
                </c:pt>
                <c:pt idx="8">
                  <c:v>14.11290322580645</c:v>
                </c:pt>
                <c:pt idx="9">
                  <c:v>15.964516129032258</c:v>
                </c:pt>
                <c:pt idx="10">
                  <c:v>14.545161290322579</c:v>
                </c:pt>
                <c:pt idx="11">
                  <c:v>14.580645161290324</c:v>
                </c:pt>
                <c:pt idx="12">
                  <c:v>13.777419354838708</c:v>
                </c:pt>
                <c:pt idx="13">
                  <c:v>13.719354838709675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9249536"/>
        <c:axId val="99251328"/>
      </c:barChart>
      <c:catAx>
        <c:axId val="99249536"/>
        <c:scaling>
          <c:orientation val="maxMin"/>
        </c:scaling>
        <c:delete val="0"/>
        <c:axPos val="l"/>
        <c:majorTickMark val="out"/>
        <c:minorTickMark val="none"/>
        <c:tickLblPos val="low"/>
        <c:crossAx val="99251328"/>
        <c:crosses val="autoZero"/>
        <c:auto val="1"/>
        <c:lblAlgn val="ctr"/>
        <c:lblOffset val="100"/>
        <c:noMultiLvlLbl val="0"/>
      </c:catAx>
      <c:valAx>
        <c:axId val="992513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9249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1186.6677117817117</c:v>
                </c:pt>
                <c:pt idx="1">
                  <c:v>776.49826739073626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343.25468947937043</c:v>
                </c:pt>
                <c:pt idx="1">
                  <c:v>145.30560662038042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572.28128692227097</c:v>
                </c:pt>
                <c:pt idx="1">
                  <c:v>153.71125100176775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1109.9253148810319</c:v>
                </c:pt>
                <c:pt idx="1">
                  <c:v>311.93608092261434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15.39925622272456</c:v>
                </c:pt>
                <c:pt idx="1">
                  <c:v>15.420333971430711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19168"/>
        <c:axId val="95320704"/>
      </c:barChart>
      <c:catAx>
        <c:axId val="95319168"/>
        <c:scaling>
          <c:orientation val="minMax"/>
        </c:scaling>
        <c:delete val="0"/>
        <c:axPos val="b"/>
        <c:majorTickMark val="out"/>
        <c:minorTickMark val="none"/>
        <c:tickLblPos val="nextTo"/>
        <c:crossAx val="95320704"/>
        <c:crosses val="autoZero"/>
        <c:auto val="1"/>
        <c:lblAlgn val="ctr"/>
        <c:lblOffset val="100"/>
        <c:noMultiLvlLbl val="0"/>
      </c:catAx>
      <c:valAx>
        <c:axId val="95320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5319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'28'!$E$10:$E$23</c:f>
              <c:numCache>
                <c:formatCode>#,##0</c:formatCode>
                <c:ptCount val="14"/>
                <c:pt idx="0">
                  <c:v>95357.013260000007</c:v>
                </c:pt>
                <c:pt idx="1">
                  <c:v>316386.95993999991</c:v>
                </c:pt>
                <c:pt idx="2">
                  <c:v>94460.780060000048</c:v>
                </c:pt>
                <c:pt idx="3">
                  <c:v>125782.35354999994</c:v>
                </c:pt>
                <c:pt idx="4">
                  <c:v>129651.18082999997</c:v>
                </c:pt>
                <c:pt idx="5">
                  <c:v>445839.78175999998</c:v>
                </c:pt>
                <c:pt idx="6">
                  <c:v>167231.79795000004</c:v>
                </c:pt>
                <c:pt idx="7">
                  <c:v>168322.26410999996</c:v>
                </c:pt>
                <c:pt idx="8">
                  <c:v>161102.68217999997</c:v>
                </c:pt>
                <c:pt idx="9">
                  <c:v>217482.31009000001</c:v>
                </c:pt>
                <c:pt idx="10">
                  <c:v>511265.07047000009</c:v>
                </c:pt>
                <c:pt idx="11">
                  <c:v>850517.1521500001</c:v>
                </c:pt>
                <c:pt idx="12">
                  <c:v>134344.76716000002</c:v>
                </c:pt>
                <c:pt idx="13">
                  <c:v>149282.13933999999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9324672"/>
        <c:axId val="99326208"/>
      </c:barChart>
      <c:catAx>
        <c:axId val="99324672"/>
        <c:scaling>
          <c:orientation val="maxMin"/>
        </c:scaling>
        <c:delete val="0"/>
        <c:axPos val="l"/>
        <c:majorTickMark val="out"/>
        <c:minorTickMark val="none"/>
        <c:tickLblPos val="nextTo"/>
        <c:crossAx val="99326208"/>
        <c:crosses val="autoZero"/>
        <c:auto val="1"/>
        <c:lblAlgn val="ctr"/>
        <c:lblOffset val="100"/>
        <c:noMultiLvlLbl val="0"/>
      </c:catAx>
      <c:valAx>
        <c:axId val="993262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9324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'28'!$H$10:$H$23</c:f>
              <c:numCache>
                <c:formatCode>#,##0.0</c:formatCode>
                <c:ptCount val="14"/>
                <c:pt idx="0">
                  <c:v>18.249999999999996</c:v>
                </c:pt>
                <c:pt idx="1">
                  <c:v>20.65666666666667</c:v>
                </c:pt>
                <c:pt idx="2">
                  <c:v>16.913333333333334</c:v>
                </c:pt>
                <c:pt idx="3">
                  <c:v>17.82</c:v>
                </c:pt>
                <c:pt idx="4">
                  <c:v>17.52</c:v>
                </c:pt>
                <c:pt idx="5">
                  <c:v>18.293333333333337</c:v>
                </c:pt>
                <c:pt idx="6">
                  <c:v>18.033333333333339</c:v>
                </c:pt>
                <c:pt idx="7">
                  <c:v>17.863333333333333</c:v>
                </c:pt>
                <c:pt idx="8">
                  <c:v>18.873333333333335</c:v>
                </c:pt>
                <c:pt idx="9">
                  <c:v>20.43333333333333</c:v>
                </c:pt>
                <c:pt idx="10">
                  <c:v>18.776666666666664</c:v>
                </c:pt>
                <c:pt idx="11">
                  <c:v>18.526666666666664</c:v>
                </c:pt>
                <c:pt idx="12">
                  <c:v>18.206666666666663</c:v>
                </c:pt>
                <c:pt idx="13">
                  <c:v>18.279999999999998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0091392"/>
        <c:axId val="100092928"/>
      </c:barChart>
      <c:catAx>
        <c:axId val="100091392"/>
        <c:scaling>
          <c:orientation val="maxMin"/>
        </c:scaling>
        <c:delete val="0"/>
        <c:axPos val="l"/>
        <c:majorTickMark val="out"/>
        <c:minorTickMark val="none"/>
        <c:tickLblPos val="low"/>
        <c:crossAx val="100092928"/>
        <c:crosses val="autoZero"/>
        <c:auto val="1"/>
        <c:lblAlgn val="ctr"/>
        <c:lblOffset val="100"/>
        <c:noMultiLvlLbl val="0"/>
      </c:catAx>
      <c:valAx>
        <c:axId val="100092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00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'29'!$E$10:$E$23</c:f>
              <c:numCache>
                <c:formatCode>#,##0</c:formatCode>
                <c:ptCount val="14"/>
                <c:pt idx="0">
                  <c:v>494745.26180000009</c:v>
                </c:pt>
                <c:pt idx="1">
                  <c:v>1751321.2634599998</c:v>
                </c:pt>
                <c:pt idx="2">
                  <c:v>416394.21266000002</c:v>
                </c:pt>
                <c:pt idx="3">
                  <c:v>597355.56221</c:v>
                </c:pt>
                <c:pt idx="4">
                  <c:v>612924.85080000013</c:v>
                </c:pt>
                <c:pt idx="5">
                  <c:v>1803025.1994999999</c:v>
                </c:pt>
                <c:pt idx="6">
                  <c:v>816413.73600000003</c:v>
                </c:pt>
                <c:pt idx="7">
                  <c:v>730162.31782999996</c:v>
                </c:pt>
                <c:pt idx="8">
                  <c:v>727825.86844999995</c:v>
                </c:pt>
                <c:pt idx="9">
                  <c:v>1422974.2100900002</c:v>
                </c:pt>
                <c:pt idx="10">
                  <c:v>2043457.3531600002</c:v>
                </c:pt>
                <c:pt idx="11">
                  <c:v>2202207.0202800003</c:v>
                </c:pt>
                <c:pt idx="12">
                  <c:v>631159.70860000001</c:v>
                </c:pt>
                <c:pt idx="13">
                  <c:v>743061.79397999996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0133504"/>
        <c:axId val="100217216"/>
      </c:barChart>
      <c:catAx>
        <c:axId val="100133504"/>
        <c:scaling>
          <c:orientation val="maxMin"/>
        </c:scaling>
        <c:delete val="0"/>
        <c:axPos val="l"/>
        <c:majorTickMark val="out"/>
        <c:minorTickMark val="none"/>
        <c:tickLblPos val="nextTo"/>
        <c:crossAx val="100217216"/>
        <c:crosses val="autoZero"/>
        <c:auto val="1"/>
        <c:lblAlgn val="ctr"/>
        <c:lblOffset val="100"/>
        <c:noMultiLvlLbl val="0"/>
      </c:catAx>
      <c:valAx>
        <c:axId val="1002172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0133504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'29'!$H$10:$H$23</c:f>
              <c:numCache>
                <c:formatCode>#,##0.0</c:formatCode>
                <c:ptCount val="14"/>
                <c:pt idx="0">
                  <c:v>12.83347670250896</c:v>
                </c:pt>
                <c:pt idx="1">
                  <c:v>15.040537634408603</c:v>
                </c:pt>
                <c:pt idx="2">
                  <c:v>11.901433691756273</c:v>
                </c:pt>
                <c:pt idx="3">
                  <c:v>12.964946236559138</c:v>
                </c:pt>
                <c:pt idx="4">
                  <c:v>12.67390681003584</c:v>
                </c:pt>
                <c:pt idx="5">
                  <c:v>13.018673835125449</c:v>
                </c:pt>
                <c:pt idx="6">
                  <c:v>12.905268817204302</c:v>
                </c:pt>
                <c:pt idx="7">
                  <c:v>12.948960573476702</c:v>
                </c:pt>
                <c:pt idx="8">
                  <c:v>13.439856630824373</c:v>
                </c:pt>
                <c:pt idx="9">
                  <c:v>15.105949820788529</c:v>
                </c:pt>
                <c:pt idx="10">
                  <c:v>13.731720430107524</c:v>
                </c:pt>
                <c:pt idx="11">
                  <c:v>13.662437275985662</c:v>
                </c:pt>
                <c:pt idx="12">
                  <c:v>12.816917562724013</c:v>
                </c:pt>
                <c:pt idx="13">
                  <c:v>13.00311827956989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0224384"/>
        <c:axId val="100226176"/>
      </c:barChart>
      <c:catAx>
        <c:axId val="100224384"/>
        <c:scaling>
          <c:orientation val="maxMin"/>
        </c:scaling>
        <c:delete val="0"/>
        <c:axPos val="l"/>
        <c:majorTickMark val="out"/>
        <c:minorTickMark val="none"/>
        <c:tickLblPos val="low"/>
        <c:crossAx val="100226176"/>
        <c:crosses val="autoZero"/>
        <c:auto val="1"/>
        <c:lblAlgn val="ctr"/>
        <c:lblOffset val="100"/>
        <c:noMultiLvlLbl val="0"/>
      </c:catAx>
      <c:valAx>
        <c:axId val="10022617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022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Stav provozních zásob ZP, které náleží do plynárenské soustavy ČR</a:t>
            </a:r>
          </a:p>
        </c:rich>
      </c:tx>
      <c:layout>
        <c:manualLayout>
          <c:xMode val="edge"/>
          <c:yMode val="edge"/>
          <c:x val="0.17201054729269952"/>
          <c:y val="1.70574210302898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380207507618594"/>
          <c:y val="0.11482615346997692"/>
          <c:w val="0.64457507510427958"/>
          <c:h val="0.61421924387111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'33'!$B$28</c:f>
              <c:strCache>
                <c:ptCount val="1"/>
                <c:pt idx="0">
                  <c:v>stav zásob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'33'!$B$29:$B$40</c:f>
              <c:numCache>
                <c:formatCode>#,##0</c:formatCode>
                <c:ptCount val="12"/>
                <c:pt idx="0">
                  <c:v>978842.9608421697</c:v>
                </c:pt>
                <c:pt idx="1">
                  <c:v>558046.60684216954</c:v>
                </c:pt>
                <c:pt idx="2">
                  <c:v>456381.0998421695</c:v>
                </c:pt>
                <c:pt idx="3">
                  <c:v>642980.38984216948</c:v>
                </c:pt>
                <c:pt idx="4">
                  <c:v>996896.70184216928</c:v>
                </c:pt>
                <c:pt idx="5">
                  <c:v>1809404.7408421694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354304"/>
        <c:axId val="96356224"/>
      </c:barChart>
      <c:catAx>
        <c:axId val="9635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7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96356224"/>
        <c:crossesAt val="-4000"/>
        <c:auto val="1"/>
        <c:lblAlgn val="ctr"/>
        <c:lblOffset val="100"/>
        <c:noMultiLvlLbl val="0"/>
      </c:catAx>
      <c:valAx>
        <c:axId val="96356224"/>
        <c:scaling>
          <c:orientation val="minMax"/>
          <c:max val="35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5.8879337330540113E-3"/>
              <c:y val="0.3719671636790081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6354304"/>
        <c:crosses val="autoZero"/>
        <c:crossBetween val="between"/>
        <c:majorUnit val="500000"/>
      </c:valAx>
    </c:plotArea>
    <c:legend>
      <c:legendPos val="r"/>
      <c:layout>
        <c:manualLayout>
          <c:xMode val="edge"/>
          <c:yMode val="edge"/>
          <c:x val="0.82633566637503642"/>
          <c:y val="0.35257836069507709"/>
          <c:w val="0.14050646446971907"/>
          <c:h val="8.64033297671108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</a:t>
            </a:r>
            <a:r>
              <a:rPr lang="cs-CZ" sz="800"/>
              <a:t>ze</a:t>
            </a:r>
            <a:r>
              <a:rPr lang="en-US" sz="800"/>
              <a:t>/</a:t>
            </a:r>
            <a:r>
              <a:rPr lang="cs-CZ" sz="800"/>
              <a:t>do ZP, které náleží do plynárenské soustavy </a:t>
            </a:r>
            <a:r>
              <a:rPr lang="en-US" sz="800"/>
              <a:t>ČR</a:t>
            </a:r>
          </a:p>
        </c:rich>
      </c:tx>
      <c:layout>
        <c:manualLayout>
          <c:xMode val="edge"/>
          <c:yMode val="edge"/>
          <c:x val="0.17779316254704547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5803931066922"/>
          <c:y val="0.11482612020350892"/>
          <c:w val="0.64901951258932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'33'!$F$28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'33'!$F$29:$F$40</c:f>
              <c:numCache>
                <c:formatCode>0.0</c:formatCode>
                <c:ptCount val="12"/>
                <c:pt idx="0">
                  <c:v>876.94375400000001</c:v>
                </c:pt>
                <c:pt idx="1">
                  <c:v>450.93774999999999</c:v>
                </c:pt>
                <c:pt idx="2">
                  <c:v>126.30672300000001</c:v>
                </c:pt>
                <c:pt idx="3">
                  <c:v>19.858931999999999</c:v>
                </c:pt>
                <c:pt idx="4">
                  <c:v>19.121337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'33'!$G$28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'33'!$G$29:$G$40</c:f>
              <c:numCache>
                <c:formatCode>0.0</c:formatCode>
                <c:ptCount val="12"/>
                <c:pt idx="0">
                  <c:v>-0.68487599999999993</c:v>
                </c:pt>
                <c:pt idx="1">
                  <c:v>-30.141396</c:v>
                </c:pt>
                <c:pt idx="2">
                  <c:v>-24.641216</c:v>
                </c:pt>
                <c:pt idx="3">
                  <c:v>-223.39213000000001</c:v>
                </c:pt>
                <c:pt idx="4">
                  <c:v>-374.35755199999994</c:v>
                </c:pt>
                <c:pt idx="5">
                  <c:v>-812.77543900000001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96399744"/>
        <c:axId val="96401664"/>
      </c:barChart>
      <c:lineChart>
        <c:grouping val="standard"/>
        <c:varyColors val="0"/>
        <c:ser>
          <c:idx val="0"/>
          <c:order val="0"/>
          <c:tx>
            <c:strRef>
              <c:f>'33'!$E$28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'33'!$E$29:$E$40</c:f>
              <c:numCache>
                <c:formatCode>0.0</c:formatCode>
                <c:ptCount val="12"/>
                <c:pt idx="0">
                  <c:v>876.25887799999998</c:v>
                </c:pt>
                <c:pt idx="1">
                  <c:v>420.79635400000001</c:v>
                </c:pt>
                <c:pt idx="2">
                  <c:v>101.66550700000001</c:v>
                </c:pt>
                <c:pt idx="3">
                  <c:v>-203.533198</c:v>
                </c:pt>
                <c:pt idx="4">
                  <c:v>-355.23621499999996</c:v>
                </c:pt>
                <c:pt idx="5">
                  <c:v>-812.77543900000001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9744"/>
        <c:axId val="96401664"/>
      </c:lineChart>
      <c:catAx>
        <c:axId val="9639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7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96401664"/>
        <c:crossesAt val="-4000"/>
        <c:auto val="1"/>
        <c:lblAlgn val="ctr"/>
        <c:lblOffset val="100"/>
        <c:noMultiLvlLbl val="0"/>
      </c:catAx>
      <c:valAx>
        <c:axId val="96401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5062329330045865E-2"/>
              <c:y val="0.371967163679008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6399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84196124420613"/>
          <c:y val="0.21424649578377172"/>
          <c:w val="0.19617140709064726"/>
          <c:h val="0.42501055453174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12665.524476852499</c:v>
                </c:pt>
                <c:pt idx="1">
                  <c:v>8298.5699024000005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3663.4036608600004</c:v>
                </c:pt>
                <c:pt idx="1">
                  <c:v>1552.9386849100006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6108.5751483721851</c:v>
                </c:pt>
                <c:pt idx="1">
                  <c:v>1642.78441677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11848.902350099659</c:v>
                </c:pt>
                <c:pt idx="1">
                  <c:v>3333.9287243899998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164.38782892</c:v>
                </c:pt>
                <c:pt idx="1">
                  <c:v>164.80663035000001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360896"/>
        <c:axId val="95362432"/>
      </c:barChart>
      <c:catAx>
        <c:axId val="9536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95362432"/>
        <c:crosses val="autoZero"/>
        <c:auto val="1"/>
        <c:lblAlgn val="ctr"/>
        <c:lblOffset val="100"/>
        <c:noMultiLvlLbl val="0"/>
      </c:catAx>
      <c:valAx>
        <c:axId val="95362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536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31528.864331500798</c:v>
                </c:pt>
                <c:pt idx="1">
                  <c:v>12914.201111614562</c:v>
                </c:pt>
                <c:pt idx="2">
                  <c:v>22065.022180973614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494912"/>
        <c:axId val="95496448"/>
      </c:barChart>
      <c:catAx>
        <c:axId val="95494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5496448"/>
        <c:crosses val="autoZero"/>
        <c:auto val="1"/>
        <c:lblAlgn val="ctr"/>
        <c:lblOffset val="100"/>
        <c:noMultiLvlLbl val="0"/>
      </c:catAx>
      <c:valAx>
        <c:axId val="95496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5494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22468.749241411773</c:v>
                </c:pt>
                <c:pt idx="1">
                  <c:v>9397.1368295736866</c:v>
                </c:pt>
                <c:pt idx="2">
                  <c:v>13733.732952380766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513216"/>
        <c:axId val="95519104"/>
      </c:barChart>
      <c:catAx>
        <c:axId val="955132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5519104"/>
        <c:crosses val="autoZero"/>
        <c:auto val="1"/>
        <c:lblAlgn val="ctr"/>
        <c:lblOffset val="100"/>
        <c:noMultiLvlLbl val="0"/>
      </c:catAx>
      <c:valAx>
        <c:axId val="95519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5513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13754.760822558546</c:v>
                </c:pt>
                <c:pt idx="1">
                  <c:v>8287.7401260625393</c:v>
                </c:pt>
                <c:pt idx="2">
                  <c:v>11372.445896237319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621888"/>
        <c:axId val="95623424"/>
      </c:barChart>
      <c:catAx>
        <c:axId val="95621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5623424"/>
        <c:crosses val="autoZero"/>
        <c:auto val="1"/>
        <c:lblAlgn val="ctr"/>
        <c:lblOffset val="100"/>
        <c:noMultiLvlLbl val="0"/>
      </c:catAx>
      <c:valAx>
        <c:axId val="95623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5621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661950.51023427106</c:v>
                </c:pt>
                <c:pt idx="1">
                  <c:v>602684.61767426401</c:v>
                </c:pt>
              </c:numCache>
            </c:numRef>
          </c:val>
        </c:ser>
        <c:ser>
          <c:idx val="1"/>
          <c:order val="1"/>
          <c:tx>
            <c:strRef>
              <c:f>'9'!$B$47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425745.88169714977</c:v>
                </c:pt>
                <c:pt idx="1">
                  <c:v>415737.06207927305</c:v>
                </c:pt>
              </c:numCache>
            </c:numRef>
          </c:val>
        </c:ser>
        <c:ser>
          <c:idx val="2"/>
          <c:order val="2"/>
          <c:tx>
            <c:strRef>
              <c:f>'9'!$B$48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'9'!$C$48:$D$48</c:f>
              <c:numCache>
                <c:formatCode>#,##0</c:formatCode>
                <c:ptCount val="2"/>
                <c:pt idx="0">
                  <c:v>341173.12032297469</c:v>
                </c:pt>
                <c:pt idx="1">
                  <c:v>311814.16576030519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2577792"/>
        <c:axId val="92579712"/>
      </c:barChart>
      <c:catAx>
        <c:axId val="9257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579712"/>
        <c:crosses val="autoZero"/>
        <c:auto val="1"/>
        <c:lblAlgn val="ctr"/>
        <c:lblOffset val="100"/>
        <c:noMultiLvlLbl val="0"/>
      </c:catAx>
      <c:valAx>
        <c:axId val="92579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2577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5.png"/><Relationship Id="rId7" Type="http://schemas.microsoft.com/office/2007/relationships/hdphoto" Target="../media/hdphoto7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microsoft.com/office/2007/relationships/hdphoto" Target="../media/hdphoto8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microsoft.com/office/2007/relationships/hdphoto" Target="../media/hdphoto9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8.png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5.png"/><Relationship Id="rId7" Type="http://schemas.microsoft.com/office/2007/relationships/hdphoto" Target="../media/hdphoto10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9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microsoft.com/office/2007/relationships/hdphoto" Target="../media/hdphoto8.wdp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openxmlformats.org/officeDocument/2006/relationships/chart" Target="../charts/chart18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17.xml"/><Relationship Id="rId5" Type="http://schemas.microsoft.com/office/2007/relationships/hdphoto" Target="../media/hdphoto3.wdp"/><Relationship Id="rId4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Relationship Id="rId9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9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5" Type="http://schemas.microsoft.com/office/2007/relationships/hdphoto" Target="../media/hdphoto3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3.wdp"/><Relationship Id="rId1" Type="http://schemas.openxmlformats.org/officeDocument/2006/relationships/image" Target="../media/image4.png"/><Relationship Id="rId6" Type="http://schemas.microsoft.com/office/2007/relationships/hdphoto" Target="../media/hdphoto5.wdp"/><Relationship Id="rId5" Type="http://schemas.openxmlformats.org/officeDocument/2006/relationships/image" Target="../media/image6.png"/><Relationship Id="rId10" Type="http://schemas.openxmlformats.org/officeDocument/2006/relationships/image" Target="../media/image9.png"/><Relationship Id="rId4" Type="http://schemas.microsoft.com/office/2007/relationships/hdphoto" Target="../media/hdphoto4.wdp"/><Relationship Id="rId9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7" Type="http://schemas.openxmlformats.org/officeDocument/2006/relationships/image" Target="../media/image15.png"/><Relationship Id="rId2" Type="http://schemas.microsoft.com/office/2007/relationships/hdphoto" Target="../media/hdphoto11.wdp"/><Relationship Id="rId1" Type="http://schemas.openxmlformats.org/officeDocument/2006/relationships/image" Target="../media/image21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2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7" Type="http://schemas.openxmlformats.org/officeDocument/2006/relationships/image" Target="../media/image15.png"/><Relationship Id="rId2" Type="http://schemas.microsoft.com/office/2007/relationships/hdphoto" Target="../media/hdphoto13.wdp"/><Relationship Id="rId1" Type="http://schemas.openxmlformats.org/officeDocument/2006/relationships/image" Target="../media/image23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4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7" Type="http://schemas.openxmlformats.org/officeDocument/2006/relationships/image" Target="../media/image15.png"/><Relationship Id="rId2" Type="http://schemas.microsoft.com/office/2007/relationships/hdphoto" Target="../media/hdphoto15.wdp"/><Relationship Id="rId1" Type="http://schemas.openxmlformats.org/officeDocument/2006/relationships/image" Target="../media/image25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6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7" Type="http://schemas.openxmlformats.org/officeDocument/2006/relationships/image" Target="../media/image15.png"/><Relationship Id="rId2" Type="http://schemas.microsoft.com/office/2007/relationships/hdphoto" Target="../media/hdphoto17.wdp"/><Relationship Id="rId1" Type="http://schemas.openxmlformats.org/officeDocument/2006/relationships/image" Target="../media/image27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8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7" Type="http://schemas.openxmlformats.org/officeDocument/2006/relationships/image" Target="../media/image15.png"/><Relationship Id="rId2" Type="http://schemas.microsoft.com/office/2007/relationships/hdphoto" Target="../media/hdphoto19.wdp"/><Relationship Id="rId1" Type="http://schemas.openxmlformats.org/officeDocument/2006/relationships/image" Target="../media/image29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0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7" Type="http://schemas.openxmlformats.org/officeDocument/2006/relationships/image" Target="../media/image15.png"/><Relationship Id="rId2" Type="http://schemas.microsoft.com/office/2007/relationships/hdphoto" Target="../media/hdphoto21.wdp"/><Relationship Id="rId1" Type="http://schemas.openxmlformats.org/officeDocument/2006/relationships/image" Target="../media/image31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2.wdp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7" Type="http://schemas.openxmlformats.org/officeDocument/2006/relationships/image" Target="../media/image15.png"/><Relationship Id="rId2" Type="http://schemas.microsoft.com/office/2007/relationships/hdphoto" Target="../media/hdphoto23.wdp"/><Relationship Id="rId1" Type="http://schemas.openxmlformats.org/officeDocument/2006/relationships/image" Target="../media/image33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4.wdp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7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6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9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8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1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0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3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2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4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4.wdp"/><Relationship Id="rId1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_rels/drawing33.xml.rels><?xml version="1.0" encoding="UTF-8" standalone="yes"?>
<Relationships xmlns="http://schemas.openxmlformats.org/package/2006/relationships"><Relationship Id="rId2" Type="http://schemas.microsoft.com/office/2007/relationships/hdphoto" Target="../media/hdphoto25.wdp"/><Relationship Id="rId1" Type="http://schemas.openxmlformats.org/officeDocument/2006/relationships/image" Target="../media/image35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image" Target="../media/image40.png"/><Relationship Id="rId2" Type="http://schemas.openxmlformats.org/officeDocument/2006/relationships/chart" Target="../charts/chart44.xml"/><Relationship Id="rId1" Type="http://schemas.openxmlformats.org/officeDocument/2006/relationships/image" Target="../media/image36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1.png"/><Relationship Id="rId5" Type="http://schemas.openxmlformats.org/officeDocument/2006/relationships/image" Target="../media/image14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228601</xdr:rowOff>
    </xdr:from>
    <xdr:to>
      <xdr:col>9</xdr:col>
      <xdr:colOff>1085850</xdr:colOff>
      <xdr:row>5</xdr:row>
      <xdr:rowOff>419101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19</xdr:row>
      <xdr:rowOff>161925</xdr:rowOff>
    </xdr:from>
    <xdr:to>
      <xdr:col>9</xdr:col>
      <xdr:colOff>123825</xdr:colOff>
      <xdr:row>30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14654</xdr:colOff>
      <xdr:row>1</xdr:row>
      <xdr:rowOff>14654</xdr:rowOff>
    </xdr:from>
    <xdr:to>
      <xdr:col>2</xdr:col>
      <xdr:colOff>461348</xdr:colOff>
      <xdr:row>2</xdr:row>
      <xdr:rowOff>2111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55077" y="468923"/>
          <a:ext cx="446694" cy="44172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8</xdr:row>
      <xdr:rowOff>424357</xdr:rowOff>
    </xdr:from>
    <xdr:to>
      <xdr:col>9</xdr:col>
      <xdr:colOff>409575</xdr:colOff>
      <xdr:row>14</xdr:row>
      <xdr:rowOff>401733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4081957"/>
          <a:ext cx="4743449" cy="2720576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0</xdr:row>
      <xdr:rowOff>265419</xdr:rowOff>
    </xdr:from>
    <xdr:to>
      <xdr:col>9</xdr:col>
      <xdr:colOff>1066800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266700</xdr:colOff>
      <xdr:row>4</xdr:row>
      <xdr:rowOff>114300</xdr:rowOff>
    </xdr:from>
    <xdr:to>
      <xdr:col>3</xdr:col>
      <xdr:colOff>285563</xdr:colOff>
      <xdr:row>8</xdr:row>
      <xdr:rowOff>9400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" y="885825"/>
          <a:ext cx="1495238" cy="10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238125</xdr:colOff>
      <xdr:row>5</xdr:row>
      <xdr:rowOff>6430</xdr:rowOff>
    </xdr:from>
    <xdr:to>
      <xdr:col>3</xdr:col>
      <xdr:colOff>218888</xdr:colOff>
      <xdr:row>8</xdr:row>
      <xdr:rowOff>37974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125" y="939880"/>
          <a:ext cx="1457138" cy="97451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47625</xdr:rowOff>
    </xdr:from>
    <xdr:to>
      <xdr:col>1</xdr:col>
      <xdr:colOff>253313</xdr:colOff>
      <xdr:row>6</xdr:row>
      <xdr:rowOff>191159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0" y="1295400"/>
          <a:ext cx="196163" cy="1435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219075</xdr:colOff>
      <xdr:row>5</xdr:row>
      <xdr:rowOff>0</xdr:rowOff>
    </xdr:from>
    <xdr:to>
      <xdr:col>3</xdr:col>
      <xdr:colOff>237938</xdr:colOff>
      <xdr:row>8</xdr:row>
      <xdr:rowOff>57025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933450"/>
          <a:ext cx="1495238" cy="10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209550</xdr:colOff>
      <xdr:row>4</xdr:row>
      <xdr:rowOff>142875</xdr:rowOff>
    </xdr:from>
    <xdr:to>
      <xdr:col>3</xdr:col>
      <xdr:colOff>228413</xdr:colOff>
      <xdr:row>8</xdr:row>
      <xdr:rowOff>37975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9144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9525</xdr:rowOff>
    </xdr:from>
    <xdr:to>
      <xdr:col>1</xdr:col>
      <xdr:colOff>224738</xdr:colOff>
      <xdr:row>6</xdr:row>
      <xdr:rowOff>153059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biLevel thresh="50000"/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" y="1257300"/>
          <a:ext cx="196163" cy="1435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323850</xdr:colOff>
      <xdr:row>4</xdr:row>
      <xdr:rowOff>133350</xdr:rowOff>
    </xdr:from>
    <xdr:to>
      <xdr:col>3</xdr:col>
      <xdr:colOff>285841</xdr:colOff>
      <xdr:row>8</xdr:row>
      <xdr:rowOff>9525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4">
          <a:biLevel thresh="2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904875"/>
          <a:ext cx="1466941" cy="981075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41</xdr:row>
      <xdr:rowOff>19050</xdr:rowOff>
    </xdr:from>
    <xdr:to>
      <xdr:col>6</xdr:col>
      <xdr:colOff>133350</xdr:colOff>
      <xdr:row>52</xdr:row>
      <xdr:rowOff>104775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247650</xdr:colOff>
      <xdr:row>41</xdr:row>
      <xdr:rowOff>19049</xdr:rowOff>
    </xdr:from>
    <xdr:to>
      <xdr:col>10</xdr:col>
      <xdr:colOff>180974</xdr:colOff>
      <xdr:row>52</xdr:row>
      <xdr:rowOff>171450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400048</xdr:colOff>
      <xdr:row>38</xdr:row>
      <xdr:rowOff>19050</xdr:rowOff>
    </xdr:from>
    <xdr:to>
      <xdr:col>5</xdr:col>
      <xdr:colOff>104775</xdr:colOff>
      <xdr:row>51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400048</xdr:colOff>
      <xdr:row>38</xdr:row>
      <xdr:rowOff>19050</xdr:rowOff>
    </xdr:from>
    <xdr:to>
      <xdr:col>5</xdr:col>
      <xdr:colOff>85724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76200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95250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4</xdr:row>
      <xdr:rowOff>28575</xdr:rowOff>
    </xdr:from>
    <xdr:to>
      <xdr:col>3</xdr:col>
      <xdr:colOff>465744</xdr:colOff>
      <xdr:row>4</xdr:row>
      <xdr:rowOff>473232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62100" y="90487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19050</xdr:colOff>
      <xdr:row>4</xdr:row>
      <xdr:rowOff>47625</xdr:rowOff>
    </xdr:from>
    <xdr:to>
      <xdr:col>8</xdr:col>
      <xdr:colOff>465744</xdr:colOff>
      <xdr:row>4</xdr:row>
      <xdr:rowOff>488050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3850" y="9239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133350</xdr:colOff>
      <xdr:row>26</xdr:row>
      <xdr:rowOff>80962</xdr:rowOff>
    </xdr:from>
    <xdr:to>
      <xdr:col>10</xdr:col>
      <xdr:colOff>476250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31</xdr:row>
      <xdr:rowOff>132637</xdr:rowOff>
    </xdr:from>
    <xdr:to>
      <xdr:col>0</xdr:col>
      <xdr:colOff>406557</xdr:colOff>
      <xdr:row>33</xdr:row>
      <xdr:rowOff>140570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94537" y="7019925"/>
          <a:ext cx="312733" cy="31130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314324</xdr:colOff>
      <xdr:row>2</xdr:row>
      <xdr:rowOff>3639</xdr:rowOff>
    </xdr:from>
    <xdr:to>
      <xdr:col>2</xdr:col>
      <xdr:colOff>285562</xdr:colOff>
      <xdr:row>4</xdr:row>
      <xdr:rowOff>390399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4" y="413214"/>
          <a:ext cx="1276163" cy="853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13</xdr:row>
      <xdr:rowOff>274222</xdr:rowOff>
    </xdr:from>
    <xdr:to>
      <xdr:col>2</xdr:col>
      <xdr:colOff>1542863</xdr:colOff>
      <xdr:row>15</xdr:row>
      <xdr:rowOff>142749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9675" y="4389022"/>
          <a:ext cx="942788" cy="63052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582297</xdr:colOff>
      <xdr:row>18</xdr:row>
      <xdr:rowOff>333375</xdr:rowOff>
    </xdr:from>
    <xdr:to>
      <xdr:col>2</xdr:col>
      <xdr:colOff>1543048</xdr:colOff>
      <xdr:row>20</xdr:row>
      <xdr:rowOff>154563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01897" y="6353175"/>
          <a:ext cx="960751" cy="58318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590550</xdr:colOff>
      <xdr:row>6</xdr:row>
      <xdr:rowOff>99000</xdr:rowOff>
    </xdr:from>
    <xdr:to>
      <xdr:col>2</xdr:col>
      <xdr:colOff>1544098</xdr:colOff>
      <xdr:row>7</xdr:row>
      <xdr:rowOff>276225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15468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590551</xdr:colOff>
      <xdr:row>8</xdr:row>
      <xdr:rowOff>275558</xdr:rowOff>
    </xdr:from>
    <xdr:to>
      <xdr:col>2</xdr:col>
      <xdr:colOff>1485901</xdr:colOff>
      <xdr:row>10</xdr:row>
      <xdr:rowOff>95250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961" b="98039" l="1274" r="980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2485358"/>
          <a:ext cx="895350" cy="58169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21</xdr:row>
      <xdr:rowOff>180385</xdr:rowOff>
    </xdr:from>
    <xdr:to>
      <xdr:col>2</xdr:col>
      <xdr:colOff>1447800</xdr:colOff>
      <xdr:row>22</xdr:row>
      <xdr:rowOff>200024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7343185"/>
          <a:ext cx="762000" cy="400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4</xdr:row>
      <xdr:rowOff>133350</xdr:rowOff>
    </xdr:from>
    <xdr:to>
      <xdr:col>2</xdr:col>
      <xdr:colOff>1323975</xdr:colOff>
      <xdr:row>5</xdr:row>
      <xdr:rowOff>228600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915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1</xdr:rowOff>
    </xdr:from>
    <xdr:to>
      <xdr:col>3</xdr:col>
      <xdr:colOff>165011</xdr:colOff>
      <xdr:row>7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36</xdr:row>
      <xdr:rowOff>0</xdr:rowOff>
    </xdr:from>
    <xdr:to>
      <xdr:col>3</xdr:col>
      <xdr:colOff>174500</xdr:colOff>
      <xdr:row>38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37</xdr:row>
      <xdr:rowOff>19050</xdr:rowOff>
    </xdr:from>
    <xdr:ext cx="446694" cy="444657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8</xdr:col>
      <xdr:colOff>371475</xdr:colOff>
      <xdr:row>37</xdr:row>
      <xdr:rowOff>28575</xdr:rowOff>
    </xdr:from>
    <xdr:ext cx="446694" cy="444657"/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57150</xdr:rowOff>
    </xdr:from>
    <xdr:to>
      <xdr:col>2</xdr:col>
      <xdr:colOff>476249</xdr:colOff>
      <xdr:row>7</xdr:row>
      <xdr:rowOff>35087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9060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36</xdr:row>
      <xdr:rowOff>28575</xdr:rowOff>
    </xdr:from>
    <xdr:to>
      <xdr:col>3</xdr:col>
      <xdr:colOff>47625</xdr:colOff>
      <xdr:row>38</xdr:row>
      <xdr:rowOff>177472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721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85725</xdr:rowOff>
    </xdr:from>
    <xdr:to>
      <xdr:col>3</xdr:col>
      <xdr:colOff>0</xdr:colOff>
      <xdr:row>7</xdr:row>
      <xdr:rowOff>75534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1917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36</xdr:row>
      <xdr:rowOff>9525</xdr:rowOff>
    </xdr:from>
    <xdr:to>
      <xdr:col>3</xdr:col>
      <xdr:colOff>76199</xdr:colOff>
      <xdr:row>39</xdr:row>
      <xdr:rowOff>113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53100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6</xdr:row>
      <xdr:rowOff>19050</xdr:rowOff>
    </xdr:from>
    <xdr:ext cx="446694" cy="444657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60769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4</xdr:row>
      <xdr:rowOff>152400</xdr:rowOff>
    </xdr:from>
    <xdr:to>
      <xdr:col>2</xdr:col>
      <xdr:colOff>541975</xdr:colOff>
      <xdr:row>8</xdr:row>
      <xdr:rowOff>0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92392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36</xdr:row>
      <xdr:rowOff>47625</xdr:rowOff>
    </xdr:from>
    <xdr:to>
      <xdr:col>3</xdr:col>
      <xdr:colOff>9525</xdr:colOff>
      <xdr:row>38</xdr:row>
      <xdr:rowOff>68113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912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36</xdr:row>
      <xdr:rowOff>133350</xdr:rowOff>
    </xdr:from>
    <xdr:to>
      <xdr:col>2</xdr:col>
      <xdr:colOff>352425</xdr:colOff>
      <xdr:row>37</xdr:row>
      <xdr:rowOff>135391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876925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</xdr:row>
      <xdr:rowOff>142875</xdr:rowOff>
    </xdr:from>
    <xdr:to>
      <xdr:col>2</xdr:col>
      <xdr:colOff>533400</xdr:colOff>
      <xdr:row>8</xdr:row>
      <xdr:rowOff>17372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14400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5</xdr:row>
      <xdr:rowOff>9524</xdr:rowOff>
    </xdr:from>
    <xdr:to>
      <xdr:col>3</xdr:col>
      <xdr:colOff>123826</xdr:colOff>
      <xdr:row>7</xdr:row>
      <xdr:rowOff>266699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429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35</xdr:row>
      <xdr:rowOff>123825</xdr:rowOff>
    </xdr:from>
    <xdr:to>
      <xdr:col>3</xdr:col>
      <xdr:colOff>152400</xdr:colOff>
      <xdr:row>38</xdr:row>
      <xdr:rowOff>259390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05475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5</xdr:row>
      <xdr:rowOff>9525</xdr:rowOff>
    </xdr:from>
    <xdr:to>
      <xdr:col>3</xdr:col>
      <xdr:colOff>8290</xdr:colOff>
      <xdr:row>7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36</xdr:row>
      <xdr:rowOff>28575</xdr:rowOff>
    </xdr:from>
    <xdr:to>
      <xdr:col>3</xdr:col>
      <xdr:colOff>3499</xdr:colOff>
      <xdr:row>38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200026</xdr:colOff>
      <xdr:row>33</xdr:row>
      <xdr:rowOff>19050</xdr:rowOff>
    </xdr:from>
    <xdr:to>
      <xdr:col>5</xdr:col>
      <xdr:colOff>85726</xdr:colOff>
      <xdr:row>51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28575</xdr:rowOff>
    </xdr:from>
    <xdr:to>
      <xdr:col>5</xdr:col>
      <xdr:colOff>208568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5</xdr:row>
      <xdr:rowOff>28575</xdr:rowOff>
    </xdr:from>
    <xdr:to>
      <xdr:col>5</xdr:col>
      <xdr:colOff>189518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7652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219076</xdr:colOff>
      <xdr:row>33</xdr:row>
      <xdr:rowOff>19050</xdr:rowOff>
    </xdr:from>
    <xdr:to>
      <xdr:col>5</xdr:col>
      <xdr:colOff>104776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5</xdr:row>
      <xdr:rowOff>28575</xdr:rowOff>
    </xdr:from>
    <xdr:to>
      <xdr:col>3</xdr:col>
      <xdr:colOff>628650</xdr:colOff>
      <xdr:row>26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81075"/>
          <a:ext cx="5762625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4</xdr:row>
      <xdr:rowOff>47625</xdr:rowOff>
    </xdr:from>
    <xdr:to>
      <xdr:col>9</xdr:col>
      <xdr:colOff>475269</xdr:colOff>
      <xdr:row>4</xdr:row>
      <xdr:rowOff>492282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923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57200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47675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38100</xdr:colOff>
      <xdr:row>4</xdr:row>
      <xdr:rowOff>57150</xdr:rowOff>
    </xdr:from>
    <xdr:to>
      <xdr:col>9</xdr:col>
      <xdr:colOff>484794</xdr:colOff>
      <xdr:row>4</xdr:row>
      <xdr:rowOff>497575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672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5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5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10</xdr:row>
      <xdr:rowOff>19051</xdr:rowOff>
    </xdr:from>
    <xdr:to>
      <xdr:col>10</xdr:col>
      <xdr:colOff>228600</xdr:colOff>
      <xdr:row>27</xdr:row>
      <xdr:rowOff>295276</xdr:rowOff>
    </xdr:to>
    <xdr:sp macro="" textlink="">
      <xdr:nvSpPr>
        <xdr:cNvPr id="68" name="Obdélník 67"/>
        <xdr:cNvSpPr/>
      </xdr:nvSpPr>
      <xdr:spPr>
        <a:xfrm>
          <a:off x="4124325" y="3009901"/>
          <a:ext cx="1590675" cy="5619750"/>
        </a:xfrm>
        <a:prstGeom prst="rect">
          <a:avLst/>
        </a:prstGeom>
        <a:noFill/>
        <a:ln>
          <a:solidFill>
            <a:schemeClr val="accent5">
              <a:lumMod val="75000"/>
            </a:schemeClr>
          </a:solidFill>
          <a:prstDash val="sysDot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24</xdr:row>
      <xdr:rowOff>0</xdr:rowOff>
    </xdr:from>
    <xdr:to>
      <xdr:col>4</xdr:col>
      <xdr:colOff>161952</xdr:colOff>
      <xdr:row>32</xdr:row>
      <xdr:rowOff>6543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8800"/>
                  </a14:imgEffect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39605" y="7389895"/>
          <a:ext cx="2340168" cy="2305077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8</xdr:row>
      <xdr:rowOff>304800</xdr:rowOff>
    </xdr:from>
    <xdr:to>
      <xdr:col>8</xdr:col>
      <xdr:colOff>542925</xdr:colOff>
      <xdr:row>10</xdr:row>
      <xdr:rowOff>304800</xdr:rowOff>
    </xdr:to>
    <xdr:cxnSp macro="">
      <xdr:nvCxnSpPr>
        <xdr:cNvPr id="30" name="Přímá spojnice se šipkou 29"/>
        <xdr:cNvCxnSpPr/>
      </xdr:nvCxnSpPr>
      <xdr:spPr>
        <a:xfrm flipH="1">
          <a:off x="4924425" y="2667000"/>
          <a:ext cx="9525" cy="62865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180976</xdr:rowOff>
    </xdr:from>
    <xdr:to>
      <xdr:col>7</xdr:col>
      <xdr:colOff>948771</xdr:colOff>
      <xdr:row>21</xdr:row>
      <xdr:rowOff>40882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6" y="342901"/>
          <a:ext cx="6663770" cy="379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38101</xdr:colOff>
      <xdr:row>26</xdr:row>
      <xdr:rowOff>28575</xdr:rowOff>
    </xdr:from>
    <xdr:to>
      <xdr:col>4</xdr:col>
      <xdr:colOff>228601</xdr:colOff>
      <xdr:row>40</xdr:row>
      <xdr:rowOff>85724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304800</xdr:colOff>
      <xdr:row>26</xdr:row>
      <xdr:rowOff>28575</xdr:rowOff>
    </xdr:from>
    <xdr:to>
      <xdr:col>8</xdr:col>
      <xdr:colOff>857250</xdr:colOff>
      <xdr:row>40</xdr:row>
      <xdr:rowOff>76200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800101</xdr:colOff>
      <xdr:row>23</xdr:row>
      <xdr:rowOff>9525</xdr:rowOff>
    </xdr:from>
    <xdr:to>
      <xdr:col>5</xdr:col>
      <xdr:colOff>3389</xdr:colOff>
      <xdr:row>24</xdr:row>
      <xdr:rowOff>161924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1" y="4267200"/>
          <a:ext cx="184363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752476</xdr:colOff>
      <xdr:row>22</xdr:row>
      <xdr:rowOff>32649</xdr:rowOff>
    </xdr:from>
    <xdr:to>
      <xdr:col>6</xdr:col>
      <xdr:colOff>962026</xdr:colOff>
      <xdr:row>24</xdr:row>
      <xdr:rowOff>134211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4290324"/>
          <a:ext cx="209550" cy="42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754454</xdr:colOff>
      <xdr:row>21</xdr:row>
      <xdr:rowOff>133349</xdr:rowOff>
    </xdr:from>
    <xdr:to>
      <xdr:col>2</xdr:col>
      <xdr:colOff>963427</xdr:colOff>
      <xdr:row>25</xdr:row>
      <xdr:rowOff>9524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604" y="4229099"/>
          <a:ext cx="208973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20</xdr:row>
      <xdr:rowOff>306388</xdr:rowOff>
    </xdr:from>
    <xdr:to>
      <xdr:col>0</xdr:col>
      <xdr:colOff>971550</xdr:colOff>
      <xdr:row>24</xdr:row>
      <xdr:rowOff>152400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059238"/>
          <a:ext cx="190500" cy="67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378142</xdr:colOff>
      <xdr:row>4</xdr:row>
      <xdr:rowOff>18485</xdr:rowOff>
    </xdr:from>
    <xdr:to>
      <xdr:col>5</xdr:col>
      <xdr:colOff>142024</xdr:colOff>
      <xdr:row>4</xdr:row>
      <xdr:rowOff>333375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11817" y="866210"/>
          <a:ext cx="316332" cy="31489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421675</xdr:colOff>
      <xdr:row>4</xdr:row>
      <xdr:rowOff>28275</xdr:rowOff>
    </xdr:from>
    <xdr:to>
      <xdr:col>9</xdr:col>
      <xdr:colOff>180975</xdr:colOff>
      <xdr:row>4</xdr:row>
      <xdr:rowOff>335650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17525" y="876000"/>
          <a:ext cx="311750" cy="30737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323849</xdr:colOff>
      <xdr:row>2</xdr:row>
      <xdr:rowOff>200025</xdr:rowOff>
    </xdr:from>
    <xdr:to>
      <xdr:col>2</xdr:col>
      <xdr:colOff>428624</xdr:colOff>
      <xdr:row>5</xdr:row>
      <xdr:rowOff>41893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49" y="561975"/>
          <a:ext cx="1438275" cy="84199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4</xdr:row>
      <xdr:rowOff>38100</xdr:rowOff>
    </xdr:from>
    <xdr:to>
      <xdr:col>5</xdr:col>
      <xdr:colOff>456219</xdr:colOff>
      <xdr:row>4</xdr:row>
      <xdr:rowOff>482757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38100</xdr:colOff>
      <xdr:row>4</xdr:row>
      <xdr:rowOff>57150</xdr:rowOff>
    </xdr:from>
    <xdr:to>
      <xdr:col>14</xdr:col>
      <xdr:colOff>484794</xdr:colOff>
      <xdr:row>4</xdr:row>
      <xdr:rowOff>497575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913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200025</xdr:colOff>
      <xdr:row>2</xdr:row>
      <xdr:rowOff>161925</xdr:rowOff>
    </xdr:from>
    <xdr:to>
      <xdr:col>2</xdr:col>
      <xdr:colOff>143923</xdr:colOff>
      <xdr:row>4</xdr:row>
      <xdr:rowOff>253425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5715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4</xdr:row>
      <xdr:rowOff>38100</xdr:rowOff>
    </xdr:from>
    <xdr:to>
      <xdr:col>4</xdr:col>
      <xdr:colOff>494319</xdr:colOff>
      <xdr:row>4</xdr:row>
      <xdr:rowOff>482757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10</xdr:col>
      <xdr:colOff>38100</xdr:colOff>
      <xdr:row>4</xdr:row>
      <xdr:rowOff>19050</xdr:rowOff>
    </xdr:from>
    <xdr:to>
      <xdr:col>10</xdr:col>
      <xdr:colOff>484794</xdr:colOff>
      <xdr:row>4</xdr:row>
      <xdr:rowOff>459475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8953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466725</xdr:colOff>
      <xdr:row>4</xdr:row>
      <xdr:rowOff>133350</xdr:rowOff>
    </xdr:from>
    <xdr:to>
      <xdr:col>16</xdr:col>
      <xdr:colOff>222576</xdr:colOff>
      <xdr:row>4</xdr:row>
      <xdr:rowOff>474888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0096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276225</xdr:colOff>
      <xdr:row>4</xdr:row>
      <xdr:rowOff>24245</xdr:rowOff>
    </xdr:from>
    <xdr:to>
      <xdr:col>19</xdr:col>
      <xdr:colOff>209550</xdr:colOff>
      <xdr:row>4</xdr:row>
      <xdr:rowOff>509155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900545"/>
          <a:ext cx="381000" cy="48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</xdr:colOff>
      <xdr:row>4</xdr:row>
      <xdr:rowOff>142875</xdr:rowOff>
    </xdr:from>
    <xdr:ext cx="446694" cy="444657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4438650" y="8572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17</xdr:col>
      <xdr:colOff>66675</xdr:colOff>
      <xdr:row>4</xdr:row>
      <xdr:rowOff>171450</xdr:rowOff>
    </xdr:from>
    <xdr:ext cx="446694" cy="440425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7724775" y="8858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381000</xdr:colOff>
      <xdr:row>4</xdr:row>
      <xdr:rowOff>104775</xdr:rowOff>
    </xdr:from>
    <xdr:to>
      <xdr:col>5</xdr:col>
      <xdr:colOff>200025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819150"/>
          <a:ext cx="10953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5</xdr:row>
      <xdr:rowOff>28575</xdr:rowOff>
    </xdr:from>
    <xdr:to>
      <xdr:col>2</xdr:col>
      <xdr:colOff>227618</xdr:colOff>
      <xdr:row>6</xdr:row>
      <xdr:rowOff>177957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192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3</xdr:col>
      <xdr:colOff>98135</xdr:colOff>
      <xdr:row>5</xdr:row>
      <xdr:rowOff>47625</xdr:rowOff>
    </xdr:from>
    <xdr:to>
      <xdr:col>3</xdr:col>
      <xdr:colOff>489275</xdr:colOff>
      <xdr:row>6</xdr:row>
      <xdr:rowOff>27213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382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4</xdr:col>
      <xdr:colOff>390524</xdr:colOff>
      <xdr:row>5</xdr:row>
      <xdr:rowOff>28575</xdr:rowOff>
    </xdr:from>
    <xdr:ext cx="418119" cy="377982"/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6</xdr:col>
      <xdr:colOff>98135</xdr:colOff>
      <xdr:row>5</xdr:row>
      <xdr:rowOff>47625</xdr:rowOff>
    </xdr:from>
    <xdr:ext cx="391140" cy="208188"/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390524</xdr:colOff>
      <xdr:row>5</xdr:row>
      <xdr:rowOff>28575</xdr:rowOff>
    </xdr:from>
    <xdr:ext cx="418119" cy="3779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9</xdr:col>
      <xdr:colOff>98135</xdr:colOff>
      <xdr:row>5</xdr:row>
      <xdr:rowOff>47625</xdr:rowOff>
    </xdr:from>
    <xdr:ext cx="391140" cy="208188"/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7.14062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29"/>
      <c r="B1" s="28"/>
      <c r="C1" s="54"/>
      <c r="D1" s="49"/>
      <c r="E1" s="28"/>
      <c r="F1" s="54"/>
      <c r="G1" s="41"/>
      <c r="H1" s="49"/>
      <c r="I1" s="65"/>
      <c r="J1" s="22"/>
    </row>
    <row r="2" spans="1:20" ht="36" customHeight="1" x14ac:dyDescent="0.2">
      <c r="A2" s="922" t="s">
        <v>141</v>
      </c>
      <c r="B2" s="41"/>
      <c r="C2" s="72"/>
      <c r="D2" s="50"/>
      <c r="E2" s="28"/>
      <c r="F2" s="67"/>
      <c r="G2" s="31"/>
      <c r="H2" s="50"/>
      <c r="I2" s="22"/>
      <c r="J2" s="22"/>
    </row>
    <row r="3" spans="1:20" ht="36" customHeight="1" x14ac:dyDescent="0.2">
      <c r="A3" s="921" t="s">
        <v>142</v>
      </c>
      <c r="B3" s="31"/>
      <c r="C3" s="72"/>
      <c r="D3" s="31"/>
      <c r="E3" s="41"/>
      <c r="F3" s="52"/>
      <c r="G3" s="52"/>
      <c r="H3" s="53"/>
      <c r="I3" s="22"/>
      <c r="J3" s="22"/>
    </row>
    <row r="4" spans="1:20" ht="36" customHeight="1" x14ac:dyDescent="0.2">
      <c r="A4" s="66" t="s">
        <v>143</v>
      </c>
      <c r="B4" s="31"/>
      <c r="C4" s="72"/>
      <c r="D4" s="33"/>
      <c r="E4" s="50"/>
      <c r="F4" s="28"/>
      <c r="G4" s="28"/>
      <c r="H4" s="28"/>
      <c r="I4" s="22"/>
      <c r="J4" s="22"/>
      <c r="T4" s="68"/>
    </row>
    <row r="5" spans="1:20" ht="36" customHeight="1" x14ac:dyDescent="0.2">
      <c r="A5" s="66" t="s">
        <v>144</v>
      </c>
      <c r="B5" s="31"/>
      <c r="C5" s="72"/>
      <c r="D5" s="52"/>
      <c r="E5" s="53"/>
      <c r="F5" s="28"/>
      <c r="G5" s="28"/>
      <c r="H5" s="28"/>
      <c r="I5" s="22"/>
      <c r="J5" s="22"/>
    </row>
    <row r="6" spans="1:20" ht="36" customHeight="1" x14ac:dyDescent="0.2">
      <c r="A6" s="63"/>
      <c r="B6" s="48"/>
      <c r="C6" s="51"/>
      <c r="D6" s="22"/>
      <c r="E6" s="22"/>
      <c r="F6" s="22"/>
      <c r="G6" s="22"/>
      <c r="H6" s="22"/>
      <c r="I6" s="22"/>
      <c r="J6" s="22"/>
    </row>
    <row r="7" spans="1:20" ht="36" customHeight="1" x14ac:dyDescent="0.2">
      <c r="A7" s="940" t="s">
        <v>242</v>
      </c>
      <c r="B7" s="940"/>
      <c r="C7" s="940"/>
      <c r="D7" s="940"/>
      <c r="E7" s="940"/>
      <c r="F7" s="940"/>
      <c r="G7" s="940"/>
      <c r="H7" s="940"/>
      <c r="I7" s="940"/>
      <c r="J7" s="940"/>
    </row>
    <row r="8" spans="1:20" ht="36" customHeight="1" x14ac:dyDescent="0.2">
      <c r="A8" s="940"/>
      <c r="B8" s="940"/>
      <c r="C8" s="940"/>
      <c r="D8" s="940"/>
      <c r="E8" s="940"/>
      <c r="F8" s="940"/>
      <c r="G8" s="940"/>
      <c r="H8" s="940"/>
      <c r="I8" s="940"/>
      <c r="J8" s="940"/>
    </row>
    <row r="9" spans="1:20" ht="36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1" ht="36" customHeight="1" x14ac:dyDescent="0.2">
      <c r="A17" s="25"/>
      <c r="B17" s="25"/>
      <c r="C17" s="24"/>
      <c r="D17" s="69"/>
      <c r="E17" s="943" t="s">
        <v>171</v>
      </c>
      <c r="F17" s="943"/>
      <c r="G17" s="721">
        <v>2017</v>
      </c>
      <c r="H17" s="24"/>
      <c r="I17" s="25"/>
      <c r="J17" s="25"/>
    </row>
    <row r="18" spans="1:11" ht="23.25" customHeight="1" x14ac:dyDescent="0.2">
      <c r="A18" s="25"/>
      <c r="B18" s="25"/>
      <c r="C18" s="24"/>
      <c r="D18" s="69"/>
      <c r="E18" s="70"/>
      <c r="F18" s="70"/>
      <c r="G18" s="71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7"/>
      <c r="F19" s="27"/>
      <c r="G19" s="22"/>
      <c r="H19" s="22"/>
      <c r="I19" s="58"/>
      <c r="J19" s="474"/>
    </row>
    <row r="20" spans="1:11" ht="15" customHeight="1" x14ac:dyDescent="0.2">
      <c r="A20" s="4"/>
      <c r="B20" s="4"/>
      <c r="C20" s="4"/>
      <c r="D20" s="30"/>
      <c r="E20" s="30">
        <v>1</v>
      </c>
      <c r="F20" s="64">
        <v>0</v>
      </c>
      <c r="G20" s="30"/>
      <c r="H20" s="4"/>
      <c r="I20" s="58"/>
      <c r="J20" s="473" t="s">
        <v>28</v>
      </c>
    </row>
    <row r="21" spans="1:11" ht="15" customHeight="1" x14ac:dyDescent="0.2">
      <c r="A21" s="4"/>
      <c r="B21" s="4"/>
      <c r="C21" s="4"/>
      <c r="D21" s="30"/>
      <c r="E21" s="59">
        <v>6</v>
      </c>
      <c r="F21" s="56">
        <v>2</v>
      </c>
      <c r="G21" s="56"/>
      <c r="H21" s="55"/>
      <c r="I21" s="35"/>
      <c r="J21" s="473" t="s">
        <v>29</v>
      </c>
    </row>
    <row r="22" spans="1:11" ht="15" customHeight="1" x14ac:dyDescent="0.2">
      <c r="A22" s="4"/>
      <c r="B22" s="4"/>
      <c r="C22" s="4"/>
      <c r="D22" s="30"/>
      <c r="E22" s="60">
        <v>0</v>
      </c>
      <c r="F22" s="36">
        <v>2</v>
      </c>
      <c r="G22" s="36"/>
      <c r="H22" s="35"/>
      <c r="I22" s="35"/>
      <c r="J22" s="473" t="s">
        <v>30</v>
      </c>
    </row>
    <row r="23" spans="1:11" ht="15" customHeight="1" x14ac:dyDescent="0.2">
      <c r="A23" s="4"/>
      <c r="B23" s="4"/>
      <c r="C23" s="4"/>
      <c r="D23" s="30"/>
      <c r="E23" s="60">
        <v>6</v>
      </c>
      <c r="F23" s="36">
        <v>10</v>
      </c>
      <c r="G23" s="36"/>
      <c r="H23" s="35"/>
      <c r="I23" s="35"/>
      <c r="J23" s="47"/>
    </row>
    <row r="24" spans="1:11" ht="15" customHeight="1" x14ac:dyDescent="0.2">
      <c r="A24" s="23"/>
      <c r="B24" s="23"/>
      <c r="C24" s="22"/>
      <c r="D24" s="57"/>
      <c r="E24" s="37">
        <v>8</v>
      </c>
      <c r="F24" s="37">
        <v>10</v>
      </c>
      <c r="G24" s="32"/>
      <c r="H24" s="32"/>
      <c r="I24" s="45"/>
      <c r="J24" s="4"/>
    </row>
    <row r="25" spans="1:11" ht="15" customHeight="1" x14ac:dyDescent="0.2">
      <c r="A25" s="22"/>
      <c r="B25" s="22"/>
      <c r="C25" s="22"/>
      <c r="D25" s="44"/>
      <c r="E25" s="37">
        <v>6</v>
      </c>
      <c r="F25" s="37">
        <v>15</v>
      </c>
      <c r="G25" s="38"/>
      <c r="H25" s="39"/>
      <c r="I25" s="40"/>
      <c r="J25" s="43"/>
      <c r="K25" s="26"/>
    </row>
    <row r="26" spans="1:11" ht="15" customHeight="1" x14ac:dyDescent="0.2">
      <c r="A26" s="22"/>
      <c r="B26" s="57"/>
      <c r="C26" s="42"/>
      <c r="D26" s="32"/>
      <c r="E26" s="37">
        <v>10</v>
      </c>
      <c r="F26" s="34"/>
      <c r="G26" s="32"/>
      <c r="H26" s="32"/>
      <c r="I26" s="40"/>
      <c r="J26" s="62"/>
      <c r="K26" s="26"/>
    </row>
    <row r="27" spans="1:11" ht="15" customHeight="1" x14ac:dyDescent="0.2">
      <c r="A27" s="4"/>
      <c r="B27" s="63"/>
      <c r="C27" s="32"/>
      <c r="D27" s="32"/>
      <c r="E27" s="32"/>
      <c r="F27" s="32"/>
      <c r="G27" s="40"/>
      <c r="H27" s="40"/>
      <c r="I27" s="40"/>
      <c r="J27" s="75"/>
      <c r="K27" s="26"/>
    </row>
    <row r="28" spans="1:11" ht="15" customHeight="1" x14ac:dyDescent="0.2">
      <c r="A28" s="4"/>
      <c r="B28" s="22"/>
      <c r="C28" s="63"/>
      <c r="D28" s="48"/>
      <c r="E28" s="32"/>
      <c r="F28" s="32"/>
      <c r="G28" s="61"/>
      <c r="H28" s="61"/>
      <c r="I28" s="62"/>
      <c r="J28" s="76"/>
      <c r="K28" s="26"/>
    </row>
    <row r="29" spans="1:11" ht="15" customHeight="1" x14ac:dyDescent="0.2">
      <c r="A29" s="941" t="s">
        <v>140</v>
      </c>
      <c r="B29" s="942"/>
      <c r="C29" s="74"/>
      <c r="D29" s="74"/>
      <c r="E29" s="73"/>
      <c r="F29" s="73"/>
      <c r="G29" s="73"/>
      <c r="H29" s="73"/>
      <c r="I29" s="73"/>
      <c r="J29" s="4"/>
    </row>
    <row r="30" spans="1:11" ht="15" customHeight="1" x14ac:dyDescent="0.2">
      <c r="A30" s="77"/>
      <c r="B30" s="78"/>
      <c r="C30" s="46"/>
      <c r="D30" s="46"/>
      <c r="E30" s="46"/>
      <c r="F30" s="47"/>
      <c r="G30" s="4"/>
      <c r="H30" s="4"/>
      <c r="I30" s="4"/>
      <c r="J30" s="4"/>
    </row>
  </sheetData>
  <mergeCells count="3">
    <mergeCell ref="A7:J8"/>
    <mergeCell ref="A29:B29"/>
    <mergeCell ref="E17:F1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22" ht="13.5" x14ac:dyDescent="0.25">
      <c r="K1" s="1030" t="s">
        <v>254</v>
      </c>
      <c r="L1" s="1030"/>
    </row>
    <row r="2" spans="1:22" ht="6.75" customHeight="1" x14ac:dyDescent="0.2"/>
    <row r="3" spans="1:22" ht="30" customHeight="1" x14ac:dyDescent="0.2">
      <c r="A3" s="1043" t="s">
        <v>190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22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22" ht="12.95" customHeight="1" x14ac:dyDescent="0.2">
      <c r="A5" s="1031" t="s">
        <v>4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22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22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682"/>
      <c r="L7" s="148"/>
    </row>
    <row r="8" spans="1:22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729" t="s">
        <v>108</v>
      </c>
      <c r="H8" s="1027"/>
      <c r="I8" s="1041" t="s">
        <v>39</v>
      </c>
      <c r="J8" s="1042"/>
      <c r="K8" s="190" t="s">
        <v>108</v>
      </c>
      <c r="L8" s="148"/>
    </row>
    <row r="9" spans="1:22" ht="15" customHeight="1" x14ac:dyDescent="0.25">
      <c r="A9" s="1038" t="s">
        <v>157</v>
      </c>
      <c r="B9" s="1038"/>
      <c r="C9" s="163" t="s">
        <v>45</v>
      </c>
      <c r="D9" s="1040"/>
      <c r="E9" s="163" t="s">
        <v>148</v>
      </c>
      <c r="F9" s="728" t="s">
        <v>1</v>
      </c>
      <c r="G9" s="730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22" ht="12.95" customHeight="1" x14ac:dyDescent="0.2">
      <c r="A10" s="1050" t="str">
        <f>T!J20</f>
        <v>duben</v>
      </c>
      <c r="B10" s="1051"/>
      <c r="C10" s="153" t="s">
        <v>6</v>
      </c>
      <c r="D10" s="132">
        <v>1654</v>
      </c>
      <c r="E10" s="151">
        <v>283800.22513432411</v>
      </c>
      <c r="F10" s="133">
        <v>3033290.1942299996</v>
      </c>
      <c r="G10" s="737">
        <f t="shared" ref="G10:G15" si="0">E10/$E$16</f>
        <v>0.4287332976507327</v>
      </c>
      <c r="H10" s="233">
        <f>(E10-I10)/I10</f>
        <v>4.2982007191173233E-2</v>
      </c>
      <c r="I10" s="684">
        <v>272104.6223017968</v>
      </c>
      <c r="J10" s="187">
        <v>2911556.0419600005</v>
      </c>
      <c r="K10" s="192">
        <f>I10/$I$16</f>
        <v>0.45148758458750404</v>
      </c>
      <c r="L10" s="148"/>
      <c r="N10" s="914"/>
      <c r="O10" s="914"/>
      <c r="P10" s="914"/>
      <c r="Q10" s="914"/>
      <c r="R10" s="914"/>
      <c r="S10" s="914"/>
      <c r="T10" s="914"/>
      <c r="U10" s="914"/>
      <c r="V10" s="914"/>
    </row>
    <row r="11" spans="1:22" ht="12.95" customHeight="1" x14ac:dyDescent="0.2">
      <c r="A11" s="1052"/>
      <c r="B11" s="1053"/>
      <c r="C11" s="154" t="s">
        <v>7</v>
      </c>
      <c r="D11" s="132">
        <v>6593</v>
      </c>
      <c r="E11" s="151">
        <v>68899.954275302342</v>
      </c>
      <c r="F11" s="133">
        <v>736361.53207000031</v>
      </c>
      <c r="G11" s="738">
        <f t="shared" si="0"/>
        <v>0.10408626205442148</v>
      </c>
      <c r="H11" s="233">
        <f t="shared" ref="H11:H13" si="1">(E11-I11)/I11</f>
        <v>0.12579012344432733</v>
      </c>
      <c r="I11" s="685">
        <v>61201.420087524501</v>
      </c>
      <c r="J11" s="185">
        <v>654891.69233999983</v>
      </c>
      <c r="K11" s="193">
        <f t="shared" ref="K11:K15" si="2">I11/$I$16</f>
        <v>0.10154800420109998</v>
      </c>
      <c r="L11" s="149"/>
      <c r="M11" s="134"/>
      <c r="N11" s="914"/>
      <c r="O11" s="914"/>
      <c r="P11" s="914"/>
      <c r="Q11" s="914"/>
      <c r="R11" s="914"/>
      <c r="S11" s="914"/>
      <c r="T11" s="914"/>
    </row>
    <row r="12" spans="1:22" ht="12.95" customHeight="1" x14ac:dyDescent="0.2">
      <c r="A12" s="1052"/>
      <c r="B12" s="1053"/>
      <c r="C12" s="154" t="s">
        <v>8</v>
      </c>
      <c r="D12" s="132">
        <v>200844</v>
      </c>
      <c r="E12" s="151">
        <v>98014.084806021463</v>
      </c>
      <c r="F12" s="133">
        <v>1047551.9834340001</v>
      </c>
      <c r="G12" s="738">
        <f t="shared" si="0"/>
        <v>0.14806859922403154</v>
      </c>
      <c r="H12" s="233">
        <f t="shared" si="1"/>
        <v>0.14284987691668236</v>
      </c>
      <c r="I12" s="685">
        <v>85762.869459684094</v>
      </c>
      <c r="J12" s="185">
        <v>917710.35577443626</v>
      </c>
      <c r="K12" s="193">
        <f t="shared" si="2"/>
        <v>0.14230140764275617</v>
      </c>
      <c r="L12" s="149"/>
      <c r="M12" s="134"/>
      <c r="N12" s="914"/>
      <c r="O12" s="914"/>
      <c r="P12" s="914"/>
      <c r="Q12" s="914"/>
      <c r="R12" s="914"/>
      <c r="S12" s="914"/>
      <c r="T12" s="914"/>
    </row>
    <row r="13" spans="1:22" ht="12.95" customHeight="1" x14ac:dyDescent="0.2">
      <c r="A13" s="1052"/>
      <c r="B13" s="1053"/>
      <c r="C13" s="154" t="s">
        <v>9</v>
      </c>
      <c r="D13" s="132">
        <v>2634479</v>
      </c>
      <c r="E13" s="151">
        <v>195019.05520800001</v>
      </c>
      <c r="F13" s="133">
        <v>2084415.2496559999</v>
      </c>
      <c r="G13" s="738">
        <f t="shared" si="0"/>
        <v>0.2946127424827889</v>
      </c>
      <c r="H13" s="233">
        <f t="shared" si="1"/>
        <v>0.12575818788138288</v>
      </c>
      <c r="I13" s="685">
        <v>173233.5214678878</v>
      </c>
      <c r="J13" s="185">
        <v>1853701.8903985268</v>
      </c>
      <c r="K13" s="193">
        <f t="shared" si="2"/>
        <v>0.28743644086419373</v>
      </c>
      <c r="L13" s="149"/>
      <c r="M13" s="134"/>
      <c r="N13" s="914"/>
      <c r="O13" s="914"/>
      <c r="P13" s="914"/>
      <c r="Q13" s="914"/>
      <c r="R13" s="914"/>
      <c r="S13" s="914"/>
      <c r="T13" s="914"/>
    </row>
    <row r="14" spans="1:22" ht="12.95" customHeight="1" x14ac:dyDescent="0.2">
      <c r="A14" s="1052"/>
      <c r="B14" s="1053"/>
      <c r="C14" s="489" t="s">
        <v>336</v>
      </c>
      <c r="D14" s="140">
        <v>178</v>
      </c>
      <c r="E14" s="169">
        <v>4885.3370000000004</v>
      </c>
      <c r="F14" s="141">
        <v>52214.255989999998</v>
      </c>
      <c r="G14" s="170">
        <f t="shared" si="0"/>
        <v>7.3802148717598687E-3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N14" s="914"/>
      <c r="O14" s="914"/>
      <c r="P14" s="914"/>
      <c r="Q14" s="914"/>
      <c r="R14" s="914"/>
      <c r="S14" s="914"/>
      <c r="T14" s="914"/>
    </row>
    <row r="15" spans="1:22" ht="12.95" customHeight="1" x14ac:dyDescent="0.2">
      <c r="A15" s="1052"/>
      <c r="B15" s="1053"/>
      <c r="C15" s="154" t="s">
        <v>344</v>
      </c>
      <c r="D15" s="694"/>
      <c r="E15" s="151">
        <v>11331.853810623066</v>
      </c>
      <c r="F15" s="133">
        <v>121150.65495900002</v>
      </c>
      <c r="G15" s="738">
        <f t="shared" si="0"/>
        <v>1.7118883716265444E-2</v>
      </c>
      <c r="H15" s="233">
        <f>(E15-I15)/I15</f>
        <v>9.147106433128073E-2</v>
      </c>
      <c r="I15" s="685">
        <v>10382.184357370787</v>
      </c>
      <c r="J15" s="185">
        <v>111056.27602999999</v>
      </c>
      <c r="K15" s="193">
        <f t="shared" si="2"/>
        <v>1.7226562704446023E-2</v>
      </c>
      <c r="L15" s="149"/>
      <c r="M15" s="134"/>
      <c r="N15" s="914"/>
      <c r="O15" s="914"/>
      <c r="P15" s="914"/>
      <c r="Q15" s="914"/>
      <c r="R15" s="914"/>
      <c r="S15" s="914"/>
      <c r="T15" s="914"/>
    </row>
    <row r="16" spans="1:22" ht="12.95" customHeight="1" x14ac:dyDescent="0.2">
      <c r="A16" s="1054"/>
      <c r="B16" s="1055"/>
      <c r="C16" s="156" t="s">
        <v>2</v>
      </c>
      <c r="D16" s="145">
        <v>2843748</v>
      </c>
      <c r="E16" s="146">
        <v>661950.51023427106</v>
      </c>
      <c r="F16" s="147">
        <v>7074983.8703390006</v>
      </c>
      <c r="G16" s="739">
        <f>SUM(G10:G15)</f>
        <v>1</v>
      </c>
      <c r="H16" s="731">
        <f>(E16-I16)/I16</f>
        <v>9.8336494448309927E-2</v>
      </c>
      <c r="I16" s="686">
        <v>602684.61767426401</v>
      </c>
      <c r="J16" s="186">
        <v>6448916.2565029636</v>
      </c>
      <c r="K16" s="206">
        <f>I16/$I$16</f>
        <v>1</v>
      </c>
      <c r="L16" s="166"/>
      <c r="M16" s="134"/>
      <c r="N16" s="914"/>
      <c r="O16" s="914"/>
      <c r="P16" s="914"/>
      <c r="Q16" s="914"/>
      <c r="R16" s="914"/>
      <c r="S16" s="914"/>
      <c r="T16" s="914"/>
    </row>
    <row r="17" spans="1:21" ht="12.95" customHeight="1" x14ac:dyDescent="0.2">
      <c r="A17" s="1056" t="str">
        <f>T!J21</f>
        <v>květen</v>
      </c>
      <c r="B17" s="1057"/>
      <c r="C17" s="153" t="s">
        <v>6</v>
      </c>
      <c r="D17" s="132">
        <v>1651</v>
      </c>
      <c r="E17" s="151">
        <v>244154.36500000002</v>
      </c>
      <c r="F17" s="133">
        <v>2609117.1165800006</v>
      </c>
      <c r="G17" s="737">
        <f>E17/$E$23</f>
        <v>0.57347440221084012</v>
      </c>
      <c r="H17" s="233">
        <f>(E17-I17)/I17</f>
        <v>-2.3725951724900128E-2</v>
      </c>
      <c r="I17" s="684">
        <v>250087.93937662969</v>
      </c>
      <c r="J17" s="187">
        <v>2681517.5939500001</v>
      </c>
      <c r="K17" s="192">
        <f>I17/$I$23</f>
        <v>0.60155315026723</v>
      </c>
      <c r="L17" s="149"/>
      <c r="M17" s="134"/>
      <c r="N17" s="914"/>
      <c r="O17" s="914"/>
      <c r="P17" s="914"/>
      <c r="Q17" s="914"/>
      <c r="R17" s="914"/>
      <c r="S17" s="914"/>
      <c r="T17" s="914"/>
    </row>
    <row r="18" spans="1:21" ht="12.95" customHeight="1" x14ac:dyDescent="0.2">
      <c r="A18" s="1056"/>
      <c r="B18" s="1057"/>
      <c r="C18" s="154" t="s">
        <v>7</v>
      </c>
      <c r="D18" s="132">
        <v>6594</v>
      </c>
      <c r="E18" s="151">
        <v>45121.817000000003</v>
      </c>
      <c r="F18" s="133">
        <v>482201.71609000012</v>
      </c>
      <c r="G18" s="738">
        <f t="shared" ref="G18:G22" si="3">E18/$E$23</f>
        <v>0.10598297937758321</v>
      </c>
      <c r="H18" s="233">
        <f t="shared" ref="H18:H20" si="4">(E18-I18)/I18</f>
        <v>0.15278607756930332</v>
      </c>
      <c r="I18" s="685">
        <v>39141.535344650591</v>
      </c>
      <c r="J18" s="185">
        <v>419693.50654000015</v>
      </c>
      <c r="K18" s="193">
        <f t="shared" ref="K18:K23" si="5">I18/$I$23</f>
        <v>9.4149737694511959E-2</v>
      </c>
      <c r="L18" s="150"/>
      <c r="M18" s="137"/>
      <c r="N18" s="914"/>
      <c r="O18" s="914"/>
      <c r="P18" s="914"/>
      <c r="Q18" s="914"/>
      <c r="R18" s="914"/>
      <c r="S18" s="914"/>
      <c r="T18" s="914"/>
    </row>
    <row r="19" spans="1:21" ht="12.95" customHeight="1" x14ac:dyDescent="0.2">
      <c r="A19" s="1056"/>
      <c r="B19" s="1057"/>
      <c r="C19" s="154" t="s">
        <v>8</v>
      </c>
      <c r="D19" s="132">
        <v>201073</v>
      </c>
      <c r="E19" s="151">
        <v>41490.969110000005</v>
      </c>
      <c r="F19" s="133">
        <v>443400.53685000009</v>
      </c>
      <c r="G19" s="738">
        <f t="shared" si="3"/>
        <v>9.74547750047626E-2</v>
      </c>
      <c r="H19" s="233">
        <f t="shared" si="4"/>
        <v>4.5332574024464709E-2</v>
      </c>
      <c r="I19" s="685">
        <v>39691.644688983892</v>
      </c>
      <c r="J19" s="185">
        <v>425581.09055867954</v>
      </c>
      <c r="K19" s="193">
        <f t="shared" si="5"/>
        <v>9.5472952280149279E-2</v>
      </c>
      <c r="L19" s="149"/>
      <c r="M19" s="134"/>
      <c r="N19" s="914"/>
      <c r="O19" s="914"/>
      <c r="P19" s="914"/>
      <c r="Q19" s="914"/>
      <c r="R19" s="914"/>
      <c r="S19" s="914"/>
      <c r="T19" s="914"/>
    </row>
    <row r="20" spans="1:21" ht="12.95" customHeight="1" x14ac:dyDescent="0.2">
      <c r="A20" s="1056"/>
      <c r="B20" s="1057"/>
      <c r="C20" s="154" t="s">
        <v>9</v>
      </c>
      <c r="D20" s="132">
        <v>2632837</v>
      </c>
      <c r="E20" s="151">
        <v>82435.189890000009</v>
      </c>
      <c r="F20" s="133">
        <v>880964.41731999989</v>
      </c>
      <c r="G20" s="738">
        <f t="shared" si="3"/>
        <v>0.19362533716448133</v>
      </c>
      <c r="H20" s="233">
        <f t="shared" si="4"/>
        <v>2.6931401467384406E-2</v>
      </c>
      <c r="I20" s="685">
        <v>80273.316963731166</v>
      </c>
      <c r="J20" s="185">
        <v>860711.45790430694</v>
      </c>
      <c r="K20" s="193">
        <f t="shared" si="5"/>
        <v>0.19308674709502949</v>
      </c>
      <c r="L20" s="149"/>
      <c r="M20" s="134"/>
      <c r="N20" s="914"/>
      <c r="O20" s="914"/>
      <c r="P20" s="914"/>
      <c r="Q20" s="914"/>
      <c r="R20" s="914"/>
      <c r="S20" s="914"/>
      <c r="T20" s="914"/>
    </row>
    <row r="21" spans="1:21" ht="12.95" customHeight="1" x14ac:dyDescent="0.2">
      <c r="A21" s="1056"/>
      <c r="B21" s="1057"/>
      <c r="C21" s="489" t="s">
        <v>336</v>
      </c>
      <c r="D21" s="140">
        <v>181</v>
      </c>
      <c r="E21" s="169">
        <v>5285.5340000000006</v>
      </c>
      <c r="F21" s="141">
        <v>56485.103750000002</v>
      </c>
      <c r="G21" s="170">
        <f t="shared" si="3"/>
        <v>1.2414762484443276E-2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914"/>
      <c r="O21" s="914"/>
      <c r="P21" s="914"/>
      <c r="Q21" s="914"/>
      <c r="R21" s="914"/>
      <c r="S21" s="914"/>
      <c r="T21" s="914"/>
    </row>
    <row r="22" spans="1:21" ht="12.95" customHeight="1" x14ac:dyDescent="0.2">
      <c r="A22" s="1056"/>
      <c r="B22" s="1057"/>
      <c r="C22" s="154" t="s">
        <v>344</v>
      </c>
      <c r="D22" s="694"/>
      <c r="E22" s="151">
        <v>7258.0066971497827</v>
      </c>
      <c r="F22" s="133">
        <v>77494.190911999991</v>
      </c>
      <c r="G22" s="738">
        <f t="shared" si="3"/>
        <v>1.7047743757889585E-2</v>
      </c>
      <c r="H22" s="233">
        <f t="shared" ref="H22" si="6">(E22-I22)/I22</f>
        <v>0.10934157387224806</v>
      </c>
      <c r="I22" s="685">
        <v>6542.6257052776928</v>
      </c>
      <c r="J22" s="185">
        <v>70126.970220000003</v>
      </c>
      <c r="K22" s="193">
        <f t="shared" si="5"/>
        <v>1.5737412663079195E-2</v>
      </c>
      <c r="L22" s="149"/>
      <c r="M22" s="134"/>
      <c r="N22" s="914"/>
      <c r="O22" s="914"/>
      <c r="P22" s="914"/>
      <c r="Q22" s="914"/>
      <c r="R22" s="914"/>
      <c r="S22" s="914"/>
      <c r="T22" s="914"/>
    </row>
    <row r="23" spans="1:21" ht="12.95" customHeight="1" x14ac:dyDescent="0.2">
      <c r="A23" s="1056"/>
      <c r="B23" s="1057"/>
      <c r="C23" s="156" t="s">
        <v>2</v>
      </c>
      <c r="D23" s="145">
        <v>2842336</v>
      </c>
      <c r="E23" s="146">
        <v>425745.88169714977</v>
      </c>
      <c r="F23" s="147">
        <v>4549663.0815020008</v>
      </c>
      <c r="G23" s="739">
        <f>SUM(G17:G22)</f>
        <v>1</v>
      </c>
      <c r="H23" s="731">
        <f>(E23-I23)/I23</f>
        <v>2.4074879366824977E-2</v>
      </c>
      <c r="I23" s="686">
        <v>415737.06207927305</v>
      </c>
      <c r="J23" s="186">
        <v>4457630.6191729866</v>
      </c>
      <c r="K23" s="206">
        <f t="shared" si="5"/>
        <v>1</v>
      </c>
      <c r="L23" s="166"/>
      <c r="M23" s="134"/>
      <c r="N23" s="914"/>
      <c r="O23" s="914"/>
      <c r="P23" s="914"/>
      <c r="Q23" s="914"/>
      <c r="R23" s="914"/>
      <c r="S23" s="914"/>
      <c r="T23" s="914"/>
    </row>
    <row r="24" spans="1:21" ht="12.95" customHeight="1" x14ac:dyDescent="0.2">
      <c r="A24" s="1056" t="str">
        <f>T!J22</f>
        <v>červen</v>
      </c>
      <c r="B24" s="1057"/>
      <c r="C24" s="153" t="s">
        <v>6</v>
      </c>
      <c r="D24" s="132">
        <v>1654</v>
      </c>
      <c r="E24" s="151">
        <v>248543.67725641213</v>
      </c>
      <c r="F24" s="133">
        <v>2656162.5915899999</v>
      </c>
      <c r="G24" s="737">
        <f>E24/$E$30</f>
        <v>0.72849724216587153</v>
      </c>
      <c r="H24" s="233">
        <f>(E24-I24)/I24</f>
        <v>9.1665489849319493E-2</v>
      </c>
      <c r="I24" s="684">
        <v>227673.84291933433</v>
      </c>
      <c r="J24" s="187">
        <v>2446333.3739200002</v>
      </c>
      <c r="K24" s="192">
        <f>I24/$I$30</f>
        <v>0.73015875453955359</v>
      </c>
      <c r="L24" s="173"/>
      <c r="M24" s="133"/>
      <c r="N24" s="914"/>
      <c r="O24" s="914"/>
      <c r="P24" s="914"/>
      <c r="Q24" s="914"/>
      <c r="R24" s="914"/>
      <c r="S24" s="914"/>
      <c r="T24" s="914"/>
      <c r="U24" s="133"/>
    </row>
    <row r="25" spans="1:21" ht="12.95" customHeight="1" x14ac:dyDescent="0.2">
      <c r="A25" s="1056"/>
      <c r="B25" s="1057"/>
      <c r="C25" s="154" t="s">
        <v>7</v>
      </c>
      <c r="D25" s="132">
        <v>6594</v>
      </c>
      <c r="E25" s="151">
        <v>31283.835345078074</v>
      </c>
      <c r="F25" s="133">
        <v>334375.43675000011</v>
      </c>
      <c r="G25" s="738">
        <f t="shared" ref="G25:G29" si="7">E25/$E$30</f>
        <v>9.1694900569725249E-2</v>
      </c>
      <c r="H25" s="233">
        <f t="shared" ref="H25:H27" si="8">(E25-I25)/I25</f>
        <v>0.12560578798110966</v>
      </c>
      <c r="I25" s="685">
        <v>27792.887775736181</v>
      </c>
      <c r="J25" s="185">
        <v>298702.30469000002</v>
      </c>
      <c r="K25" s="193">
        <f t="shared" ref="K25:K30" si="9">I25/$I$30</f>
        <v>8.913285805334728E-2</v>
      </c>
      <c r="L25" s="151"/>
      <c r="M25" s="133"/>
      <c r="N25" s="914"/>
      <c r="O25" s="914"/>
      <c r="P25" s="914"/>
      <c r="Q25" s="914"/>
      <c r="R25" s="914"/>
      <c r="S25" s="914"/>
      <c r="T25" s="914"/>
      <c r="U25" s="133"/>
    </row>
    <row r="26" spans="1:21" ht="12.95" customHeight="1" x14ac:dyDescent="0.2">
      <c r="A26" s="1056"/>
      <c r="B26" s="1057"/>
      <c r="C26" s="154" t="s">
        <v>8</v>
      </c>
      <c r="D26" s="132">
        <v>201370</v>
      </c>
      <c r="E26" s="151">
        <v>14206.197085746284</v>
      </c>
      <c r="F26" s="133">
        <v>151831.89648600001</v>
      </c>
      <c r="G26" s="738">
        <f t="shared" si="7"/>
        <v>4.163926241404322E-2</v>
      </c>
      <c r="H26" s="233">
        <f t="shared" si="8"/>
        <v>-0.14183204824040746</v>
      </c>
      <c r="I26" s="685">
        <v>16554.098829509789</v>
      </c>
      <c r="J26" s="185">
        <v>177910.79314575446</v>
      </c>
      <c r="K26" s="193">
        <f t="shared" si="9"/>
        <v>5.3089630450706006E-2</v>
      </c>
      <c r="L26" s="151"/>
      <c r="M26" s="133"/>
      <c r="N26" s="914"/>
      <c r="O26" s="914"/>
      <c r="P26" s="914"/>
      <c r="Q26" s="914"/>
      <c r="R26" s="914"/>
      <c r="S26" s="914"/>
      <c r="T26" s="914"/>
      <c r="U26" s="133"/>
    </row>
    <row r="27" spans="1:21" ht="12.95" customHeight="1" x14ac:dyDescent="0.2">
      <c r="A27" s="1056"/>
      <c r="B27" s="1057"/>
      <c r="C27" s="154" t="s">
        <v>9</v>
      </c>
      <c r="D27" s="132">
        <v>2631446</v>
      </c>
      <c r="E27" s="151">
        <v>34481.835824614296</v>
      </c>
      <c r="F27" s="133">
        <v>368549.05741399992</v>
      </c>
      <c r="G27" s="738">
        <f t="shared" si="7"/>
        <v>0.10106844229689534</v>
      </c>
      <c r="H27" s="233">
        <f t="shared" si="8"/>
        <v>-1.6943522104833551E-2</v>
      </c>
      <c r="I27" s="685">
        <v>35076.149336245413</v>
      </c>
      <c r="J27" s="185">
        <v>376952.42137822643</v>
      </c>
      <c r="K27" s="193">
        <f t="shared" si="9"/>
        <v>0.11249055747906211</v>
      </c>
      <c r="L27" s="151"/>
      <c r="M27" s="133"/>
      <c r="N27" s="914"/>
      <c r="O27" s="914"/>
      <c r="P27" s="914"/>
      <c r="Q27" s="914"/>
      <c r="R27" s="914"/>
      <c r="S27" s="914"/>
      <c r="T27" s="914"/>
      <c r="U27" s="133"/>
    </row>
    <row r="28" spans="1:21" ht="12.95" customHeight="1" x14ac:dyDescent="0.2">
      <c r="A28" s="1056"/>
      <c r="B28" s="1057"/>
      <c r="C28" s="489" t="s">
        <v>336</v>
      </c>
      <c r="D28" s="140">
        <v>184</v>
      </c>
      <c r="E28" s="169">
        <v>5249.4629714307102</v>
      </c>
      <c r="F28" s="141">
        <v>56107.27061</v>
      </c>
      <c r="G28" s="170">
        <f t="shared" si="7"/>
        <v>1.5386508076783005E-2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914"/>
      <c r="O28" s="914"/>
      <c r="P28" s="914"/>
      <c r="Q28" s="914"/>
      <c r="R28" s="914"/>
      <c r="S28" s="914"/>
      <c r="T28" s="914"/>
      <c r="U28" s="133"/>
    </row>
    <row r="29" spans="1:21" ht="12.95" customHeight="1" x14ac:dyDescent="0.2">
      <c r="A29" s="1056"/>
      <c r="B29" s="1057"/>
      <c r="C29" s="154" t="s">
        <v>344</v>
      </c>
      <c r="D29" s="694"/>
      <c r="E29" s="151">
        <v>7408.1118396932052</v>
      </c>
      <c r="F29" s="133">
        <v>79273.012892000013</v>
      </c>
      <c r="G29" s="738">
        <f t="shared" si="7"/>
        <v>2.1713644476681657E-2</v>
      </c>
      <c r="H29" s="233">
        <f t="shared" ref="H29" si="10">(E29-I29)/I29</f>
        <v>0.57045120270956196</v>
      </c>
      <c r="I29" s="685">
        <v>4717.1868994793949</v>
      </c>
      <c r="J29" s="185">
        <v>50708.340730000011</v>
      </c>
      <c r="K29" s="193">
        <f t="shared" si="9"/>
        <v>1.5128199477330821E-2</v>
      </c>
      <c r="L29" s="151"/>
      <c r="M29" s="133"/>
      <c r="N29" s="914"/>
      <c r="O29" s="914"/>
      <c r="P29" s="914"/>
      <c r="Q29" s="914"/>
      <c r="R29" s="914"/>
      <c r="S29" s="914"/>
      <c r="T29" s="914"/>
      <c r="U29" s="133"/>
    </row>
    <row r="30" spans="1:21" ht="12.95" customHeight="1" thickBot="1" x14ac:dyDescent="0.25">
      <c r="A30" s="1058"/>
      <c r="B30" s="1059"/>
      <c r="C30" s="155" t="s">
        <v>2</v>
      </c>
      <c r="D30" s="142">
        <v>2841248</v>
      </c>
      <c r="E30" s="143">
        <v>341173.12032297469</v>
      </c>
      <c r="F30" s="144">
        <v>3646299.2657419997</v>
      </c>
      <c r="G30" s="739">
        <f>SUM(G24:G29)</f>
        <v>1</v>
      </c>
      <c r="H30" s="667">
        <f>(E30-I30)/I30</f>
        <v>9.4155294359647659E-2</v>
      </c>
      <c r="I30" s="687">
        <v>311814.16576030519</v>
      </c>
      <c r="J30" s="205">
        <v>3350607.233863981</v>
      </c>
      <c r="K30" s="195">
        <f t="shared" si="9"/>
        <v>1</v>
      </c>
      <c r="L30" s="178"/>
      <c r="N30" s="914"/>
      <c r="O30" s="914"/>
      <c r="P30" s="914"/>
      <c r="Q30" s="914"/>
      <c r="R30" s="914"/>
      <c r="S30" s="914"/>
      <c r="T30" s="914"/>
    </row>
    <row r="31" spans="1:21" ht="12.95" customHeight="1" thickTop="1" x14ac:dyDescent="0.2">
      <c r="A31" s="1060" t="str">
        <f>T!E17</f>
        <v>II. čtvrtletí</v>
      </c>
      <c r="B31" s="1061"/>
      <c r="C31" s="179" t="s">
        <v>6</v>
      </c>
      <c r="D31" s="180">
        <f>D24</f>
        <v>1654</v>
      </c>
      <c r="E31" s="741">
        <f>E10+E17+E24</f>
        <v>776498.26739073626</v>
      </c>
      <c r="F31" s="181">
        <f>F10+F17+F24</f>
        <v>8298569.9024</v>
      </c>
      <c r="G31" s="742">
        <f>E31/$E$37</f>
        <v>0.54343539471677715</v>
      </c>
      <c r="H31" s="732">
        <f>(E31-I31)/I31</f>
        <v>3.5515476663154716E-2</v>
      </c>
      <c r="I31" s="688">
        <v>749866.40459776076</v>
      </c>
      <c r="J31" s="207">
        <v>8039407.0098300008</v>
      </c>
      <c r="K31" s="193">
        <f>I31/$I$37</f>
        <v>0.56370936561862306</v>
      </c>
      <c r="L31" s="148"/>
      <c r="N31" s="914"/>
      <c r="O31" s="914"/>
      <c r="P31" s="914"/>
      <c r="Q31" s="914"/>
      <c r="R31" s="914"/>
      <c r="S31" s="914"/>
      <c r="T31" s="914"/>
    </row>
    <row r="32" spans="1:21" ht="12.95" customHeight="1" x14ac:dyDescent="0.2">
      <c r="A32" s="1062"/>
      <c r="B32" s="1063"/>
      <c r="C32" s="154" t="s">
        <v>7</v>
      </c>
      <c r="D32" s="132">
        <f t="shared" ref="D32:D35" si="11">D25</f>
        <v>6594</v>
      </c>
      <c r="E32" s="151">
        <f>E11+E18+E25</f>
        <v>145305.60662038042</v>
      </c>
      <c r="F32" s="133">
        <f t="shared" ref="F32" si="12">F11+F18+F25</f>
        <v>1552938.6849100005</v>
      </c>
      <c r="G32" s="738">
        <f t="shared" ref="G32:G36" si="13">E32/$E$37</f>
        <v>0.10169270557891941</v>
      </c>
      <c r="H32" s="233">
        <f t="shared" ref="H32:H34" si="14">(E32-I32)/I32</f>
        <v>0.13399656944239838</v>
      </c>
      <c r="I32" s="685">
        <v>128135.84320791127</v>
      </c>
      <c r="J32" s="185">
        <v>1373287.5035700002</v>
      </c>
      <c r="K32" s="193">
        <f t="shared" ref="K32:K37" si="15">I32/$I$37</f>
        <v>9.6325658070366513E-2</v>
      </c>
      <c r="L32" s="148"/>
      <c r="N32" s="914"/>
      <c r="O32" s="914"/>
      <c r="P32" s="914"/>
      <c r="Q32" s="914"/>
      <c r="R32" s="914"/>
      <c r="S32" s="914"/>
      <c r="T32" s="914"/>
    </row>
    <row r="33" spans="1:21" ht="12.95" customHeight="1" x14ac:dyDescent="0.2">
      <c r="A33" s="1062"/>
      <c r="B33" s="1063"/>
      <c r="C33" s="154" t="s">
        <v>8</v>
      </c>
      <c r="D33" s="132">
        <f t="shared" si="11"/>
        <v>201370</v>
      </c>
      <c r="E33" s="151">
        <f t="shared" ref="E33:F33" si="16">E12+E19+E26</f>
        <v>153711.25100176776</v>
      </c>
      <c r="F33" s="133">
        <f t="shared" si="16"/>
        <v>1642784.41677</v>
      </c>
      <c r="G33" s="738">
        <f t="shared" si="13"/>
        <v>0.10757542916515182</v>
      </c>
      <c r="H33" s="233">
        <f t="shared" si="14"/>
        <v>8.2407945392638446E-2</v>
      </c>
      <c r="I33" s="685">
        <v>142008.61297817776</v>
      </c>
      <c r="J33" s="185">
        <v>1521202.2394788703</v>
      </c>
      <c r="K33" s="193">
        <f t="shared" si="15"/>
        <v>0.10675446271959602</v>
      </c>
      <c r="L33" s="148"/>
      <c r="N33" s="914"/>
      <c r="O33" s="914"/>
      <c r="P33" s="914"/>
      <c r="Q33" s="914"/>
      <c r="R33" s="914"/>
      <c r="S33" s="914"/>
      <c r="T33" s="914"/>
    </row>
    <row r="34" spans="1:21" ht="12.95" customHeight="1" x14ac:dyDescent="0.2">
      <c r="A34" s="1062"/>
      <c r="B34" s="1063"/>
      <c r="C34" s="154" t="s">
        <v>9</v>
      </c>
      <c r="D34" s="132">
        <f t="shared" si="11"/>
        <v>2631446</v>
      </c>
      <c r="E34" s="151">
        <f>E13+E20+E27</f>
        <v>311936.08092261432</v>
      </c>
      <c r="F34" s="133">
        <f t="shared" ref="E34:F36" si="17">F13+F20+F27</f>
        <v>3333928.7243899996</v>
      </c>
      <c r="G34" s="738">
        <f t="shared" si="13"/>
        <v>0.2183097044533184</v>
      </c>
      <c r="H34" s="233">
        <f t="shared" si="14"/>
        <v>8.0923318922510895E-2</v>
      </c>
      <c r="I34" s="685">
        <v>288582.98776786437</v>
      </c>
      <c r="J34" s="185">
        <v>3091365.7696810602</v>
      </c>
      <c r="K34" s="193">
        <f t="shared" si="15"/>
        <v>0.21694122041673805</v>
      </c>
      <c r="L34" s="148"/>
      <c r="N34" s="914"/>
      <c r="O34" s="914"/>
      <c r="P34" s="914"/>
      <c r="Q34" s="914"/>
      <c r="R34" s="914"/>
      <c r="S34" s="914"/>
      <c r="T34" s="914"/>
    </row>
    <row r="35" spans="1:21" ht="12.95" customHeight="1" x14ac:dyDescent="0.2">
      <c r="A35" s="1062"/>
      <c r="B35" s="1063"/>
      <c r="C35" s="489" t="s">
        <v>336</v>
      </c>
      <c r="D35" s="132">
        <f t="shared" si="11"/>
        <v>184</v>
      </c>
      <c r="E35" s="151">
        <f>E14+E21+E28</f>
        <v>15420.333971430711</v>
      </c>
      <c r="F35" s="133">
        <f t="shared" si="17"/>
        <v>164806.63034999999</v>
      </c>
      <c r="G35" s="170">
        <f t="shared" si="13"/>
        <v>1.0791981940395184E-2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  <c r="N35" s="914"/>
      <c r="O35" s="914"/>
      <c r="P35" s="914"/>
      <c r="Q35" s="914"/>
      <c r="R35" s="914"/>
      <c r="S35" s="914"/>
      <c r="T35" s="914"/>
    </row>
    <row r="36" spans="1:21" ht="12.95" customHeight="1" x14ac:dyDescent="0.2">
      <c r="A36" s="1062"/>
      <c r="B36" s="1063"/>
      <c r="C36" s="154" t="s">
        <v>344</v>
      </c>
      <c r="D36" s="132"/>
      <c r="E36" s="151">
        <f t="shared" si="17"/>
        <v>25997.972347466057</v>
      </c>
      <c r="F36" s="133">
        <f t="shared" si="17"/>
        <v>277917.85876300005</v>
      </c>
      <c r="G36" s="738">
        <f t="shared" si="13"/>
        <v>1.8194784145438039E-2</v>
      </c>
      <c r="H36" s="233">
        <f t="shared" ref="H36" si="18">(E36-I36)/I36</f>
        <v>0.20127418892816878</v>
      </c>
      <c r="I36" s="685">
        <v>21641.996962127876</v>
      </c>
      <c r="J36" s="185">
        <v>231891.58698000002</v>
      </c>
      <c r="K36" s="193">
        <f t="shared" si="15"/>
        <v>1.6269293174676121E-2</v>
      </c>
      <c r="L36" s="148"/>
      <c r="N36" s="914"/>
      <c r="O36" s="914"/>
      <c r="P36" s="914"/>
      <c r="Q36" s="914"/>
      <c r="R36" s="914"/>
      <c r="S36" s="914"/>
      <c r="T36" s="914"/>
    </row>
    <row r="37" spans="1:21" ht="12.95" customHeight="1" x14ac:dyDescent="0.2">
      <c r="A37" s="1062"/>
      <c r="B37" s="1063"/>
      <c r="C37" s="157" t="s">
        <v>2</v>
      </c>
      <c r="D37" s="158">
        <f>SUM(D31:D36)</f>
        <v>2841248</v>
      </c>
      <c r="E37" s="159">
        <f>SUM(E31:E36)</f>
        <v>1428869.5122543955</v>
      </c>
      <c r="F37" s="160">
        <f>SUM(F31:F36)</f>
        <v>15270946.217583001</v>
      </c>
      <c r="G37" s="743">
        <f>SUM(G31:G36)</f>
        <v>1</v>
      </c>
      <c r="H37" s="733">
        <f>(E37-I37)/I37</f>
        <v>7.4147503296645184E-2</v>
      </c>
      <c r="I37" s="689">
        <v>1330235.8455138423</v>
      </c>
      <c r="J37" s="189">
        <v>14257154.109539932</v>
      </c>
      <c r="K37" s="196">
        <f t="shared" si="15"/>
        <v>1</v>
      </c>
      <c r="L37" s="152"/>
      <c r="N37" s="914"/>
      <c r="O37" s="914"/>
      <c r="P37" s="914"/>
      <c r="Q37" s="914"/>
      <c r="R37" s="914"/>
      <c r="S37" s="914"/>
      <c r="T37" s="914"/>
    </row>
    <row r="38" spans="1:21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0"/>
      <c r="J38" s="198"/>
      <c r="K38" s="201"/>
      <c r="L38" s="148"/>
    </row>
    <row r="39" spans="1:21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21" ht="15" customHeight="1" x14ac:dyDescent="0.25">
      <c r="A40" s="1044" t="s">
        <v>180</v>
      </c>
      <c r="B40" s="1044"/>
      <c r="C40" s="1044"/>
      <c r="D40" s="1044"/>
      <c r="E40" s="1044"/>
      <c r="F40" s="138"/>
      <c r="G40" s="1044" t="s">
        <v>181</v>
      </c>
      <c r="H40" s="1044"/>
      <c r="I40" s="1044"/>
      <c r="J40" s="1044"/>
      <c r="K40" s="1047"/>
      <c r="L40" s="148"/>
      <c r="N40" s="134"/>
      <c r="O40" s="134"/>
      <c r="P40" s="134"/>
      <c r="Q40" s="134"/>
      <c r="R40" s="134"/>
      <c r="S40" s="134"/>
      <c r="T40" s="134"/>
    </row>
    <row r="41" spans="1:21" ht="15" customHeight="1" x14ac:dyDescent="0.2">
      <c r="A41" s="1045" t="str">
        <f>A31</f>
        <v>II. čtvrtletí</v>
      </c>
      <c r="B41" s="1046"/>
      <c r="C41" s="1046"/>
      <c r="D41" s="1046"/>
      <c r="E41" s="1046"/>
      <c r="F41" s="138"/>
      <c r="G41" s="1048" t="str">
        <f>A31</f>
        <v>II. čtvrtletí</v>
      </c>
      <c r="H41" s="1048"/>
      <c r="I41" s="1048"/>
      <c r="J41" s="1048"/>
      <c r="K41" s="1049"/>
      <c r="L41" s="148"/>
      <c r="N41" s="134"/>
      <c r="O41" s="134"/>
      <c r="P41" s="134"/>
      <c r="Q41" s="134"/>
      <c r="R41" s="134"/>
      <c r="S41" s="134"/>
      <c r="T41" s="134"/>
    </row>
    <row r="42" spans="1:21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  <c r="N42" s="134"/>
      <c r="O42" s="134"/>
      <c r="P42" s="134"/>
      <c r="Q42" s="134"/>
      <c r="R42" s="134"/>
      <c r="S42" s="134"/>
      <c r="T42" s="134"/>
      <c r="U42" s="134"/>
    </row>
    <row r="43" spans="1:21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21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21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21" ht="15" customHeight="1" x14ac:dyDescent="0.2">
      <c r="A46" s="138"/>
      <c r="B46" s="138" t="str">
        <f>A10</f>
        <v>duben</v>
      </c>
      <c r="C46" s="408">
        <f>E16</f>
        <v>661950.51023427106</v>
      </c>
      <c r="D46" s="408">
        <f>I16</f>
        <v>602684.61767426401</v>
      </c>
      <c r="H46" s="138" t="str">
        <f>A10</f>
        <v>duben</v>
      </c>
      <c r="I46" s="409">
        <f>E16/E37</f>
        <v>0.46326869217741246</v>
      </c>
      <c r="J46" s="409">
        <f>I16/I37</f>
        <v>0.45306598804023324</v>
      </c>
      <c r="K46" s="138"/>
      <c r="L46" s="148"/>
    </row>
    <row r="47" spans="1:21" ht="15" customHeight="1" x14ac:dyDescent="0.2">
      <c r="A47" s="138"/>
      <c r="B47" s="138" t="str">
        <f>A17</f>
        <v>květen</v>
      </c>
      <c r="C47" s="408">
        <f>E23</f>
        <v>425745.88169714977</v>
      </c>
      <c r="D47" s="408">
        <f>I23</f>
        <v>415737.06207927305</v>
      </c>
      <c r="H47" s="138" t="str">
        <f>A17</f>
        <v>květen</v>
      </c>
      <c r="I47" s="409">
        <f>E23/E37</f>
        <v>0.29795994528949687</v>
      </c>
      <c r="J47" s="409">
        <f>I23/I37</f>
        <v>0.31252883725944292</v>
      </c>
      <c r="K47" s="138"/>
      <c r="L47" s="148"/>
    </row>
    <row r="48" spans="1:21" ht="15" customHeight="1" x14ac:dyDescent="0.2">
      <c r="A48" s="138"/>
      <c r="B48" s="138" t="str">
        <f>A24</f>
        <v>červen</v>
      </c>
      <c r="C48" s="408">
        <f>E30</f>
        <v>341173.12032297469</v>
      </c>
      <c r="D48" s="408">
        <f>I30</f>
        <v>311814.16576030519</v>
      </c>
      <c r="H48" s="138" t="str">
        <f>A24</f>
        <v>červen</v>
      </c>
      <c r="I48" s="409">
        <f>E30/E37</f>
        <v>0.23877136253309064</v>
      </c>
      <c r="J48" s="409">
        <f>I30/I37</f>
        <v>0.23440517470032382</v>
      </c>
      <c r="K48" s="138"/>
      <c r="L48" s="148"/>
    </row>
    <row r="49" spans="1:12" ht="15" customHeight="1" x14ac:dyDescent="0.2">
      <c r="A49" s="138"/>
      <c r="B49" s="138"/>
      <c r="C49" s="408">
        <f>SUM(C46:C48)</f>
        <v>1428869.5122543955</v>
      </c>
      <c r="D49" s="408">
        <f>SUM(D46:D48)</f>
        <v>1330235.8455138423</v>
      </c>
      <c r="E49" s="138"/>
      <c r="F49" s="138"/>
      <c r="G49" s="138"/>
      <c r="H49" s="138"/>
      <c r="I49" s="279">
        <f>SUM(I46:I48)</f>
        <v>0.99999999999999989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0:E40"/>
    <mergeCell ref="A41:E41"/>
    <mergeCell ref="G40:K40"/>
    <mergeCell ref="G41:K41"/>
    <mergeCell ref="A10:B16"/>
    <mergeCell ref="A17:B23"/>
    <mergeCell ref="A24:B30"/>
    <mergeCell ref="A31:B37"/>
    <mergeCell ref="K1:L1"/>
    <mergeCell ref="A5:D5"/>
    <mergeCell ref="E6:G6"/>
    <mergeCell ref="I6:K6"/>
    <mergeCell ref="H7:H9"/>
    <mergeCell ref="D8:D9"/>
    <mergeCell ref="E8:F8"/>
    <mergeCell ref="I8:J8"/>
    <mergeCell ref="A9:B9"/>
    <mergeCell ref="A3:L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30" t="s">
        <v>255</v>
      </c>
      <c r="L1" s="1030"/>
    </row>
    <row r="2" spans="1:17" ht="6.75" customHeight="1" x14ac:dyDescent="0.2"/>
    <row r="3" spans="1:17" ht="30" customHeight="1" x14ac:dyDescent="0.2">
      <c r="A3" s="1043" t="s">
        <v>223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31" t="s">
        <v>10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729" t="s">
        <v>108</v>
      </c>
      <c r="H8" s="1027"/>
      <c r="I8" s="1041" t="s">
        <v>39</v>
      </c>
      <c r="J8" s="1042"/>
      <c r="K8" s="190" t="s">
        <v>108</v>
      </c>
      <c r="L8" s="148"/>
    </row>
    <row r="9" spans="1:17" ht="15" customHeight="1" x14ac:dyDescent="0.25">
      <c r="A9" s="1038" t="s">
        <v>157</v>
      </c>
      <c r="B9" s="1038"/>
      <c r="C9" s="163" t="s">
        <v>45</v>
      </c>
      <c r="D9" s="1040"/>
      <c r="E9" s="163" t="s">
        <v>148</v>
      </c>
      <c r="F9" s="728" t="s">
        <v>1</v>
      </c>
      <c r="G9" s="730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50" t="str">
        <f>T!J20</f>
        <v>duben</v>
      </c>
      <c r="B10" s="1051"/>
      <c r="C10" s="153" t="s">
        <v>6</v>
      </c>
      <c r="D10" s="132">
        <v>182</v>
      </c>
      <c r="E10" s="151">
        <v>18653.099999999999</v>
      </c>
      <c r="F10" s="133">
        <v>199179.19999999998</v>
      </c>
      <c r="G10" s="737">
        <f>E10/$E$16</f>
        <v>0.24665680203428289</v>
      </c>
      <c r="H10" s="233">
        <f>(E10-I10)/I10</f>
        <v>-1.1778349115610874E-2</v>
      </c>
      <c r="I10" s="684">
        <v>18875.4213017968</v>
      </c>
      <c r="J10" s="187">
        <v>201970.288</v>
      </c>
      <c r="K10" s="192">
        <f>I10/$I$16</f>
        <v>0.26452631465619819</v>
      </c>
      <c r="L10" s="148"/>
    </row>
    <row r="11" spans="1:17" ht="12.95" customHeight="1" x14ac:dyDescent="0.2">
      <c r="A11" s="1052"/>
      <c r="B11" s="1053"/>
      <c r="C11" s="154" t="s">
        <v>7</v>
      </c>
      <c r="D11" s="132">
        <v>1604</v>
      </c>
      <c r="E11" s="151">
        <v>13916.4</v>
      </c>
      <c r="F11" s="133">
        <v>148600.4</v>
      </c>
      <c r="G11" s="738">
        <f t="shared" ref="G11:G13" si="0">E11/$E$16</f>
        <v>0.18402167574450867</v>
      </c>
      <c r="H11" s="233">
        <f t="shared" ref="H11:H15" si="1">(E11-I11)/I11</f>
        <v>6.1094593843954409E-2</v>
      </c>
      <c r="I11" s="685">
        <v>13115.136087524501</v>
      </c>
      <c r="J11" s="185">
        <v>140333.13699999999</v>
      </c>
      <c r="K11" s="193">
        <f t="shared" ref="K11:K16" si="2">I11/$I$16</f>
        <v>0.18379979762979462</v>
      </c>
      <c r="L11" s="149"/>
      <c r="M11" s="134"/>
      <c r="O11" s="134"/>
      <c r="P11" s="134"/>
      <c r="Q11" s="134"/>
    </row>
    <row r="12" spans="1:17" ht="12.95" customHeight="1" x14ac:dyDescent="0.2">
      <c r="A12" s="1052"/>
      <c r="B12" s="1053"/>
      <c r="C12" s="154" t="s">
        <v>8</v>
      </c>
      <c r="D12" s="132">
        <v>38401</v>
      </c>
      <c r="E12" s="151">
        <v>16719.5</v>
      </c>
      <c r="F12" s="133">
        <v>178532.7</v>
      </c>
      <c r="G12" s="738">
        <f>E12/$E$16</f>
        <v>0.22108809804333826</v>
      </c>
      <c r="H12" s="233">
        <f t="shared" si="1"/>
        <v>5.0746313431118677E-2</v>
      </c>
      <c r="I12" s="685">
        <v>15912.023469684094</v>
      </c>
      <c r="J12" s="185">
        <v>170258.78563043641</v>
      </c>
      <c r="K12" s="193">
        <f t="shared" si="2"/>
        <v>0.22299629024745454</v>
      </c>
      <c r="L12" s="149"/>
      <c r="M12" s="134"/>
      <c r="O12" s="134"/>
      <c r="P12" s="134"/>
      <c r="Q12" s="134"/>
    </row>
    <row r="13" spans="1:17" ht="12.95" customHeight="1" x14ac:dyDescent="0.2">
      <c r="A13" s="1052"/>
      <c r="B13" s="1053"/>
      <c r="C13" s="154" t="s">
        <v>9</v>
      </c>
      <c r="D13" s="132">
        <v>385824</v>
      </c>
      <c r="E13" s="151">
        <v>23891.7</v>
      </c>
      <c r="F13" s="133">
        <v>255118.1</v>
      </c>
      <c r="G13" s="738">
        <f t="shared" si="0"/>
        <v>0.3159287366262164</v>
      </c>
      <c r="H13" s="233">
        <f t="shared" si="1"/>
        <v>0.10032948568586762</v>
      </c>
      <c r="I13" s="685">
        <v>21713.223457887801</v>
      </c>
      <c r="J13" s="185">
        <v>232332.42354252664</v>
      </c>
      <c r="K13" s="193">
        <f t="shared" si="2"/>
        <v>0.30429620026943788</v>
      </c>
      <c r="L13" s="149"/>
      <c r="M13" s="134"/>
      <c r="O13" s="134"/>
      <c r="P13" s="134"/>
      <c r="Q13" s="134"/>
    </row>
    <row r="14" spans="1:17" ht="12.95" customHeight="1" x14ac:dyDescent="0.2">
      <c r="A14" s="1052"/>
      <c r="B14" s="1053"/>
      <c r="C14" s="489" t="s">
        <v>336</v>
      </c>
      <c r="D14" s="140">
        <v>21</v>
      </c>
      <c r="E14" s="169">
        <v>639.20000000000005</v>
      </c>
      <c r="F14" s="141">
        <v>6825.4</v>
      </c>
      <c r="G14" s="170">
        <f>E14/$E$16</f>
        <v>8.4523767020127302E-3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52"/>
      <c r="B15" s="1053"/>
      <c r="C15" s="154" t="s">
        <v>65</v>
      </c>
      <c r="D15" s="694"/>
      <c r="E15" s="151">
        <v>1803.8</v>
      </c>
      <c r="F15" s="133">
        <v>19259.599999999999</v>
      </c>
      <c r="G15" s="738">
        <f>E15/$E$16</f>
        <v>2.3852310849641054E-2</v>
      </c>
      <c r="H15" s="233">
        <f t="shared" si="1"/>
        <v>3.6816787703917157E-2</v>
      </c>
      <c r="I15" s="685">
        <v>1739.7480648385388</v>
      </c>
      <c r="J15" s="185">
        <v>18615.425999999999</v>
      </c>
      <c r="K15" s="193">
        <f t="shared" si="2"/>
        <v>2.4381397197114889E-2</v>
      </c>
      <c r="L15" s="149"/>
      <c r="M15" s="134"/>
      <c r="O15" s="134"/>
      <c r="P15" s="134"/>
      <c r="Q15" s="134"/>
    </row>
    <row r="16" spans="1:17" ht="12.95" customHeight="1" x14ac:dyDescent="0.2">
      <c r="A16" s="1054"/>
      <c r="B16" s="1055"/>
      <c r="C16" s="156" t="s">
        <v>2</v>
      </c>
      <c r="D16" s="145">
        <v>426032</v>
      </c>
      <c r="E16" s="146">
        <v>75623.7</v>
      </c>
      <c r="F16" s="147">
        <v>807515.4</v>
      </c>
      <c r="G16" s="739">
        <f>SUM(G10:G15)</f>
        <v>1</v>
      </c>
      <c r="H16" s="731">
        <f>(E16-I16)/I16</f>
        <v>5.9815213754283648E-2</v>
      </c>
      <c r="I16" s="686">
        <v>71355.55238173173</v>
      </c>
      <c r="J16" s="186">
        <v>763510.06017296307</v>
      </c>
      <c r="K16" s="206">
        <f t="shared" si="2"/>
        <v>1</v>
      </c>
      <c r="L16" s="166"/>
      <c r="M16" s="134"/>
    </row>
    <row r="17" spans="1:21" ht="12.95" customHeight="1" x14ac:dyDescent="0.2">
      <c r="A17" s="1056" t="str">
        <f>T!J21</f>
        <v>květen</v>
      </c>
      <c r="B17" s="1057"/>
      <c r="C17" s="153" t="s">
        <v>6</v>
      </c>
      <c r="D17" s="132">
        <v>182</v>
      </c>
      <c r="E17" s="151">
        <v>11809.7</v>
      </c>
      <c r="F17" s="133">
        <v>126187.5</v>
      </c>
      <c r="G17" s="737">
        <f>E17/$E$23</f>
        <v>0.29245105468305027</v>
      </c>
      <c r="H17" s="233">
        <f>(E17-I17)/I17</f>
        <v>-4.3488474127740755E-2</v>
      </c>
      <c r="I17" s="684">
        <v>12346.636376629684</v>
      </c>
      <c r="J17" s="187">
        <v>132369.88200000001</v>
      </c>
      <c r="K17" s="192">
        <f>I17/$I$23</f>
        <v>0.3150671765007953</v>
      </c>
      <c r="L17" s="149"/>
      <c r="M17" s="134"/>
      <c r="N17" s="134"/>
    </row>
    <row r="18" spans="1:21" ht="12.95" customHeight="1" x14ac:dyDescent="0.2">
      <c r="A18" s="1056"/>
      <c r="B18" s="1057"/>
      <c r="C18" s="154" t="s">
        <v>7</v>
      </c>
      <c r="D18" s="132">
        <v>1605</v>
      </c>
      <c r="E18" s="151">
        <v>7283.4</v>
      </c>
      <c r="F18" s="133">
        <v>77823.5</v>
      </c>
      <c r="G18" s="738">
        <f t="shared" ref="G18:G22" si="3">E18/$E$23</f>
        <v>0.1803634310506218</v>
      </c>
      <c r="H18" s="233">
        <f t="shared" ref="H18:H20" si="4">(E18-I18)/I18</f>
        <v>-1.7397615718521935E-2</v>
      </c>
      <c r="I18" s="685">
        <v>7412.3573446505943</v>
      </c>
      <c r="J18" s="185">
        <v>79468.774999999994</v>
      </c>
      <c r="K18" s="193">
        <f t="shared" ref="K18:K23" si="5">I18/$I$23</f>
        <v>0.18915196240933577</v>
      </c>
      <c r="L18" s="150"/>
      <c r="M18" s="137"/>
      <c r="N18" s="134"/>
    </row>
    <row r="19" spans="1:21" ht="12.95" customHeight="1" x14ac:dyDescent="0.2">
      <c r="A19" s="1056"/>
      <c r="B19" s="1057"/>
      <c r="C19" s="154" t="s">
        <v>8</v>
      </c>
      <c r="D19" s="132">
        <v>38320</v>
      </c>
      <c r="E19" s="151">
        <v>7712.9</v>
      </c>
      <c r="F19" s="133">
        <v>82413.600000000006</v>
      </c>
      <c r="G19" s="738">
        <f t="shared" si="3"/>
        <v>0.19099941062557882</v>
      </c>
      <c r="H19" s="233">
        <f t="shared" si="4"/>
        <v>2.413665617039094E-2</v>
      </c>
      <c r="I19" s="685">
        <v>7531.1238529838975</v>
      </c>
      <c r="J19" s="185">
        <v>80742.085026679488</v>
      </c>
      <c r="K19" s="193">
        <f t="shared" si="5"/>
        <v>0.19218270109005542</v>
      </c>
      <c r="L19" s="149"/>
      <c r="M19" s="134"/>
      <c r="N19" s="134"/>
      <c r="O19" s="134"/>
      <c r="P19" s="134"/>
    </row>
    <row r="20" spans="1:21" ht="12.95" customHeight="1" x14ac:dyDescent="0.2">
      <c r="A20" s="1056"/>
      <c r="B20" s="1057"/>
      <c r="C20" s="154" t="s">
        <v>9</v>
      </c>
      <c r="D20" s="132">
        <v>385499</v>
      </c>
      <c r="E20" s="151">
        <v>11556</v>
      </c>
      <c r="F20" s="133">
        <v>123476.9</v>
      </c>
      <c r="G20" s="738">
        <f t="shared" si="3"/>
        <v>0.2861685214626391</v>
      </c>
      <c r="H20" s="233">
        <f t="shared" si="4"/>
        <v>9.7166367553214797E-2</v>
      </c>
      <c r="I20" s="685">
        <v>10532.586799731182</v>
      </c>
      <c r="J20" s="185">
        <v>112921.13043630689</v>
      </c>
      <c r="K20" s="193">
        <f t="shared" si="5"/>
        <v>0.2687754205284783</v>
      </c>
      <c r="L20" s="149"/>
      <c r="M20" s="134"/>
      <c r="N20" s="134"/>
      <c r="O20" s="134"/>
      <c r="P20" s="134"/>
    </row>
    <row r="21" spans="1:21" ht="12.95" customHeight="1" x14ac:dyDescent="0.2">
      <c r="A21" s="1056"/>
      <c r="B21" s="1057"/>
      <c r="C21" s="489" t="s">
        <v>336</v>
      </c>
      <c r="D21" s="140">
        <v>21</v>
      </c>
      <c r="E21" s="169">
        <v>686.4</v>
      </c>
      <c r="F21" s="141">
        <v>7334.6</v>
      </c>
      <c r="G21" s="170">
        <f t="shared" si="3"/>
        <v>1.6997756415018644E-2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56"/>
      <c r="B22" s="1057"/>
      <c r="C22" s="154" t="s">
        <v>65</v>
      </c>
      <c r="D22" s="694"/>
      <c r="E22" s="151">
        <v>1333.4</v>
      </c>
      <c r="F22" s="133">
        <v>14246.3</v>
      </c>
      <c r="G22" s="738">
        <f t="shared" si="3"/>
        <v>3.3019825763091294E-2</v>
      </c>
      <c r="H22" s="233">
        <f t="shared" ref="H22" si="6">(E22-I22)/I22</f>
        <v>-2.2870735636516273E-2</v>
      </c>
      <c r="I22" s="685">
        <v>1364.6096260033685</v>
      </c>
      <c r="J22" s="185">
        <v>14630.143999999998</v>
      </c>
      <c r="K22" s="193">
        <f t="shared" si="5"/>
        <v>3.4822739471335372E-2</v>
      </c>
      <c r="L22" s="149"/>
      <c r="M22" s="134"/>
      <c r="N22" s="134"/>
      <c r="O22" s="134"/>
      <c r="P22" s="134"/>
    </row>
    <row r="23" spans="1:21" ht="12.95" customHeight="1" x14ac:dyDescent="0.2">
      <c r="A23" s="1056"/>
      <c r="B23" s="1057"/>
      <c r="C23" s="156" t="s">
        <v>2</v>
      </c>
      <c r="D23" s="145">
        <v>425627</v>
      </c>
      <c r="E23" s="146">
        <v>40381.800000000003</v>
      </c>
      <c r="F23" s="147">
        <v>431482.39999999997</v>
      </c>
      <c r="G23" s="739">
        <f>SUM(G17:G22)</f>
        <v>1</v>
      </c>
      <c r="H23" s="731">
        <f>(E23-I23)/I23</f>
        <v>3.0481446112926344E-2</v>
      </c>
      <c r="I23" s="686">
        <v>39187.313999998718</v>
      </c>
      <c r="J23" s="186">
        <v>420132.01646298636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56" t="str">
        <f>T!J22</f>
        <v>červen</v>
      </c>
      <c r="B24" s="1057"/>
      <c r="C24" s="153" t="s">
        <v>6</v>
      </c>
      <c r="D24" s="132">
        <v>182</v>
      </c>
      <c r="E24" s="151">
        <v>7838.8122564121768</v>
      </c>
      <c r="F24" s="133">
        <v>83740.456610000008</v>
      </c>
      <c r="G24" s="737">
        <f>E24/$E$30</f>
        <v>0.36529977720662793</v>
      </c>
      <c r="H24" s="233">
        <f>(E24-I24)/I24</f>
        <v>-5.3798917167329173E-2</v>
      </c>
      <c r="I24" s="684">
        <v>8284.5099193343631</v>
      </c>
      <c r="J24" s="187">
        <v>89215.505999999994</v>
      </c>
      <c r="K24" s="192">
        <f>I24/$I$30</f>
        <v>0.37614331718984612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56"/>
      <c r="B25" s="1057"/>
      <c r="C25" s="154" t="s">
        <v>7</v>
      </c>
      <c r="D25" s="132">
        <v>1608</v>
      </c>
      <c r="E25" s="151">
        <v>3607.7123450780696</v>
      </c>
      <c r="F25" s="133">
        <v>38540.469440000001</v>
      </c>
      <c r="G25" s="738">
        <f t="shared" ref="G25:G29" si="7">E25/$E$30</f>
        <v>0.16812451590540084</v>
      </c>
      <c r="H25" s="233">
        <f t="shared" ref="H25:H27" si="8">(E25-I25)/I25</f>
        <v>-0.12246236494366157</v>
      </c>
      <c r="I25" s="685">
        <v>4111.1767757361795</v>
      </c>
      <c r="J25" s="185">
        <v>44273.059000000001</v>
      </c>
      <c r="K25" s="193">
        <f t="shared" ref="K25:K30" si="9">I25/$I$30</f>
        <v>0.186660609382614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56"/>
      <c r="B26" s="1057"/>
      <c r="C26" s="154" t="s">
        <v>8</v>
      </c>
      <c r="D26" s="132">
        <v>38356</v>
      </c>
      <c r="E26" s="151">
        <v>2673.3601677462839</v>
      </c>
      <c r="F26" s="133">
        <v>28558.972000000002</v>
      </c>
      <c r="G26" s="738">
        <f t="shared" si="7"/>
        <v>0.1245823782642513</v>
      </c>
      <c r="H26" s="233">
        <f t="shared" si="8"/>
        <v>-9.1476437372859765E-2</v>
      </c>
      <c r="I26" s="685">
        <v>2942.5325635097875</v>
      </c>
      <c r="J26" s="185">
        <v>31687.987381754465</v>
      </c>
      <c r="K26" s="193">
        <f t="shared" si="9"/>
        <v>0.13360041452719298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56"/>
      <c r="B27" s="1057"/>
      <c r="C27" s="154" t="s">
        <v>9</v>
      </c>
      <c r="D27" s="132">
        <v>385230</v>
      </c>
      <c r="E27" s="151">
        <v>5579.2817426142956</v>
      </c>
      <c r="F27" s="133">
        <v>59602.351000000002</v>
      </c>
      <c r="G27" s="738">
        <f t="shared" si="7"/>
        <v>0.2600024481875845</v>
      </c>
      <c r="H27" s="233">
        <f t="shared" si="8"/>
        <v>3.6570091208678606E-3</v>
      </c>
      <c r="I27" s="685">
        <v>5558.952602245412</v>
      </c>
      <c r="J27" s="185">
        <v>59864.085142226446</v>
      </c>
      <c r="K27" s="193">
        <f t="shared" si="9"/>
        <v>0.25239427464862274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56"/>
      <c r="B28" s="1057"/>
      <c r="C28" s="489" t="s">
        <v>336</v>
      </c>
      <c r="D28" s="140">
        <v>21</v>
      </c>
      <c r="E28" s="169">
        <v>659.00897143071097</v>
      </c>
      <c r="F28" s="141">
        <v>7040.0610399999996</v>
      </c>
      <c r="G28" s="170">
        <f t="shared" si="7"/>
        <v>3.0710753436387635E-2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56"/>
      <c r="B29" s="1057"/>
      <c r="C29" s="154" t="s">
        <v>65</v>
      </c>
      <c r="D29" s="694"/>
      <c r="E29" s="151">
        <v>1100.3983936421162</v>
      </c>
      <c r="F29" s="133">
        <v>11755.118210000001</v>
      </c>
      <c r="G29" s="738">
        <f t="shared" si="7"/>
        <v>5.1280126999747835E-2</v>
      </c>
      <c r="H29" s="233">
        <f t="shared" ref="H29" si="10">(E29-I29)/I29</f>
        <v>-2.4213572143491742E-2</v>
      </c>
      <c r="I29" s="685">
        <v>1127.7041391724833</v>
      </c>
      <c r="J29" s="185">
        <v>12144.19</v>
      </c>
      <c r="K29" s="193">
        <f t="shared" si="9"/>
        <v>5.1201384251724005E-2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58"/>
      <c r="B30" s="1059"/>
      <c r="C30" s="155" t="s">
        <v>2</v>
      </c>
      <c r="D30" s="142">
        <v>425397</v>
      </c>
      <c r="E30" s="143">
        <v>21458.573876923652</v>
      </c>
      <c r="F30" s="144">
        <v>229237.42830000003</v>
      </c>
      <c r="G30" s="739">
        <f>SUM(G24:G29)</f>
        <v>1.0000000000000002</v>
      </c>
      <c r="H30" s="667">
        <f>(E30-I30)/I30</f>
        <v>-2.5711932411089249E-2</v>
      </c>
      <c r="I30" s="687">
        <v>22024.875999998229</v>
      </c>
      <c r="J30" s="205">
        <v>237184.82752398093</v>
      </c>
      <c r="K30" s="195">
        <f t="shared" si="9"/>
        <v>1</v>
      </c>
      <c r="L30" s="178"/>
    </row>
    <row r="31" spans="1:21" ht="12.95" customHeight="1" thickTop="1" x14ac:dyDescent="0.2">
      <c r="A31" s="1064" t="str">
        <f>T!E17</f>
        <v>II. čtvrtletí</v>
      </c>
      <c r="B31" s="1065"/>
      <c r="C31" s="179" t="s">
        <v>6</v>
      </c>
      <c r="D31" s="180">
        <f>D24</f>
        <v>182</v>
      </c>
      <c r="E31" s="741">
        <f>E10+E17+E24</f>
        <v>38301.612256412176</v>
      </c>
      <c r="F31" s="181">
        <f>F10+F17+F24</f>
        <v>409107.15660999995</v>
      </c>
      <c r="G31" s="742">
        <f>E31/$E$37</f>
        <v>0.27862998073740297</v>
      </c>
      <c r="H31" s="732">
        <f>(E31-I31)/I31</f>
        <v>-3.0500127310907323E-2</v>
      </c>
      <c r="I31" s="688">
        <v>39506.567597760848</v>
      </c>
      <c r="J31" s="207">
        <v>423555.67600000004</v>
      </c>
      <c r="K31" s="193">
        <f>I31/$I$37</f>
        <v>0.29801041254818789</v>
      </c>
      <c r="L31" s="148"/>
    </row>
    <row r="32" spans="1:21" ht="12.95" customHeight="1" x14ac:dyDescent="0.2">
      <c r="A32" s="1056"/>
      <c r="B32" s="1057"/>
      <c r="C32" s="154" t="s">
        <v>7</v>
      </c>
      <c r="D32" s="132">
        <f t="shared" ref="D32:D35" si="11">D25</f>
        <v>1608</v>
      </c>
      <c r="E32" s="151">
        <f>E11+E18+E25</f>
        <v>24807.51234507807</v>
      </c>
      <c r="F32" s="133">
        <f t="shared" ref="F32" si="12">F11+F18+F25</f>
        <v>264964.36943999998</v>
      </c>
      <c r="G32" s="738">
        <f t="shared" ref="G32:G36" si="13">E32/$E$37</f>
        <v>0.18046542376802463</v>
      </c>
      <c r="H32" s="233">
        <f t="shared" ref="H32:H34" si="14">(E32-I32)/I32</f>
        <v>6.8527292967533416E-3</v>
      </c>
      <c r="I32" s="685">
        <v>24638.670207911273</v>
      </c>
      <c r="J32" s="185">
        <v>264074.97099999996</v>
      </c>
      <c r="K32" s="193">
        <f t="shared" ref="K32:K37" si="15">I32/$I$37</f>
        <v>0.18585720602350042</v>
      </c>
      <c r="L32" s="148"/>
    </row>
    <row r="33" spans="1:12" ht="12.95" customHeight="1" x14ac:dyDescent="0.2">
      <c r="A33" s="1056"/>
      <c r="B33" s="1057"/>
      <c r="C33" s="154" t="s">
        <v>8</v>
      </c>
      <c r="D33" s="132">
        <f t="shared" si="11"/>
        <v>38356</v>
      </c>
      <c r="E33" s="151">
        <f t="shared" ref="E33:F36" si="16">E12+E19+E26</f>
        <v>27105.760167746284</v>
      </c>
      <c r="F33" s="133">
        <f t="shared" si="16"/>
        <v>289505.272</v>
      </c>
      <c r="G33" s="738">
        <f t="shared" si="13"/>
        <v>0.19718432171605077</v>
      </c>
      <c r="H33" s="233">
        <f t="shared" si="14"/>
        <v>2.7290571426424447E-2</v>
      </c>
      <c r="I33" s="685">
        <v>26385.679886177779</v>
      </c>
      <c r="J33" s="185">
        <v>282688.85803887033</v>
      </c>
      <c r="K33" s="193">
        <f t="shared" si="15"/>
        <v>0.19903544717688745</v>
      </c>
      <c r="L33" s="148"/>
    </row>
    <row r="34" spans="1:12" ht="12.95" customHeight="1" x14ac:dyDescent="0.2">
      <c r="A34" s="1056"/>
      <c r="B34" s="1057"/>
      <c r="C34" s="154" t="s">
        <v>9</v>
      </c>
      <c r="D34" s="132">
        <f t="shared" si="11"/>
        <v>385230</v>
      </c>
      <c r="E34" s="151">
        <f t="shared" si="16"/>
        <v>41026.981742614291</v>
      </c>
      <c r="F34" s="133">
        <f t="shared" si="16"/>
        <v>438197.35100000002</v>
      </c>
      <c r="G34" s="738">
        <f t="shared" si="13"/>
        <v>0.29845602989583425</v>
      </c>
      <c r="H34" s="233">
        <f t="shared" si="14"/>
        <v>8.5233146275618663E-2</v>
      </c>
      <c r="I34" s="685">
        <v>37804.762859864393</v>
      </c>
      <c r="J34" s="185">
        <v>405117.63912105997</v>
      </c>
      <c r="K34" s="193">
        <f t="shared" si="15"/>
        <v>0.28517316641785767</v>
      </c>
      <c r="L34" s="148"/>
    </row>
    <row r="35" spans="1:12" ht="12.95" customHeight="1" x14ac:dyDescent="0.2">
      <c r="A35" s="1056"/>
      <c r="B35" s="1057"/>
      <c r="C35" s="489" t="s">
        <v>336</v>
      </c>
      <c r="D35" s="132">
        <f t="shared" si="11"/>
        <v>21</v>
      </c>
      <c r="E35" s="151">
        <f t="shared" si="16"/>
        <v>1984.6089714307109</v>
      </c>
      <c r="F35" s="133">
        <f t="shared" si="16"/>
        <v>21200.061040000001</v>
      </c>
      <c r="G35" s="170">
        <f t="shared" si="13"/>
        <v>1.4437291980794924E-2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56"/>
      <c r="B36" s="1057"/>
      <c r="C36" s="154" t="s">
        <v>65</v>
      </c>
      <c r="D36" s="132"/>
      <c r="E36" s="151">
        <f t="shared" si="16"/>
        <v>4237.5983936421162</v>
      </c>
      <c r="F36" s="133">
        <f t="shared" si="16"/>
        <v>45261.018209999995</v>
      </c>
      <c r="G36" s="738">
        <f t="shared" si="13"/>
        <v>3.0826951901892455E-2</v>
      </c>
      <c r="H36" s="233">
        <f t="shared" ref="H36" si="17">(E36-I36)/I36</f>
        <v>1.3082426132008569E-3</v>
      </c>
      <c r="I36" s="685">
        <v>4232.0618300143906</v>
      </c>
      <c r="J36" s="185">
        <v>45389.760000000002</v>
      </c>
      <c r="K36" s="193">
        <f t="shared" si="15"/>
        <v>3.1923767833566728E-2</v>
      </c>
      <c r="L36" s="148"/>
    </row>
    <row r="37" spans="1:12" ht="12.95" customHeight="1" x14ac:dyDescent="0.2">
      <c r="A37" s="1056"/>
      <c r="B37" s="1057"/>
      <c r="C37" s="157" t="s">
        <v>2</v>
      </c>
      <c r="D37" s="158">
        <f>SUM(D31:D36)</f>
        <v>425397</v>
      </c>
      <c r="E37" s="159">
        <f>SUM(E31:E36)</f>
        <v>137464.07387692365</v>
      </c>
      <c r="F37" s="160">
        <f>SUM(F31:F36)</f>
        <v>1468235.2283000001</v>
      </c>
      <c r="G37" s="743">
        <f>SUM(G31:G36)</f>
        <v>1</v>
      </c>
      <c r="H37" s="733">
        <f>(E37-I37)/I37</f>
        <v>3.6934561962260817E-2</v>
      </c>
      <c r="I37" s="689">
        <v>132567.74238172866</v>
      </c>
      <c r="J37" s="189">
        <v>1420826.9041599303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1044" t="s">
        <v>180</v>
      </c>
      <c r="B40" s="1044"/>
      <c r="C40" s="1044"/>
      <c r="D40" s="1044"/>
      <c r="E40" s="1044"/>
      <c r="F40" s="138"/>
      <c r="G40" s="1044" t="s">
        <v>181</v>
      </c>
      <c r="H40" s="1044"/>
      <c r="I40" s="1044"/>
      <c r="J40" s="1044"/>
      <c r="K40" s="1047"/>
      <c r="L40" s="148"/>
    </row>
    <row r="41" spans="1:12" ht="15" customHeight="1" x14ac:dyDescent="0.2">
      <c r="A41" s="1046" t="str">
        <f>A31</f>
        <v>II. čtvrtletí</v>
      </c>
      <c r="B41" s="1046"/>
      <c r="C41" s="1046"/>
      <c r="D41" s="1046"/>
      <c r="E41" s="1046"/>
      <c r="F41" s="138"/>
      <c r="G41" s="1048" t="str">
        <f>A31</f>
        <v>II. čtvrtletí</v>
      </c>
      <c r="H41" s="1048"/>
      <c r="I41" s="1048"/>
      <c r="J41" s="1048"/>
      <c r="K41" s="1049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duben</v>
      </c>
      <c r="C46" s="408">
        <f>E16</f>
        <v>75623.7</v>
      </c>
      <c r="D46" s="408">
        <f>I16</f>
        <v>71355.55238173173</v>
      </c>
      <c r="H46" s="138" t="str">
        <f>A10</f>
        <v>duben</v>
      </c>
      <c r="I46" s="409">
        <f>E16/E37</f>
        <v>0.55013428503296447</v>
      </c>
      <c r="J46" s="409">
        <f>I16/I37</f>
        <v>0.53825727963491676</v>
      </c>
      <c r="K46" s="138"/>
      <c r="L46" s="148"/>
    </row>
    <row r="47" spans="1:12" ht="15" customHeight="1" x14ac:dyDescent="0.2">
      <c r="A47" s="138"/>
      <c r="B47" s="138" t="str">
        <f>A17</f>
        <v>květen</v>
      </c>
      <c r="C47" s="408">
        <f>E23</f>
        <v>40381.800000000003</v>
      </c>
      <c r="D47" s="408">
        <f>I23</f>
        <v>39187.313999998718</v>
      </c>
      <c r="H47" s="138" t="str">
        <f>A17</f>
        <v>květen</v>
      </c>
      <c r="I47" s="409">
        <f>E23/E37</f>
        <v>0.29376257272976813</v>
      </c>
      <c r="J47" s="409">
        <f>I23/I37</f>
        <v>0.29560218267245508</v>
      </c>
      <c r="K47" s="138"/>
      <c r="L47" s="148"/>
    </row>
    <row r="48" spans="1:12" ht="15" customHeight="1" x14ac:dyDescent="0.2">
      <c r="A48" s="138"/>
      <c r="B48" s="138" t="str">
        <f>A24</f>
        <v>červen</v>
      </c>
      <c r="C48" s="408">
        <f>E30</f>
        <v>21458.573876923652</v>
      </c>
      <c r="D48" s="408">
        <f>I30</f>
        <v>22024.875999998229</v>
      </c>
      <c r="H48" s="138" t="str">
        <f>A24</f>
        <v>červen</v>
      </c>
      <c r="I48" s="409">
        <f>E30/E37</f>
        <v>0.15610314223726746</v>
      </c>
      <c r="J48" s="409">
        <f>I30/I37</f>
        <v>0.16614053769262829</v>
      </c>
      <c r="K48" s="138"/>
      <c r="L48" s="148"/>
    </row>
    <row r="49" spans="1:12" ht="15" customHeight="1" x14ac:dyDescent="0.2">
      <c r="A49" s="138"/>
      <c r="B49" s="138"/>
      <c r="C49" s="408">
        <f>SUM(C46:C48)</f>
        <v>137464.07387692365</v>
      </c>
      <c r="D49" s="408">
        <f>SUM(D46:D48)</f>
        <v>132567.74238172866</v>
      </c>
      <c r="E49" s="138"/>
      <c r="F49" s="138"/>
      <c r="G49" s="138"/>
      <c r="H49" s="138"/>
      <c r="I49" s="279">
        <f>SUM(I46:I48)</f>
        <v>1</v>
      </c>
      <c r="J49" s="279">
        <f>SUM(J46:J48)</f>
        <v>1.0000000000000002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1:E41"/>
    <mergeCell ref="G41:K41"/>
    <mergeCell ref="A10:B16"/>
    <mergeCell ref="A17:B23"/>
    <mergeCell ref="A24:B30"/>
    <mergeCell ref="A31:B37"/>
    <mergeCell ref="A40:E40"/>
    <mergeCell ref="G40:K40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30" t="s">
        <v>256</v>
      </c>
      <c r="L1" s="1030"/>
    </row>
    <row r="2" spans="1:17" ht="6.75" customHeight="1" x14ac:dyDescent="0.2"/>
    <row r="3" spans="1:17" ht="30" customHeight="1" x14ac:dyDescent="0.2">
      <c r="A3" s="1043" t="s">
        <v>327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31" t="s">
        <v>326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729" t="s">
        <v>108</v>
      </c>
      <c r="H8" s="1027"/>
      <c r="I8" s="1041" t="s">
        <v>39</v>
      </c>
      <c r="J8" s="1042"/>
      <c r="K8" s="190" t="s">
        <v>108</v>
      </c>
      <c r="L8" s="148"/>
    </row>
    <row r="9" spans="1:17" ht="15" customHeight="1" x14ac:dyDescent="0.25">
      <c r="A9" s="1038" t="s">
        <v>157</v>
      </c>
      <c r="B9" s="1038"/>
      <c r="C9" s="163" t="s">
        <v>45</v>
      </c>
      <c r="D9" s="1040"/>
      <c r="E9" s="163" t="s">
        <v>148</v>
      </c>
      <c r="F9" s="728" t="s">
        <v>1</v>
      </c>
      <c r="G9" s="730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50" t="str">
        <f>T!J20</f>
        <v>duben</v>
      </c>
      <c r="B10" s="1051"/>
      <c r="C10" s="153" t="s">
        <v>6</v>
      </c>
      <c r="D10" s="132">
        <v>1232</v>
      </c>
      <c r="E10" s="151">
        <v>246308.78313432404</v>
      </c>
      <c r="F10" s="133">
        <v>2633183.3802299998</v>
      </c>
      <c r="G10" s="737">
        <f>E10/$E$16</f>
        <v>0.44848425661673308</v>
      </c>
      <c r="H10" s="233">
        <f>(E10-I10)/I10</f>
        <v>4.1328147598346833E-2</v>
      </c>
      <c r="I10" s="684">
        <v>236533.3</v>
      </c>
      <c r="J10" s="187">
        <v>2531311.8559600003</v>
      </c>
      <c r="K10" s="192">
        <f>I10/$I$16</f>
        <v>0.47349491849129299</v>
      </c>
      <c r="L10" s="148"/>
    </row>
    <row r="11" spans="1:17" ht="12.95" customHeight="1" x14ac:dyDescent="0.2">
      <c r="A11" s="1052"/>
      <c r="B11" s="1053"/>
      <c r="C11" s="154" t="s">
        <v>7</v>
      </c>
      <c r="D11" s="132">
        <v>4518</v>
      </c>
      <c r="E11" s="151">
        <v>53270.796275302346</v>
      </c>
      <c r="F11" s="133">
        <v>569494.13807000022</v>
      </c>
      <c r="G11" s="738">
        <f t="shared" ref="G11:G15" si="0">E11/$E$16</f>
        <v>9.6996595748197217E-2</v>
      </c>
      <c r="H11" s="233">
        <f t="shared" ref="H11:H15" si="1">(E11-I11)/I11</f>
        <v>0.14726650719539511</v>
      </c>
      <c r="I11" s="685">
        <v>46432.800000000003</v>
      </c>
      <c r="J11" s="185">
        <v>496910.67733999982</v>
      </c>
      <c r="K11" s="193">
        <f t="shared" ref="K11:K16" si="2">I11/$I$16</f>
        <v>9.2949681297823647E-2</v>
      </c>
      <c r="L11" s="149"/>
      <c r="M11" s="134"/>
      <c r="O11" s="134"/>
      <c r="P11" s="134"/>
      <c r="Q11" s="134"/>
    </row>
    <row r="12" spans="1:17" ht="12.95" customHeight="1" x14ac:dyDescent="0.2">
      <c r="A12" s="1052"/>
      <c r="B12" s="1053"/>
      <c r="C12" s="154" t="s">
        <v>8</v>
      </c>
      <c r="D12" s="132">
        <v>151790</v>
      </c>
      <c r="E12" s="151">
        <v>76449.278014021475</v>
      </c>
      <c r="F12" s="133">
        <v>817294.77009000012</v>
      </c>
      <c r="G12" s="738">
        <f t="shared" si="0"/>
        <v>0.13920046692085036</v>
      </c>
      <c r="H12" s="233">
        <f t="shared" si="1"/>
        <v>0.16178269349333818</v>
      </c>
      <c r="I12" s="685">
        <v>65803.422999999995</v>
      </c>
      <c r="J12" s="185">
        <v>704212.60599999991</v>
      </c>
      <c r="K12" s="193">
        <f t="shared" si="2"/>
        <v>0.13172600394884387</v>
      </c>
      <c r="L12" s="149"/>
      <c r="M12" s="134"/>
      <c r="O12" s="134"/>
      <c r="P12" s="134"/>
      <c r="Q12" s="134"/>
    </row>
    <row r="13" spans="1:17" ht="12.95" customHeight="1" x14ac:dyDescent="0.2">
      <c r="A13" s="1052"/>
      <c r="B13" s="1053"/>
      <c r="C13" s="154" t="s">
        <v>9</v>
      </c>
      <c r="D13" s="132">
        <v>2138709</v>
      </c>
      <c r="E13" s="151">
        <v>160951.50000000003</v>
      </c>
      <c r="F13" s="133">
        <v>1720664.7</v>
      </c>
      <c r="G13" s="738">
        <f t="shared" si="0"/>
        <v>0.29306390503128182</v>
      </c>
      <c r="H13" s="233">
        <f t="shared" si="1"/>
        <v>0.12539881538806874</v>
      </c>
      <c r="I13" s="685">
        <v>143017.29999999999</v>
      </c>
      <c r="J13" s="185">
        <v>1530529.5000000002</v>
      </c>
      <c r="K13" s="193">
        <f t="shared" si="2"/>
        <v>0.28629357814034978</v>
      </c>
      <c r="L13" s="149"/>
      <c r="M13" s="134"/>
      <c r="O13" s="134"/>
      <c r="P13" s="134"/>
      <c r="Q13" s="134"/>
    </row>
    <row r="14" spans="1:17" ht="12.95" customHeight="1" x14ac:dyDescent="0.2">
      <c r="A14" s="1052"/>
      <c r="B14" s="1053"/>
      <c r="C14" s="489" t="s">
        <v>336</v>
      </c>
      <c r="D14" s="140">
        <v>142</v>
      </c>
      <c r="E14" s="169">
        <v>3939.3999999999996</v>
      </c>
      <c r="F14" s="141">
        <v>42114.602989999992</v>
      </c>
      <c r="G14" s="170">
        <f>E14/$E$16</f>
        <v>7.1729430758969703E-3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52"/>
      <c r="B15" s="1053"/>
      <c r="C15" s="154" t="s">
        <v>65</v>
      </c>
      <c r="D15" s="694"/>
      <c r="E15" s="151">
        <v>8282.9838106230654</v>
      </c>
      <c r="F15" s="133">
        <v>88549.986120000001</v>
      </c>
      <c r="G15" s="738">
        <f t="shared" si="0"/>
        <v>1.508183260704052E-2</v>
      </c>
      <c r="H15" s="233">
        <f t="shared" si="1"/>
        <v>6.7273474640016082E-2</v>
      </c>
      <c r="I15" s="685">
        <v>7760.8822925322474</v>
      </c>
      <c r="J15" s="185">
        <v>83054.785429999989</v>
      </c>
      <c r="K15" s="193">
        <f t="shared" si="2"/>
        <v>1.553581812168974E-2</v>
      </c>
      <c r="L15" s="149"/>
      <c r="M15" s="134"/>
      <c r="O15" s="134"/>
      <c r="P15" s="134"/>
      <c r="Q15" s="134"/>
    </row>
    <row r="16" spans="1:17" ht="12.95" customHeight="1" x14ac:dyDescent="0.2">
      <c r="A16" s="1054"/>
      <c r="B16" s="1055"/>
      <c r="C16" s="156" t="s">
        <v>2</v>
      </c>
      <c r="D16" s="145">
        <v>2296391</v>
      </c>
      <c r="E16" s="146">
        <v>549202.74123427097</v>
      </c>
      <c r="F16" s="147">
        <v>5871301.5774999997</v>
      </c>
      <c r="G16" s="739">
        <f>SUM(G10:G15)</f>
        <v>0.99999999999999989</v>
      </c>
      <c r="H16" s="731">
        <f>(E16-I16)/I16</f>
        <v>9.9399988060521777E-2</v>
      </c>
      <c r="I16" s="686">
        <v>499547.70529253222</v>
      </c>
      <c r="J16" s="186">
        <v>5346019.4247300001</v>
      </c>
      <c r="K16" s="206">
        <f t="shared" si="2"/>
        <v>1</v>
      </c>
      <c r="L16" s="166"/>
      <c r="M16" s="134"/>
    </row>
    <row r="17" spans="1:21" ht="12.95" customHeight="1" x14ac:dyDescent="0.2">
      <c r="A17" s="1056" t="str">
        <f>T!J21</f>
        <v>květen</v>
      </c>
      <c r="B17" s="1057"/>
      <c r="C17" s="153" t="s">
        <v>6</v>
      </c>
      <c r="D17" s="132">
        <v>1232</v>
      </c>
      <c r="E17" s="151">
        <v>218651.09900000002</v>
      </c>
      <c r="F17" s="133">
        <v>2336843.9075800003</v>
      </c>
      <c r="G17" s="737">
        <f>E17/$E$23</f>
        <v>0.60262179202868893</v>
      </c>
      <c r="H17" s="233">
        <f>(E17-I17)/I17</f>
        <v>-2.5309728398671953E-2</v>
      </c>
      <c r="I17" s="684">
        <v>224328.80000000002</v>
      </c>
      <c r="J17" s="187">
        <v>2405697.6769499998</v>
      </c>
      <c r="K17" s="192">
        <f>I17/$I$23</f>
        <v>0.63222935988488149</v>
      </c>
      <c r="L17" s="149"/>
      <c r="M17" s="134"/>
      <c r="N17" s="134"/>
    </row>
    <row r="18" spans="1:21" ht="12.95" customHeight="1" x14ac:dyDescent="0.2">
      <c r="A18" s="1056"/>
      <c r="B18" s="1057"/>
      <c r="C18" s="154" t="s">
        <v>7</v>
      </c>
      <c r="D18" s="132">
        <v>4518</v>
      </c>
      <c r="E18" s="151">
        <v>36818.742999999995</v>
      </c>
      <c r="F18" s="133">
        <v>393502.2010900001</v>
      </c>
      <c r="G18" s="738">
        <f t="shared" ref="G18:G22" si="3">E18/$E$23</f>
        <v>0.10147571628214749</v>
      </c>
      <c r="H18" s="233">
        <f t="shared" ref="H18:H20" si="4">(E18-I18)/I18</f>
        <v>0.19962410277630246</v>
      </c>
      <c r="I18" s="685">
        <v>30691.899999999998</v>
      </c>
      <c r="J18" s="185">
        <v>329139.9625400001</v>
      </c>
      <c r="K18" s="193">
        <f t="shared" ref="K18:K23" si="5">I18/$I$23</f>
        <v>8.6499461017269255E-2</v>
      </c>
      <c r="L18" s="150"/>
      <c r="M18" s="137"/>
      <c r="N18" s="134"/>
    </row>
    <row r="19" spans="1:21" ht="12.95" customHeight="1" x14ac:dyDescent="0.2">
      <c r="A19" s="1056"/>
      <c r="B19" s="1057"/>
      <c r="C19" s="154" t="s">
        <v>8</v>
      </c>
      <c r="D19" s="132">
        <v>151986</v>
      </c>
      <c r="E19" s="151">
        <v>31758.927000000003</v>
      </c>
      <c r="F19" s="133">
        <v>339425.92817000003</v>
      </c>
      <c r="G19" s="738">
        <f t="shared" si="3"/>
        <v>8.7530415301723757E-2</v>
      </c>
      <c r="H19" s="233">
        <f t="shared" si="4"/>
        <v>5.7925510533759994E-2</v>
      </c>
      <c r="I19" s="685">
        <v>30020.002999999997</v>
      </c>
      <c r="J19" s="185">
        <v>321935.85399999999</v>
      </c>
      <c r="K19" s="193">
        <f t="shared" si="5"/>
        <v>8.4605843210645348E-2</v>
      </c>
      <c r="L19" s="149"/>
      <c r="M19" s="134"/>
      <c r="N19" s="134"/>
      <c r="O19" s="134"/>
      <c r="P19" s="134"/>
    </row>
    <row r="20" spans="1:21" ht="12.95" customHeight="1" x14ac:dyDescent="0.2">
      <c r="A20" s="1056"/>
      <c r="B20" s="1057"/>
      <c r="C20" s="154" t="s">
        <v>9</v>
      </c>
      <c r="D20" s="132">
        <v>2137851</v>
      </c>
      <c r="E20" s="151">
        <v>66640.5</v>
      </c>
      <c r="F20" s="133">
        <v>712223.59999999986</v>
      </c>
      <c r="G20" s="738">
        <f t="shared" si="3"/>
        <v>0.18366711951302767</v>
      </c>
      <c r="H20" s="233">
        <f t="shared" si="4"/>
        <v>2.1377654006317817E-2</v>
      </c>
      <c r="I20" s="685">
        <v>65245.69999999999</v>
      </c>
      <c r="J20" s="185">
        <v>699692.8</v>
      </c>
      <c r="K20" s="193">
        <f t="shared" si="5"/>
        <v>0.18388297510725776</v>
      </c>
      <c r="L20" s="149"/>
      <c r="M20" s="134"/>
      <c r="N20" s="134"/>
      <c r="O20" s="134"/>
      <c r="P20" s="134"/>
    </row>
    <row r="21" spans="1:21" ht="12.95" customHeight="1" x14ac:dyDescent="0.2">
      <c r="A21" s="1056"/>
      <c r="B21" s="1057"/>
      <c r="C21" s="489" t="s">
        <v>336</v>
      </c>
      <c r="D21" s="140">
        <v>144</v>
      </c>
      <c r="E21" s="169">
        <v>4266.3490000000002</v>
      </c>
      <c r="F21" s="141">
        <v>45596.826750000007</v>
      </c>
      <c r="G21" s="170">
        <f t="shared" si="3"/>
        <v>1.1758435661006237E-2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56"/>
      <c r="B22" s="1057"/>
      <c r="C22" s="154" t="s">
        <v>65</v>
      </c>
      <c r="D22" s="694"/>
      <c r="E22" s="151">
        <v>4697.4256971497834</v>
      </c>
      <c r="F22" s="133">
        <v>50203.973810000003</v>
      </c>
      <c r="G22" s="738">
        <f t="shared" si="3"/>
        <v>1.294652121340591E-2</v>
      </c>
      <c r="H22" s="233">
        <f t="shared" ref="H22" si="6">(E22-I22)/I22</f>
        <v>3.5710728202605277E-2</v>
      </c>
      <c r="I22" s="685">
        <v>4535.4610792743233</v>
      </c>
      <c r="J22" s="185">
        <v>48638.218719999997</v>
      </c>
      <c r="K22" s="193">
        <f t="shared" si="5"/>
        <v>1.2782360779946217E-2</v>
      </c>
      <c r="L22" s="149"/>
      <c r="M22" s="134"/>
      <c r="N22" s="134"/>
      <c r="O22" s="134"/>
      <c r="P22" s="134"/>
    </row>
    <row r="23" spans="1:21" ht="12.95" customHeight="1" x14ac:dyDescent="0.2">
      <c r="A23" s="1056"/>
      <c r="B23" s="1057"/>
      <c r="C23" s="156" t="s">
        <v>2</v>
      </c>
      <c r="D23" s="145">
        <v>2295731</v>
      </c>
      <c r="E23" s="146">
        <v>362833.04369714978</v>
      </c>
      <c r="F23" s="147">
        <v>3877796.4374000006</v>
      </c>
      <c r="G23" s="739">
        <f>SUM(G17:G22)</f>
        <v>0.99999999999999989</v>
      </c>
      <c r="H23" s="731">
        <f>(E23-I23)/I23</f>
        <v>2.2578032609866541E-2</v>
      </c>
      <c r="I23" s="686">
        <v>354821.8640792743</v>
      </c>
      <c r="J23" s="186">
        <v>3805104.5122099998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56" t="str">
        <f>T!J22</f>
        <v>červen</v>
      </c>
      <c r="B24" s="1057"/>
      <c r="C24" s="153" t="s">
        <v>6</v>
      </c>
      <c r="D24" s="132">
        <v>1232</v>
      </c>
      <c r="E24" s="151">
        <v>195993.60199999998</v>
      </c>
      <c r="F24" s="133">
        <v>2095119.0189799999</v>
      </c>
      <c r="G24" s="737">
        <f>E24/$E$30</f>
        <v>0.72747862881223124</v>
      </c>
      <c r="H24" s="233">
        <f>(E24-I24)/I24</f>
        <v>-2.6507661038770152E-2</v>
      </c>
      <c r="I24" s="684">
        <v>201330.4</v>
      </c>
      <c r="J24" s="187">
        <v>2163403.7969200001</v>
      </c>
      <c r="K24" s="192">
        <f>I24/$I$30</f>
        <v>0.75178815547400135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56"/>
      <c r="B25" s="1057"/>
      <c r="C25" s="154" t="s">
        <v>7</v>
      </c>
      <c r="D25" s="132">
        <v>4516</v>
      </c>
      <c r="E25" s="151">
        <v>26995.115000000002</v>
      </c>
      <c r="F25" s="133">
        <v>288571.96931000013</v>
      </c>
      <c r="G25" s="738">
        <f t="shared" ref="G25:G29" si="7">E25/$E$30</f>
        <v>0.10019903223590176</v>
      </c>
      <c r="H25" s="233">
        <f t="shared" ref="H25:H27" si="8">(E25-I25)/I25</f>
        <v>0.17288473236009722</v>
      </c>
      <c r="I25" s="685">
        <v>23016.000000000004</v>
      </c>
      <c r="J25" s="185">
        <v>247319.02769000002</v>
      </c>
      <c r="K25" s="193">
        <f t="shared" ref="K25:K30" si="9">I25/$I$30</f>
        <v>8.5944080905762957E-2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56"/>
      <c r="B26" s="1057"/>
      <c r="C26" s="154" t="s">
        <v>8</v>
      </c>
      <c r="D26" s="132">
        <v>152008</v>
      </c>
      <c r="E26" s="151">
        <v>10784.625</v>
      </c>
      <c r="F26" s="133">
        <v>115282.2819</v>
      </c>
      <c r="G26" s="738">
        <f t="shared" si="7"/>
        <v>4.0029797540299866E-2</v>
      </c>
      <c r="H26" s="233">
        <f t="shared" si="8"/>
        <v>-0.15240533488423266</v>
      </c>
      <c r="I26" s="685">
        <v>12723.8</v>
      </c>
      <c r="J26" s="185">
        <v>136725.29999999999</v>
      </c>
      <c r="K26" s="193">
        <f t="shared" si="9"/>
        <v>4.7511961097877413E-2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56"/>
      <c r="B27" s="1057"/>
      <c r="C27" s="154" t="s">
        <v>9</v>
      </c>
      <c r="D27" s="132">
        <v>2136728</v>
      </c>
      <c r="E27" s="151">
        <v>27332.7</v>
      </c>
      <c r="F27" s="133">
        <v>292180.3</v>
      </c>
      <c r="G27" s="738">
        <f t="shared" si="7"/>
        <v>0.10145206228587031</v>
      </c>
      <c r="H27" s="233">
        <f t="shared" si="8"/>
        <v>-1.1628865657289869E-2</v>
      </c>
      <c r="I27" s="685">
        <v>27654.288000000004</v>
      </c>
      <c r="J27" s="185">
        <v>297157.87400000001</v>
      </c>
      <c r="K27" s="193">
        <f t="shared" si="9"/>
        <v>0.10326391924153935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56"/>
      <c r="B28" s="1057"/>
      <c r="C28" s="489" t="s">
        <v>336</v>
      </c>
      <c r="D28" s="140">
        <v>147</v>
      </c>
      <c r="E28" s="169">
        <v>4240.9990000000007</v>
      </c>
      <c r="F28" s="141">
        <v>45335.168569999994</v>
      </c>
      <c r="G28" s="170">
        <f t="shared" si="7"/>
        <v>1.5741514548592482E-2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56"/>
      <c r="B29" s="1057"/>
      <c r="C29" s="154" t="s">
        <v>65</v>
      </c>
      <c r="D29" s="694"/>
      <c r="E29" s="151">
        <v>4067.8864460510904</v>
      </c>
      <c r="F29" s="133">
        <v>43484.615639999996</v>
      </c>
      <c r="G29" s="738">
        <f t="shared" si="7"/>
        <v>1.509896457710445E-2</v>
      </c>
      <c r="H29" s="233">
        <f t="shared" ref="H29" si="10">(E29-I29)/I29</f>
        <v>0.32179388243113766</v>
      </c>
      <c r="I29" s="685">
        <v>3077.549760306912</v>
      </c>
      <c r="J29" s="185">
        <v>33069.915730000008</v>
      </c>
      <c r="K29" s="193">
        <f t="shared" si="9"/>
        <v>1.1491883280818935E-2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58"/>
      <c r="B30" s="1059"/>
      <c r="C30" s="155" t="s">
        <v>2</v>
      </c>
      <c r="D30" s="142">
        <v>2294631</v>
      </c>
      <c r="E30" s="143">
        <v>269414.92744605104</v>
      </c>
      <c r="F30" s="144">
        <v>2879973.3544000001</v>
      </c>
      <c r="G30" s="739">
        <f>SUM(G24:G29)</f>
        <v>1.0000000000000002</v>
      </c>
      <c r="H30" s="667">
        <f>(E30-I30)/I30</f>
        <v>6.0226938496551951E-3</v>
      </c>
      <c r="I30" s="687">
        <v>267802.03776030691</v>
      </c>
      <c r="J30" s="205">
        <v>2877675.9143399997</v>
      </c>
      <c r="K30" s="195">
        <f t="shared" si="9"/>
        <v>1</v>
      </c>
      <c r="L30" s="178"/>
    </row>
    <row r="31" spans="1:21" ht="12.95" customHeight="1" thickTop="1" x14ac:dyDescent="0.2">
      <c r="A31" s="1064" t="str">
        <f>T!E17</f>
        <v>II. čtvrtletí</v>
      </c>
      <c r="B31" s="1065"/>
      <c r="C31" s="179" t="s">
        <v>6</v>
      </c>
      <c r="D31" s="180">
        <f>D24</f>
        <v>1232</v>
      </c>
      <c r="E31" s="741">
        <f>E10+E17+E24</f>
        <v>660953.48413432401</v>
      </c>
      <c r="F31" s="181">
        <f>F10+F17+F24</f>
        <v>7065146.3067899998</v>
      </c>
      <c r="G31" s="742">
        <f>E31/$E$37</f>
        <v>0.55944228329615708</v>
      </c>
      <c r="H31" s="732">
        <f>(E31-I31)/I31</f>
        <v>-1.8710810914892401E-3</v>
      </c>
      <c r="I31" s="688">
        <v>662192.5</v>
      </c>
      <c r="J31" s="207">
        <v>7100413.3298300002</v>
      </c>
      <c r="K31" s="193">
        <f>I31/$I$37</f>
        <v>0.59009913973170058</v>
      </c>
      <c r="L31" s="148"/>
    </row>
    <row r="32" spans="1:21" ht="12.95" customHeight="1" x14ac:dyDescent="0.2">
      <c r="A32" s="1056"/>
      <c r="B32" s="1057"/>
      <c r="C32" s="154" t="s">
        <v>7</v>
      </c>
      <c r="D32" s="132">
        <f t="shared" ref="D32:D35" si="11">D25</f>
        <v>4516</v>
      </c>
      <c r="E32" s="151">
        <f>E11+E18+E25</f>
        <v>117084.65427530235</v>
      </c>
      <c r="F32" s="133">
        <f t="shared" ref="F32" si="12">F11+F18+F25</f>
        <v>1251568.3084700005</v>
      </c>
      <c r="G32" s="738">
        <f t="shared" ref="G32:G36" si="13">E32/$E$37</f>
        <v>9.9102445026834088E-2</v>
      </c>
      <c r="H32" s="233">
        <f t="shared" ref="H32:H34" si="14">(E32-I32)/I32</f>
        <v>0.16920147627590337</v>
      </c>
      <c r="I32" s="685">
        <v>100140.7</v>
      </c>
      <c r="J32" s="185">
        <v>1073369.66757</v>
      </c>
      <c r="K32" s="193">
        <f t="shared" ref="K32:K37" si="15">I32/$I$37</f>
        <v>8.9238312004636583E-2</v>
      </c>
      <c r="L32" s="148"/>
    </row>
    <row r="33" spans="1:12" ht="12.95" customHeight="1" x14ac:dyDescent="0.2">
      <c r="A33" s="1056"/>
      <c r="B33" s="1057"/>
      <c r="C33" s="154" t="s">
        <v>8</v>
      </c>
      <c r="D33" s="132">
        <f t="shared" si="11"/>
        <v>152008</v>
      </c>
      <c r="E33" s="151">
        <f t="shared" ref="E33:F36" si="16">E12+E19+E26</f>
        <v>118992.83001402149</v>
      </c>
      <c r="F33" s="133">
        <f t="shared" si="16"/>
        <v>1272002.9801600003</v>
      </c>
      <c r="G33" s="738">
        <f t="shared" si="13"/>
        <v>0.10071755746337344</v>
      </c>
      <c r="H33" s="233">
        <f t="shared" si="14"/>
        <v>9.6230962309635543E-2</v>
      </c>
      <c r="I33" s="685">
        <v>108547.226</v>
      </c>
      <c r="J33" s="185">
        <v>1162873.76</v>
      </c>
      <c r="K33" s="193">
        <f t="shared" si="15"/>
        <v>9.6729613643861095E-2</v>
      </c>
      <c r="L33" s="148"/>
    </row>
    <row r="34" spans="1:12" ht="12.95" customHeight="1" x14ac:dyDescent="0.2">
      <c r="A34" s="1056"/>
      <c r="B34" s="1057"/>
      <c r="C34" s="154" t="s">
        <v>9</v>
      </c>
      <c r="D34" s="132">
        <f t="shared" si="11"/>
        <v>2136728</v>
      </c>
      <c r="E34" s="151">
        <f t="shared" si="16"/>
        <v>254924.70000000004</v>
      </c>
      <c r="F34" s="133">
        <f t="shared" si="16"/>
        <v>2725068.5999999996</v>
      </c>
      <c r="G34" s="738">
        <f t="shared" si="13"/>
        <v>0.21577260678696175</v>
      </c>
      <c r="H34" s="233">
        <f t="shared" si="14"/>
        <v>8.0568118433101313E-2</v>
      </c>
      <c r="I34" s="685">
        <v>235917.28799999997</v>
      </c>
      <c r="J34" s="185">
        <v>2527380.1740000001</v>
      </c>
      <c r="K34" s="193">
        <f t="shared" si="15"/>
        <v>0.21023280797749272</v>
      </c>
      <c r="L34" s="148"/>
    </row>
    <row r="35" spans="1:12" ht="12.95" customHeight="1" x14ac:dyDescent="0.2">
      <c r="A35" s="1056"/>
      <c r="B35" s="1057"/>
      <c r="C35" s="489" t="s">
        <v>336</v>
      </c>
      <c r="D35" s="132">
        <f t="shared" si="11"/>
        <v>147</v>
      </c>
      <c r="E35" s="151">
        <f t="shared" si="16"/>
        <v>12446.748</v>
      </c>
      <c r="F35" s="133">
        <f t="shared" si="16"/>
        <v>133046.59830999997</v>
      </c>
      <c r="G35" s="170">
        <f t="shared" si="13"/>
        <v>1.0535139443060646E-2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56"/>
      <c r="B36" s="1057"/>
      <c r="C36" s="154" t="s">
        <v>65</v>
      </c>
      <c r="D36" s="132"/>
      <c r="E36" s="151">
        <f t="shared" si="16"/>
        <v>17048.295953823937</v>
      </c>
      <c r="F36" s="133">
        <f t="shared" si="16"/>
        <v>182238.57557000002</v>
      </c>
      <c r="G36" s="738">
        <f t="shared" si="13"/>
        <v>1.4429967983613212E-2</v>
      </c>
      <c r="H36" s="233">
        <f t="shared" ref="H36" si="17">(E36-I36)/I36</f>
        <v>0.10891208930110921</v>
      </c>
      <c r="I36" s="685">
        <v>15373.893132113484</v>
      </c>
      <c r="J36" s="185">
        <v>164762.91988</v>
      </c>
      <c r="K36" s="193">
        <f t="shared" si="15"/>
        <v>1.3700126642309098E-2</v>
      </c>
      <c r="L36" s="148"/>
    </row>
    <row r="37" spans="1:12" ht="12.95" customHeight="1" x14ac:dyDescent="0.2">
      <c r="A37" s="1056"/>
      <c r="B37" s="1057"/>
      <c r="C37" s="157" t="s">
        <v>2</v>
      </c>
      <c r="D37" s="158">
        <f>SUM(D31:D36)</f>
        <v>2294631</v>
      </c>
      <c r="E37" s="159">
        <f>SUM(E31:E36)</f>
        <v>1181450.7123774716</v>
      </c>
      <c r="F37" s="160">
        <f>SUM(F31:F36)</f>
        <v>12629071.3693</v>
      </c>
      <c r="G37" s="743">
        <f>SUM(G31:G36)</f>
        <v>1.0000000000000002</v>
      </c>
      <c r="H37" s="733">
        <f>(E37-I37)/I37</f>
        <v>5.2825347628296729E-2</v>
      </c>
      <c r="I37" s="689">
        <v>1122171.6071321133</v>
      </c>
      <c r="J37" s="189">
        <v>12028799.85128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197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1044" t="s">
        <v>180</v>
      </c>
      <c r="B40" s="1044"/>
      <c r="C40" s="1044"/>
      <c r="D40" s="1044"/>
      <c r="E40" s="1044"/>
      <c r="F40" s="138"/>
      <c r="G40" s="1044" t="s">
        <v>181</v>
      </c>
      <c r="H40" s="1044"/>
      <c r="I40" s="1044"/>
      <c r="J40" s="1044"/>
      <c r="K40" s="1047"/>
      <c r="L40" s="148"/>
    </row>
    <row r="41" spans="1:12" ht="15" customHeight="1" x14ac:dyDescent="0.2">
      <c r="A41" s="1046" t="str">
        <f>A31</f>
        <v>II. čtvrtletí</v>
      </c>
      <c r="B41" s="1046"/>
      <c r="C41" s="1046"/>
      <c r="D41" s="1046"/>
      <c r="E41" s="1046"/>
      <c r="F41" s="138"/>
      <c r="G41" s="1048" t="str">
        <f>A31</f>
        <v>II. čtvrtletí</v>
      </c>
      <c r="H41" s="1048"/>
      <c r="I41" s="1048"/>
      <c r="J41" s="1048"/>
      <c r="K41" s="1049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duben</v>
      </c>
      <c r="C46" s="408">
        <f>E16</f>
        <v>549202.74123427097</v>
      </c>
      <c r="D46" s="408">
        <f>I16</f>
        <v>499547.70529253222</v>
      </c>
      <c r="H46" s="138" t="str">
        <f>A10</f>
        <v>duben</v>
      </c>
      <c r="I46" s="409">
        <f>E16/E37</f>
        <v>0.46485455168002099</v>
      </c>
      <c r="J46" s="409">
        <f>I16/I37</f>
        <v>0.44516159749327933</v>
      </c>
      <c r="K46" s="138"/>
      <c r="L46" s="148"/>
    </row>
    <row r="47" spans="1:12" ht="15" customHeight="1" x14ac:dyDescent="0.2">
      <c r="A47" s="138"/>
      <c r="B47" s="138" t="str">
        <f>A17</f>
        <v>květen</v>
      </c>
      <c r="C47" s="408">
        <f>E23</f>
        <v>362833.04369714978</v>
      </c>
      <c r="D47" s="408">
        <f>I23</f>
        <v>354821.8640792743</v>
      </c>
      <c r="H47" s="138" t="str">
        <f>A17</f>
        <v>květen</v>
      </c>
      <c r="I47" s="409">
        <f>E23/E37</f>
        <v>0.30710806629166026</v>
      </c>
      <c r="J47" s="409">
        <f>I23/I37</f>
        <v>0.31619215975894949</v>
      </c>
      <c r="K47" s="138"/>
      <c r="L47" s="148"/>
    </row>
    <row r="48" spans="1:12" ht="15" customHeight="1" x14ac:dyDescent="0.2">
      <c r="A48" s="138"/>
      <c r="B48" s="138" t="str">
        <f>A24</f>
        <v>červen</v>
      </c>
      <c r="C48" s="408">
        <f>E30</f>
        <v>269414.92744605104</v>
      </c>
      <c r="D48" s="408">
        <f>I30</f>
        <v>267802.03776030691</v>
      </c>
      <c r="H48" s="138" t="str">
        <f>A24</f>
        <v>červen</v>
      </c>
      <c r="I48" s="409">
        <f>E30/E37</f>
        <v>0.22803738202831891</v>
      </c>
      <c r="J48" s="409">
        <f>I30/I37</f>
        <v>0.23864624274777124</v>
      </c>
      <c r="K48" s="138"/>
      <c r="L48" s="148"/>
    </row>
    <row r="49" spans="1:12" ht="15" customHeight="1" x14ac:dyDescent="0.2">
      <c r="A49" s="138"/>
      <c r="B49" s="138"/>
      <c r="C49" s="408">
        <f>SUM(C46:C48)</f>
        <v>1181450.7123774718</v>
      </c>
      <c r="D49" s="408">
        <f>SUM(D46:D48)</f>
        <v>1122171.6071321133</v>
      </c>
      <c r="E49" s="138"/>
      <c r="F49" s="138"/>
      <c r="G49" s="138"/>
      <c r="H49" s="138"/>
      <c r="I49" s="279">
        <f>SUM(I46:I48)</f>
        <v>1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1:E41"/>
    <mergeCell ref="G41:K41"/>
    <mergeCell ref="A10:B16"/>
    <mergeCell ref="A17:B23"/>
    <mergeCell ref="A24:B30"/>
    <mergeCell ref="A31:B37"/>
    <mergeCell ref="A40:E40"/>
    <mergeCell ref="G40:K40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30" t="s">
        <v>257</v>
      </c>
      <c r="L1" s="1030"/>
    </row>
    <row r="2" spans="1:17" ht="6.75" customHeight="1" x14ac:dyDescent="0.2"/>
    <row r="3" spans="1:17" ht="30" customHeight="1" x14ac:dyDescent="0.2">
      <c r="A3" s="1043" t="s">
        <v>224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31" t="s">
        <v>44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729" t="s">
        <v>108</v>
      </c>
      <c r="H8" s="1027"/>
      <c r="I8" s="1041" t="s">
        <v>39</v>
      </c>
      <c r="J8" s="1042"/>
      <c r="K8" s="190" t="s">
        <v>108</v>
      </c>
      <c r="L8" s="148"/>
    </row>
    <row r="9" spans="1:17" ht="15" customHeight="1" x14ac:dyDescent="0.25">
      <c r="A9" s="1038" t="s">
        <v>157</v>
      </c>
      <c r="B9" s="1038"/>
      <c r="C9" s="163" t="s">
        <v>45</v>
      </c>
      <c r="D9" s="1040"/>
      <c r="E9" s="163" t="s">
        <v>148</v>
      </c>
      <c r="F9" s="728" t="s">
        <v>1</v>
      </c>
      <c r="G9" s="730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50" t="str">
        <f>T!J20</f>
        <v>duben</v>
      </c>
      <c r="B10" s="1051"/>
      <c r="C10" s="153" t="s">
        <v>6</v>
      </c>
      <c r="D10" s="132">
        <v>139</v>
      </c>
      <c r="E10" s="151">
        <v>10065.909</v>
      </c>
      <c r="F10" s="133">
        <v>107456.94899999999</v>
      </c>
      <c r="G10" s="737">
        <f>E10/$E$16</f>
        <v>0.3649525428695311</v>
      </c>
      <c r="H10" s="233">
        <f>(E10-I10)/I10</f>
        <v>-4.0100072331678602E-2</v>
      </c>
      <c r="I10" s="684">
        <v>10486.414999999999</v>
      </c>
      <c r="J10" s="187">
        <v>112024.251</v>
      </c>
      <c r="K10" s="192">
        <f>I10/$I$16</f>
        <v>0.41733598232628583</v>
      </c>
      <c r="L10" s="148"/>
    </row>
    <row r="11" spans="1:17" ht="12.95" customHeight="1" x14ac:dyDescent="0.2">
      <c r="A11" s="1052"/>
      <c r="B11" s="1053"/>
      <c r="C11" s="154" t="s">
        <v>7</v>
      </c>
      <c r="D11" s="132">
        <v>359</v>
      </c>
      <c r="E11" s="151">
        <v>1623.7429999999999</v>
      </c>
      <c r="F11" s="133">
        <v>17333.944</v>
      </c>
      <c r="G11" s="738">
        <f t="shared" ref="G11:G15" si="0">E11/$E$16</f>
        <v>5.8870901457245543E-2</v>
      </c>
      <c r="H11" s="233">
        <f t="shared" ref="H11:H15" si="1">(E11-I11)/I11</f>
        <v>3.2193121861293007E-2</v>
      </c>
      <c r="I11" s="685">
        <v>1573.1</v>
      </c>
      <c r="J11" s="185">
        <v>16805.113000000001</v>
      </c>
      <c r="K11" s="193">
        <f t="shared" ref="K11:K16" si="2">I11/$I$16</f>
        <v>6.2605879492417596E-2</v>
      </c>
      <c r="L11" s="149"/>
      <c r="M11" s="134"/>
      <c r="O11" s="134"/>
      <c r="P11" s="134"/>
      <c r="Q11" s="134"/>
    </row>
    <row r="12" spans="1:17" ht="12.95" customHeight="1" x14ac:dyDescent="0.2">
      <c r="A12" s="1052"/>
      <c r="B12" s="1053"/>
      <c r="C12" s="154" t="s">
        <v>8</v>
      </c>
      <c r="D12" s="132">
        <v>9835</v>
      </c>
      <c r="E12" s="151">
        <v>4832.7807920000005</v>
      </c>
      <c r="F12" s="133">
        <v>51592.402344000002</v>
      </c>
      <c r="G12" s="738">
        <f t="shared" si="0"/>
        <v>0.17521871488917956</v>
      </c>
      <c r="H12" s="233">
        <f t="shared" si="1"/>
        <v>0.19673733852843761</v>
      </c>
      <c r="I12" s="685">
        <v>4038.2969899999998</v>
      </c>
      <c r="J12" s="185">
        <v>43142.285144000001</v>
      </c>
      <c r="K12" s="193">
        <f t="shared" si="2"/>
        <v>0.16071523406683155</v>
      </c>
      <c r="L12" s="149"/>
      <c r="M12" s="134"/>
      <c r="O12" s="134"/>
      <c r="P12" s="134"/>
      <c r="Q12" s="134"/>
    </row>
    <row r="13" spans="1:17" ht="12.95" customHeight="1" x14ac:dyDescent="0.2">
      <c r="A13" s="1052"/>
      <c r="B13" s="1053"/>
      <c r="C13" s="154" t="s">
        <v>9</v>
      </c>
      <c r="D13" s="132">
        <v>103595</v>
      </c>
      <c r="E13" s="151">
        <v>10175.855208000001</v>
      </c>
      <c r="F13" s="133">
        <v>108632.449656</v>
      </c>
      <c r="G13" s="738">
        <f t="shared" si="0"/>
        <v>0.36893878476665759</v>
      </c>
      <c r="H13" s="233">
        <f t="shared" si="1"/>
        <v>0.19673733852843764</v>
      </c>
      <c r="I13" s="685">
        <v>8502.9980099999993</v>
      </c>
      <c r="J13" s="185">
        <v>90839.966855999999</v>
      </c>
      <c r="K13" s="193">
        <f t="shared" si="2"/>
        <v>0.33840039968109248</v>
      </c>
      <c r="L13" s="149"/>
      <c r="M13" s="134"/>
      <c r="O13" s="134"/>
      <c r="P13" s="134"/>
      <c r="Q13" s="134"/>
    </row>
    <row r="14" spans="1:17" ht="12.95" customHeight="1" x14ac:dyDescent="0.2">
      <c r="A14" s="1052"/>
      <c r="B14" s="1053"/>
      <c r="C14" s="489" t="s">
        <v>336</v>
      </c>
      <c r="D14" s="140">
        <v>12</v>
      </c>
      <c r="E14" s="169">
        <v>306.73700000000002</v>
      </c>
      <c r="F14" s="141">
        <v>3274.2529999999997</v>
      </c>
      <c r="G14" s="170">
        <f>E14/$E$16</f>
        <v>1.1121146450079309E-2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52"/>
      <c r="B15" s="1053"/>
      <c r="C15" s="154" t="s">
        <v>65</v>
      </c>
      <c r="D15" s="694"/>
      <c r="E15" s="151">
        <v>576.39400000000001</v>
      </c>
      <c r="F15" s="133">
        <v>6153.2269999999999</v>
      </c>
      <c r="G15" s="738">
        <f t="shared" si="0"/>
        <v>2.0897909567306888E-2</v>
      </c>
      <c r="H15" s="233">
        <f t="shared" si="1"/>
        <v>9.5341708743251541E-2</v>
      </c>
      <c r="I15" s="685">
        <v>526.22299999999996</v>
      </c>
      <c r="J15" s="185">
        <v>5621.6440000000002</v>
      </c>
      <c r="K15" s="193">
        <f t="shared" si="2"/>
        <v>2.0942504433372616E-2</v>
      </c>
      <c r="L15" s="149"/>
      <c r="M15" s="134"/>
      <c r="O15" s="134"/>
      <c r="P15" s="134"/>
      <c r="Q15" s="134"/>
    </row>
    <row r="16" spans="1:17" ht="12.95" customHeight="1" x14ac:dyDescent="0.2">
      <c r="A16" s="1054"/>
      <c r="B16" s="1055"/>
      <c r="C16" s="156" t="s">
        <v>2</v>
      </c>
      <c r="D16" s="145">
        <v>113940</v>
      </c>
      <c r="E16" s="146">
        <v>27581.419000000002</v>
      </c>
      <c r="F16" s="147">
        <v>294443.22500000003</v>
      </c>
      <c r="G16" s="739">
        <f>SUM(G10:G15)</f>
        <v>1.0000000000000002</v>
      </c>
      <c r="H16" s="731">
        <f>(E16-I16)/I16</f>
        <v>9.7679101229341578E-2</v>
      </c>
      <c r="I16" s="686">
        <v>25127.032999999996</v>
      </c>
      <c r="J16" s="186">
        <v>268433.26</v>
      </c>
      <c r="K16" s="206">
        <f t="shared" si="2"/>
        <v>1</v>
      </c>
      <c r="L16" s="166"/>
      <c r="M16" s="134"/>
    </row>
    <row r="17" spans="1:21" ht="12.95" customHeight="1" x14ac:dyDescent="0.2">
      <c r="A17" s="1056" t="str">
        <f>T!J21</f>
        <v>květen</v>
      </c>
      <c r="B17" s="1057"/>
      <c r="C17" s="153" t="s">
        <v>6</v>
      </c>
      <c r="D17" s="132">
        <v>139</v>
      </c>
      <c r="E17" s="151">
        <v>9548.1849999999995</v>
      </c>
      <c r="F17" s="133">
        <v>101960.269</v>
      </c>
      <c r="G17" s="737">
        <f>E17/$E$23</f>
        <v>0.54887815284810682</v>
      </c>
      <c r="H17" s="233">
        <f>(E17-I17)/I17</f>
        <v>9.055644514935627E-3</v>
      </c>
      <c r="I17" s="684">
        <v>9462.4959999999992</v>
      </c>
      <c r="J17" s="187">
        <v>101242.12300000001</v>
      </c>
      <c r="K17" s="192">
        <f>I17/$I$23</f>
        <v>0.54294413035117217</v>
      </c>
      <c r="L17" s="149"/>
      <c r="M17" s="134"/>
      <c r="N17" s="134"/>
    </row>
    <row r="18" spans="1:21" ht="12.95" customHeight="1" x14ac:dyDescent="0.2">
      <c r="A18" s="1056"/>
      <c r="B18" s="1057"/>
      <c r="C18" s="154" t="s">
        <v>7</v>
      </c>
      <c r="D18" s="132">
        <v>359</v>
      </c>
      <c r="E18" s="151">
        <v>961.7170000000001</v>
      </c>
      <c r="F18" s="133">
        <v>10269.695</v>
      </c>
      <c r="G18" s="738">
        <f t="shared" ref="G18:G22" si="3">E18/$E$23</f>
        <v>5.5284376090599711E-2</v>
      </c>
      <c r="H18" s="233">
        <f t="shared" ref="H18:H20" si="4">(E18-I18)/I18</f>
        <v>-2.0216777153941351E-2</v>
      </c>
      <c r="I18" s="685">
        <v>981.56099999999992</v>
      </c>
      <c r="J18" s="185">
        <v>10502.014999999999</v>
      </c>
      <c r="K18" s="193">
        <f t="shared" ref="K18:K23" si="5">I18/$I$23</f>
        <v>5.6320529333024491E-2</v>
      </c>
      <c r="L18" s="150"/>
      <c r="M18" s="137"/>
      <c r="N18" s="134"/>
    </row>
    <row r="19" spans="1:21" ht="12.95" customHeight="1" x14ac:dyDescent="0.2">
      <c r="A19" s="1056"/>
      <c r="B19" s="1057"/>
      <c r="C19" s="154" t="s">
        <v>8</v>
      </c>
      <c r="D19" s="132">
        <v>9955</v>
      </c>
      <c r="E19" s="151">
        <v>2013.06511</v>
      </c>
      <c r="F19" s="133">
        <v>21497.022680000002</v>
      </c>
      <c r="G19" s="738">
        <f t="shared" si="3"/>
        <v>0.1157212034684886</v>
      </c>
      <c r="H19" s="233">
        <f t="shared" si="4"/>
        <v>-5.7027486946136519E-2</v>
      </c>
      <c r="I19" s="685">
        <v>2134.807836</v>
      </c>
      <c r="J19" s="185">
        <v>22842.778532</v>
      </c>
      <c r="K19" s="193">
        <f t="shared" si="5"/>
        <v>0.12249213991571441</v>
      </c>
      <c r="L19" s="149"/>
      <c r="M19" s="134"/>
      <c r="N19" s="134"/>
      <c r="O19" s="134"/>
      <c r="P19" s="134"/>
    </row>
    <row r="20" spans="1:21" ht="12.95" customHeight="1" x14ac:dyDescent="0.2">
      <c r="A20" s="1056"/>
      <c r="B20" s="1057"/>
      <c r="C20" s="154" t="s">
        <v>9</v>
      </c>
      <c r="D20" s="132">
        <v>103127</v>
      </c>
      <c r="E20" s="151">
        <v>4238.6898899999997</v>
      </c>
      <c r="F20" s="133">
        <v>45263.91732</v>
      </c>
      <c r="G20" s="738">
        <f t="shared" si="3"/>
        <v>0.24366141599886731</v>
      </c>
      <c r="H20" s="233">
        <f t="shared" si="4"/>
        <v>-5.7027486946136574E-2</v>
      </c>
      <c r="I20" s="685">
        <v>4495.0301639999998</v>
      </c>
      <c r="J20" s="185">
        <v>48097.527468</v>
      </c>
      <c r="K20" s="193">
        <f t="shared" si="5"/>
        <v>0.25791823249333656</v>
      </c>
      <c r="L20" s="149"/>
      <c r="M20" s="134"/>
      <c r="N20" s="134"/>
      <c r="O20" s="134"/>
      <c r="P20" s="134"/>
    </row>
    <row r="21" spans="1:21" ht="12.95" customHeight="1" x14ac:dyDescent="0.2">
      <c r="A21" s="1056"/>
      <c r="B21" s="1057"/>
      <c r="C21" s="489" t="s">
        <v>336</v>
      </c>
      <c r="D21" s="140">
        <v>12</v>
      </c>
      <c r="E21" s="169">
        <v>332.78500000000003</v>
      </c>
      <c r="F21" s="141">
        <v>3553.6769999999997</v>
      </c>
      <c r="G21" s="170">
        <f t="shared" si="3"/>
        <v>1.9130171450967615E-2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56"/>
      <c r="B22" s="1057"/>
      <c r="C22" s="154" t="s">
        <v>65</v>
      </c>
      <c r="D22" s="694"/>
      <c r="E22" s="151">
        <v>301.37700000000001</v>
      </c>
      <c r="F22" s="133">
        <v>3218.2999999999997</v>
      </c>
      <c r="G22" s="738">
        <f t="shared" si="3"/>
        <v>1.7324680142969989E-2</v>
      </c>
      <c r="H22" s="233">
        <f t="shared" ref="H22" si="6">(E22-I22)/I22</f>
        <v>-0.14919571121261566</v>
      </c>
      <c r="I22" s="685">
        <v>354.226</v>
      </c>
      <c r="J22" s="185">
        <v>3790.0450000000001</v>
      </c>
      <c r="K22" s="193">
        <f t="shared" si="5"/>
        <v>2.0324967906752547E-2</v>
      </c>
      <c r="L22" s="149"/>
      <c r="M22" s="134"/>
      <c r="N22" s="134"/>
      <c r="O22" s="134"/>
      <c r="P22" s="134"/>
    </row>
    <row r="23" spans="1:21" ht="12.95" customHeight="1" x14ac:dyDescent="0.2">
      <c r="A23" s="1056"/>
      <c r="B23" s="1057"/>
      <c r="C23" s="156" t="s">
        <v>2</v>
      </c>
      <c r="D23" s="145">
        <v>113592</v>
      </c>
      <c r="E23" s="146">
        <v>17395.819</v>
      </c>
      <c r="F23" s="147">
        <v>185762.88099999999</v>
      </c>
      <c r="G23" s="739">
        <f>SUM(G17:G22)</f>
        <v>1</v>
      </c>
      <c r="H23" s="731">
        <f>(E23-I23)/I23</f>
        <v>-1.8534413434469527E-3</v>
      </c>
      <c r="I23" s="686">
        <v>17428.120999999996</v>
      </c>
      <c r="J23" s="186">
        <v>186474.48900000003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56" t="str">
        <f>T!J22</f>
        <v>červen</v>
      </c>
      <c r="B24" s="1057"/>
      <c r="C24" s="153" t="s">
        <v>6</v>
      </c>
      <c r="D24" s="132">
        <v>139</v>
      </c>
      <c r="E24" s="151">
        <v>7858.0479999999998</v>
      </c>
      <c r="F24" s="133">
        <v>83926.570999999996</v>
      </c>
      <c r="G24" s="737">
        <f>E24/$E$30</f>
        <v>0.68661220112389465</v>
      </c>
      <c r="H24" s="233">
        <f>(E24-I24)/I24</f>
        <v>-2.1676615425144846E-2</v>
      </c>
      <c r="I24" s="684">
        <v>8032.1580000000004</v>
      </c>
      <c r="J24" s="187">
        <v>85915.999000000011</v>
      </c>
      <c r="K24" s="192">
        <f>I24/$I$30</f>
        <v>0.69042090778936249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56"/>
      <c r="B25" s="1057"/>
      <c r="C25" s="154" t="s">
        <v>7</v>
      </c>
      <c r="D25" s="132">
        <v>359</v>
      </c>
      <c r="E25" s="151">
        <v>635.15499999999997</v>
      </c>
      <c r="F25" s="133">
        <v>6783.6460000000006</v>
      </c>
      <c r="G25" s="738">
        <f t="shared" ref="G25:G29" si="7">E25/$E$30</f>
        <v>5.5497901336928369E-2</v>
      </c>
      <c r="H25" s="233">
        <f t="shared" ref="H25:H27" si="8">(E25-I25)/I25</f>
        <v>2.0275230389392943E-2</v>
      </c>
      <c r="I25" s="685">
        <v>622.53300000000002</v>
      </c>
      <c r="J25" s="185">
        <v>6658.9249999999993</v>
      </c>
      <c r="K25" s="193">
        <f t="shared" ref="K25:K30" si="9">I25/$I$30</f>
        <v>5.3511123534775482E-2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56"/>
      <c r="B26" s="1057"/>
      <c r="C26" s="154" t="s">
        <v>8</v>
      </c>
      <c r="D26" s="132">
        <v>10193</v>
      </c>
      <c r="E26" s="151">
        <v>745.56491800000003</v>
      </c>
      <c r="F26" s="133">
        <v>7962.8065859999997</v>
      </c>
      <c r="G26" s="738">
        <f t="shared" si="7"/>
        <v>6.5145182293202597E-2</v>
      </c>
      <c r="H26" s="233">
        <f t="shared" si="8"/>
        <v>-0.15731025715401462</v>
      </c>
      <c r="I26" s="685">
        <v>884.74426599999993</v>
      </c>
      <c r="J26" s="185">
        <v>9465.4997640000001</v>
      </c>
      <c r="K26" s="193">
        <f t="shared" si="9"/>
        <v>7.6050040262299751E-2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56"/>
      <c r="B27" s="1057"/>
      <c r="C27" s="154" t="s">
        <v>9</v>
      </c>
      <c r="D27" s="132">
        <v>103127</v>
      </c>
      <c r="E27" s="151">
        <v>1569.8540819999998</v>
      </c>
      <c r="F27" s="133">
        <v>16766.406414000001</v>
      </c>
      <c r="G27" s="738">
        <f t="shared" si="7"/>
        <v>0.13716904843102903</v>
      </c>
      <c r="H27" s="233">
        <f t="shared" si="8"/>
        <v>-0.15731025715401484</v>
      </c>
      <c r="I27" s="685">
        <v>1862.9087340000001</v>
      </c>
      <c r="J27" s="185">
        <v>19930.462235999999</v>
      </c>
      <c r="K27" s="193">
        <f t="shared" si="9"/>
        <v>0.16013020899950076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56"/>
      <c r="B28" s="1057"/>
      <c r="C28" s="489" t="s">
        <v>336</v>
      </c>
      <c r="D28" s="140">
        <v>12</v>
      </c>
      <c r="E28" s="169">
        <v>349.45499999999998</v>
      </c>
      <c r="F28" s="141">
        <v>3732.0410000000002</v>
      </c>
      <c r="G28" s="170">
        <f t="shared" si="7"/>
        <v>3.0534309124066256E-2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56"/>
      <c r="B29" s="1057"/>
      <c r="C29" s="154" t="s">
        <v>65</v>
      </c>
      <c r="D29" s="694"/>
      <c r="E29" s="151">
        <v>286.58999999999997</v>
      </c>
      <c r="F29" s="133">
        <v>3060.8689999999997</v>
      </c>
      <c r="G29" s="738">
        <f t="shared" si="7"/>
        <v>2.504135769087908E-2</v>
      </c>
      <c r="H29" s="233">
        <f t="shared" ref="H29" si="10">(E29-I29)/I29</f>
        <v>0.23867604854603913</v>
      </c>
      <c r="I29" s="685">
        <v>231.36799999999999</v>
      </c>
      <c r="J29" s="185">
        <v>2474.931</v>
      </c>
      <c r="K29" s="193">
        <f t="shared" si="9"/>
        <v>1.9887719414061478E-2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58"/>
      <c r="B30" s="1059"/>
      <c r="C30" s="155" t="s">
        <v>2</v>
      </c>
      <c r="D30" s="142">
        <v>113830</v>
      </c>
      <c r="E30" s="143">
        <v>11444.666999999999</v>
      </c>
      <c r="F30" s="144">
        <v>122232.34000000001</v>
      </c>
      <c r="G30" s="739">
        <f>SUM(G24:G29)</f>
        <v>1</v>
      </c>
      <c r="H30" s="667">
        <f>(E30-I30)/I30</f>
        <v>-1.6249757601013493E-2</v>
      </c>
      <c r="I30" s="687">
        <v>11633.712000000001</v>
      </c>
      <c r="J30" s="205">
        <v>124445.817</v>
      </c>
      <c r="K30" s="195">
        <f t="shared" si="9"/>
        <v>1</v>
      </c>
      <c r="L30" s="178"/>
    </row>
    <row r="31" spans="1:21" ht="12.95" customHeight="1" thickTop="1" x14ac:dyDescent="0.2">
      <c r="A31" s="1064" t="str">
        <f>T!E17</f>
        <v>II. čtvrtletí</v>
      </c>
      <c r="B31" s="1065"/>
      <c r="C31" s="179" t="s">
        <v>6</v>
      </c>
      <c r="D31" s="180">
        <f>D24</f>
        <v>139</v>
      </c>
      <c r="E31" s="741">
        <f>E10+E17+E24</f>
        <v>27472.141999999996</v>
      </c>
      <c r="F31" s="181">
        <f>F10+F17+F24</f>
        <v>293343.78899999999</v>
      </c>
      <c r="G31" s="742">
        <f>E31/$E$37</f>
        <v>0.48690560873476352</v>
      </c>
      <c r="H31" s="732">
        <f>(E31-I31)/I31</f>
        <v>-1.8188261499230189E-2</v>
      </c>
      <c r="I31" s="688">
        <v>27981.069</v>
      </c>
      <c r="J31" s="207">
        <v>299182.37300000002</v>
      </c>
      <c r="K31" s="193">
        <f>I31/$I$37</f>
        <v>0.51636195893082548</v>
      </c>
      <c r="L31" s="148"/>
    </row>
    <row r="32" spans="1:21" ht="12.95" customHeight="1" x14ac:dyDescent="0.2">
      <c r="A32" s="1056"/>
      <c r="B32" s="1057"/>
      <c r="C32" s="154" t="s">
        <v>7</v>
      </c>
      <c r="D32" s="132">
        <f t="shared" ref="D32:D35" si="11">D25</f>
        <v>359</v>
      </c>
      <c r="E32" s="151">
        <f>E11+E18+E25</f>
        <v>3220.6149999999998</v>
      </c>
      <c r="F32" s="133">
        <f t="shared" ref="F32" si="12">F11+F18+F25</f>
        <v>34387.285000000003</v>
      </c>
      <c r="G32" s="738">
        <f t="shared" ref="G32:G36" si="13">E32/$E$37</f>
        <v>5.7080933371533624E-2</v>
      </c>
      <c r="H32" s="233">
        <f t="shared" ref="H32:H34" si="14">(E32-I32)/I32</f>
        <v>1.366646166397136E-2</v>
      </c>
      <c r="I32" s="685">
        <v>3177.194</v>
      </c>
      <c r="J32" s="185">
        <v>33966.053</v>
      </c>
      <c r="K32" s="193">
        <f t="shared" ref="K32:K37" si="15">I32/$I$37</f>
        <v>5.8631859910115117E-2</v>
      </c>
      <c r="L32" s="148"/>
    </row>
    <row r="33" spans="1:12" ht="12.95" customHeight="1" x14ac:dyDescent="0.2">
      <c r="A33" s="1056"/>
      <c r="B33" s="1057"/>
      <c r="C33" s="154" t="s">
        <v>8</v>
      </c>
      <c r="D33" s="132">
        <f t="shared" si="11"/>
        <v>10193</v>
      </c>
      <c r="E33" s="151">
        <f t="shared" ref="E33:F36" si="16">E12+E19+E26</f>
        <v>7591.410820000001</v>
      </c>
      <c r="F33" s="133">
        <f t="shared" si="16"/>
        <v>81052.231610000003</v>
      </c>
      <c r="G33" s="738">
        <f>E33/$E$37</f>
        <v>0.13454722629446844</v>
      </c>
      <c r="H33" s="233">
        <f t="shared" si="14"/>
        <v>7.5598347463221943E-2</v>
      </c>
      <c r="I33" s="685">
        <v>7057.8490919999995</v>
      </c>
      <c r="J33" s="185">
        <v>75450.563439999998</v>
      </c>
      <c r="K33" s="193">
        <f t="shared" si="15"/>
        <v>0.13024537350532489</v>
      </c>
      <c r="L33" s="148"/>
    </row>
    <row r="34" spans="1:12" ht="12.95" customHeight="1" x14ac:dyDescent="0.2">
      <c r="A34" s="1056"/>
      <c r="B34" s="1057"/>
      <c r="C34" s="154" t="s">
        <v>9</v>
      </c>
      <c r="D34" s="132">
        <f t="shared" si="11"/>
        <v>103127</v>
      </c>
      <c r="E34" s="151">
        <f t="shared" si="16"/>
        <v>15984.39918</v>
      </c>
      <c r="F34" s="133">
        <f t="shared" si="16"/>
        <v>170662.77338999999</v>
      </c>
      <c r="G34" s="738">
        <f t="shared" si="13"/>
        <v>0.28330130257034036</v>
      </c>
      <c r="H34" s="233">
        <f t="shared" si="14"/>
        <v>7.5598347463221777E-2</v>
      </c>
      <c r="I34" s="685">
        <v>14860.936908</v>
      </c>
      <c r="J34" s="185">
        <v>158867.95655999999</v>
      </c>
      <c r="K34" s="193">
        <f>I34/$I$37</f>
        <v>0.2742433640888518</v>
      </c>
      <c r="L34" s="148"/>
    </row>
    <row r="35" spans="1:12" ht="12.95" customHeight="1" x14ac:dyDescent="0.2">
      <c r="A35" s="1056"/>
      <c r="B35" s="1057"/>
      <c r="C35" s="489" t="s">
        <v>336</v>
      </c>
      <c r="D35" s="132">
        <f t="shared" si="11"/>
        <v>12</v>
      </c>
      <c r="E35" s="151">
        <f t="shared" si="16"/>
        <v>988.97700000000009</v>
      </c>
      <c r="F35" s="133">
        <f t="shared" si="16"/>
        <v>10559.971</v>
      </c>
      <c r="G35" s="170">
        <f t="shared" si="13"/>
        <v>1.7528245457150021E-2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56"/>
      <c r="B36" s="1057"/>
      <c r="C36" s="154" t="s">
        <v>65</v>
      </c>
      <c r="D36" s="132"/>
      <c r="E36" s="151">
        <f t="shared" si="16"/>
        <v>1164.3609999999999</v>
      </c>
      <c r="F36" s="133">
        <f t="shared" si="16"/>
        <v>12432.396000000001</v>
      </c>
      <c r="G36" s="738">
        <f t="shared" si="13"/>
        <v>2.0636683571743988E-2</v>
      </c>
      <c r="H36" s="233">
        <f t="shared" ref="H36" si="17">(E36-I36)/I36</f>
        <v>4.7259575991372565E-2</v>
      </c>
      <c r="I36" s="685">
        <v>1111.817</v>
      </c>
      <c r="J36" s="185">
        <v>11886.62</v>
      </c>
      <c r="K36" s="193">
        <f t="shared" si="15"/>
        <v>2.0517443564882869E-2</v>
      </c>
      <c r="L36" s="148"/>
    </row>
    <row r="37" spans="1:12" ht="12.95" customHeight="1" x14ac:dyDescent="0.2">
      <c r="A37" s="1056"/>
      <c r="B37" s="1057"/>
      <c r="C37" s="157" t="s">
        <v>2</v>
      </c>
      <c r="D37" s="158">
        <f>SUM(D31:D36)</f>
        <v>113830</v>
      </c>
      <c r="E37" s="159">
        <f>SUM(E31:E36)</f>
        <v>56421.904999999999</v>
      </c>
      <c r="F37" s="160">
        <f>SUM(F31:F36)</f>
        <v>602438.446</v>
      </c>
      <c r="G37" s="743">
        <f>SUM(G31:G36)</f>
        <v>1</v>
      </c>
      <c r="H37" s="733">
        <f>(E37-I37)/I37</f>
        <v>4.1208446768382354E-2</v>
      </c>
      <c r="I37" s="689">
        <v>54188.865999999995</v>
      </c>
      <c r="J37" s="189">
        <v>579353.56600000011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1044" t="s">
        <v>180</v>
      </c>
      <c r="B40" s="1044"/>
      <c r="C40" s="1044"/>
      <c r="D40" s="1044"/>
      <c r="E40" s="1044"/>
      <c r="F40" s="138"/>
      <c r="G40" s="1044" t="s">
        <v>181</v>
      </c>
      <c r="H40" s="1044"/>
      <c r="I40" s="1044"/>
      <c r="J40" s="1044"/>
      <c r="K40" s="1047"/>
      <c r="L40" s="148"/>
    </row>
    <row r="41" spans="1:12" ht="15" customHeight="1" x14ac:dyDescent="0.2">
      <c r="A41" s="1046" t="str">
        <f>A31</f>
        <v>II. čtvrtletí</v>
      </c>
      <c r="B41" s="1046"/>
      <c r="C41" s="1046"/>
      <c r="D41" s="1046"/>
      <c r="E41" s="1046"/>
      <c r="F41" s="138"/>
      <c r="G41" s="1048" t="str">
        <f>A31</f>
        <v>II. čtvrtletí</v>
      </c>
      <c r="H41" s="1048"/>
      <c r="I41" s="1048"/>
      <c r="J41" s="1048"/>
      <c r="K41" s="1049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duben</v>
      </c>
      <c r="C46" s="408">
        <f>E16</f>
        <v>27581.419000000002</v>
      </c>
      <c r="D46" s="408">
        <f>I16</f>
        <v>25127.032999999996</v>
      </c>
      <c r="H46" s="138" t="str">
        <f>A10</f>
        <v>duben</v>
      </c>
      <c r="I46" s="409">
        <f>E16/E37</f>
        <v>0.48884239197524443</v>
      </c>
      <c r="J46" s="409">
        <f>I16/I37</f>
        <v>0.46369364880232034</v>
      </c>
      <c r="K46" s="138"/>
      <c r="L46" s="148"/>
    </row>
    <row r="47" spans="1:12" ht="15" customHeight="1" x14ac:dyDescent="0.2">
      <c r="A47" s="138"/>
      <c r="B47" s="138" t="str">
        <f>A17</f>
        <v>květen</v>
      </c>
      <c r="C47" s="408">
        <f>E23</f>
        <v>17395.819</v>
      </c>
      <c r="D47" s="408">
        <f>I23</f>
        <v>17428.120999999996</v>
      </c>
      <c r="H47" s="138" t="str">
        <f>A17</f>
        <v>květen</v>
      </c>
      <c r="I47" s="409">
        <f>E23/E37</f>
        <v>0.30831676101684263</v>
      </c>
      <c r="J47" s="409">
        <f>I23/I37</f>
        <v>0.32161811616430575</v>
      </c>
      <c r="K47" s="138"/>
      <c r="L47" s="148"/>
    </row>
    <row r="48" spans="1:12" ht="15" customHeight="1" x14ac:dyDescent="0.2">
      <c r="A48" s="138"/>
      <c r="B48" s="138" t="str">
        <f>A24</f>
        <v>červen</v>
      </c>
      <c r="C48" s="408">
        <f>E30</f>
        <v>11444.666999999999</v>
      </c>
      <c r="D48" s="408">
        <f>I30</f>
        <v>11633.712000000001</v>
      </c>
      <c r="H48" s="138" t="str">
        <f>A24</f>
        <v>červen</v>
      </c>
      <c r="I48" s="409">
        <f>E30/E37</f>
        <v>0.20284084700791297</v>
      </c>
      <c r="J48" s="409">
        <f>I30/I37</f>
        <v>0.21468823503337386</v>
      </c>
      <c r="K48" s="138"/>
      <c r="L48" s="148"/>
    </row>
    <row r="49" spans="1:12" ht="15" customHeight="1" x14ac:dyDescent="0.2">
      <c r="A49" s="138"/>
      <c r="B49" s="138"/>
      <c r="C49" s="408">
        <f>SUM(C46:C48)</f>
        <v>56421.904999999999</v>
      </c>
      <c r="D49" s="408">
        <f>SUM(D46:D48)</f>
        <v>54188.865999999995</v>
      </c>
      <c r="E49" s="138"/>
      <c r="F49" s="138"/>
      <c r="G49" s="138"/>
      <c r="H49" s="138"/>
      <c r="I49" s="279">
        <f>SUM(I46:I48)</f>
        <v>1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1:E41"/>
    <mergeCell ref="G41:K41"/>
    <mergeCell ref="A10:B16"/>
    <mergeCell ref="A17:B23"/>
    <mergeCell ref="A24:B30"/>
    <mergeCell ref="A31:B37"/>
    <mergeCell ref="A40:E40"/>
    <mergeCell ref="G40:K40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3" width="9.28515625" style="121" customWidth="1"/>
    <col min="4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30" t="s">
        <v>258</v>
      </c>
      <c r="L1" s="1030"/>
    </row>
    <row r="2" spans="1:17" ht="6.75" customHeight="1" x14ac:dyDescent="0.2"/>
    <row r="3" spans="1:17" ht="30" customHeight="1" x14ac:dyDescent="0.2">
      <c r="A3" s="1043" t="s">
        <v>225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31" t="s">
        <v>110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896" t="s">
        <v>108</v>
      </c>
      <c r="H8" s="1027"/>
      <c r="I8" s="1041" t="s">
        <v>39</v>
      </c>
      <c r="J8" s="1042"/>
      <c r="K8" s="190" t="s">
        <v>108</v>
      </c>
      <c r="L8" s="148"/>
    </row>
    <row r="9" spans="1:17" ht="15" customHeight="1" x14ac:dyDescent="0.25">
      <c r="A9" s="1038" t="s">
        <v>157</v>
      </c>
      <c r="B9" s="1038"/>
      <c r="C9" s="163" t="s">
        <v>45</v>
      </c>
      <c r="D9" s="1040"/>
      <c r="E9" s="163" t="s">
        <v>148</v>
      </c>
      <c r="F9" s="895" t="s">
        <v>1</v>
      </c>
      <c r="G9" s="897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50" t="str">
        <f>T!J20</f>
        <v>duben</v>
      </c>
      <c r="B10" s="1051"/>
      <c r="C10" s="153" t="s">
        <v>6</v>
      </c>
      <c r="D10" s="132">
        <v>101</v>
      </c>
      <c r="E10" s="151">
        <v>8772.4330000000009</v>
      </c>
      <c r="F10" s="133">
        <v>93470.665000000008</v>
      </c>
      <c r="G10" s="737">
        <f>E10/$E$16</f>
        <v>0.91928688571832784</v>
      </c>
      <c r="H10" s="233">
        <f>(E10-I10)/I10</f>
        <v>0.4127470454076233</v>
      </c>
      <c r="I10" s="684">
        <v>6209.4859999999999</v>
      </c>
      <c r="J10" s="187">
        <v>66249.646999999997</v>
      </c>
      <c r="K10" s="192">
        <f>I10/$I$16</f>
        <v>0.93315011420388561</v>
      </c>
      <c r="L10" s="148"/>
    </row>
    <row r="11" spans="1:17" ht="12.95" customHeight="1" x14ac:dyDescent="0.2">
      <c r="A11" s="1052"/>
      <c r="B11" s="1053"/>
      <c r="C11" s="154" t="s">
        <v>7</v>
      </c>
      <c r="D11" s="132">
        <v>112</v>
      </c>
      <c r="E11" s="151">
        <v>89.015000000000001</v>
      </c>
      <c r="F11" s="133">
        <v>933.05</v>
      </c>
      <c r="G11" s="738">
        <f t="shared" ref="G11:G15" si="0">E11/$E$16</f>
        <v>9.3281216433590258E-3</v>
      </c>
      <c r="H11" s="233">
        <f t="shared" ref="H11:H16" si="1">(E11-I11)/I11</f>
        <v>0.10737211385350319</v>
      </c>
      <c r="I11" s="685">
        <v>80.384</v>
      </c>
      <c r="J11" s="185">
        <v>842.76499999999999</v>
      </c>
      <c r="K11" s="193">
        <f t="shared" ref="K11:K16" si="2">I11/$I$16</f>
        <v>1.2079959400853008E-2</v>
      </c>
      <c r="L11" s="149"/>
      <c r="M11" s="134"/>
      <c r="O11" s="134"/>
      <c r="P11" s="134"/>
      <c r="Q11" s="134"/>
    </row>
    <row r="12" spans="1:17" ht="12.95" customHeight="1" x14ac:dyDescent="0.2">
      <c r="A12" s="1052"/>
      <c r="B12" s="1053"/>
      <c r="C12" s="154" t="s">
        <v>8</v>
      </c>
      <c r="D12" s="132">
        <v>818</v>
      </c>
      <c r="E12" s="151">
        <v>12.526000000000002</v>
      </c>
      <c r="F12" s="133">
        <v>132.11100000000002</v>
      </c>
      <c r="G12" s="738">
        <f t="shared" si="0"/>
        <v>1.3126332832074949E-3</v>
      </c>
      <c r="H12" s="233">
        <f t="shared" si="1"/>
        <v>0.37256191102344949</v>
      </c>
      <c r="I12" s="685">
        <v>9.1260000000000012</v>
      </c>
      <c r="J12" s="185">
        <v>96.679000000000016</v>
      </c>
      <c r="K12" s="193">
        <f t="shared" si="2"/>
        <v>1.3714384640249873E-3</v>
      </c>
      <c r="L12" s="149"/>
      <c r="M12" s="134"/>
      <c r="O12" s="134"/>
      <c r="P12" s="134"/>
      <c r="Q12" s="134"/>
    </row>
    <row r="13" spans="1:17" ht="12.95" customHeight="1" x14ac:dyDescent="0.2">
      <c r="A13" s="1052"/>
      <c r="B13" s="1053"/>
      <c r="C13" s="154" t="s">
        <v>9</v>
      </c>
      <c r="D13" s="132">
        <v>6351</v>
      </c>
      <c r="E13" s="151">
        <v>0</v>
      </c>
      <c r="F13" s="133">
        <v>0</v>
      </c>
      <c r="G13" s="738">
        <f t="shared" si="0"/>
        <v>0</v>
      </c>
      <c r="H13" s="233">
        <v>0</v>
      </c>
      <c r="I13" s="685">
        <v>0</v>
      </c>
      <c r="J13" s="185">
        <v>0</v>
      </c>
      <c r="K13" s="193">
        <f>I13/$I$16</f>
        <v>0</v>
      </c>
      <c r="L13" s="149"/>
      <c r="M13" s="134"/>
      <c r="O13" s="134"/>
      <c r="P13" s="134"/>
      <c r="Q13" s="134"/>
    </row>
    <row r="14" spans="1:17" ht="12.95" customHeight="1" x14ac:dyDescent="0.2">
      <c r="A14" s="1052"/>
      <c r="B14" s="1053"/>
      <c r="C14" s="489" t="s">
        <v>336</v>
      </c>
      <c r="D14" s="140">
        <v>3</v>
      </c>
      <c r="E14" s="169">
        <v>0</v>
      </c>
      <c r="F14" s="141">
        <v>0</v>
      </c>
      <c r="G14" s="738">
        <f t="shared" si="0"/>
        <v>0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52"/>
      <c r="B15" s="1053"/>
      <c r="C15" s="154" t="s">
        <v>352</v>
      </c>
      <c r="D15" s="694">
        <v>0</v>
      </c>
      <c r="E15" s="151">
        <v>668.67599999999959</v>
      </c>
      <c r="F15" s="133">
        <v>7187.8418390000215</v>
      </c>
      <c r="G15" s="738">
        <f t="shared" si="0"/>
        <v>7.0072359355105723E-2</v>
      </c>
      <c r="H15" s="233">
        <f t="shared" si="1"/>
        <v>0.88183974941673915</v>
      </c>
      <c r="I15" s="685">
        <v>355.33100000000013</v>
      </c>
      <c r="J15" s="185">
        <v>3764.4205999999976</v>
      </c>
      <c r="K15" s="193">
        <f t="shared" si="2"/>
        <v>5.3398487931236339E-2</v>
      </c>
      <c r="L15" s="149"/>
      <c r="M15" s="134"/>
      <c r="O15" s="134"/>
      <c r="P15" s="134"/>
      <c r="Q15" s="134"/>
    </row>
    <row r="16" spans="1:17" ht="12.95" customHeight="1" x14ac:dyDescent="0.25">
      <c r="A16" s="1054"/>
      <c r="B16" s="1055"/>
      <c r="C16" s="898" t="s">
        <v>2</v>
      </c>
      <c r="D16" s="89">
        <v>7385</v>
      </c>
      <c r="E16" s="899">
        <v>9542.65</v>
      </c>
      <c r="F16" s="899">
        <v>101723.66783900003</v>
      </c>
      <c r="G16" s="739">
        <f>E16/$E$16</f>
        <v>1</v>
      </c>
      <c r="H16" s="903">
        <f t="shared" si="1"/>
        <v>0.43405185828709641</v>
      </c>
      <c r="I16" s="902">
        <v>6654.3270000000002</v>
      </c>
      <c r="J16" s="902">
        <v>70953.511599999998</v>
      </c>
      <c r="K16" s="194">
        <f t="shared" si="2"/>
        <v>1</v>
      </c>
      <c r="L16" s="166"/>
      <c r="M16" s="134"/>
    </row>
    <row r="17" spans="1:21" ht="12.95" customHeight="1" x14ac:dyDescent="0.2">
      <c r="A17" s="1056" t="str">
        <f>T!J21</f>
        <v>květen</v>
      </c>
      <c r="B17" s="1057"/>
      <c r="C17" s="154" t="s">
        <v>6</v>
      </c>
      <c r="D17" s="132">
        <v>98</v>
      </c>
      <c r="E17" s="151">
        <v>4145.3809999999994</v>
      </c>
      <c r="F17" s="133">
        <v>44125.440000000002</v>
      </c>
      <c r="G17" s="738">
        <f>E17/$E$23</f>
        <v>0.80724522167409007</v>
      </c>
      <c r="H17" s="233">
        <f>(E17-I17)/I17</f>
        <v>4.9461684498280471E-2</v>
      </c>
      <c r="I17" s="685">
        <v>3950.0070000000001</v>
      </c>
      <c r="J17" s="185">
        <v>42207.911999999997</v>
      </c>
      <c r="K17" s="193">
        <f>I17/$I$23</f>
        <v>0.91865691202049937</v>
      </c>
      <c r="L17" s="149"/>
      <c r="M17" s="134"/>
      <c r="N17" s="134"/>
    </row>
    <row r="18" spans="1:21" ht="12.95" customHeight="1" x14ac:dyDescent="0.2">
      <c r="A18" s="1056"/>
      <c r="B18" s="1057"/>
      <c r="C18" s="154" t="s">
        <v>7</v>
      </c>
      <c r="D18" s="132">
        <v>112</v>
      </c>
      <c r="E18" s="151">
        <v>57.957000000000008</v>
      </c>
      <c r="F18" s="133">
        <v>606.32000000000005</v>
      </c>
      <c r="G18" s="738">
        <f t="shared" ref="G18:G23" si="3">E18/$E$23</f>
        <v>1.1286178836774052E-2</v>
      </c>
      <c r="H18" s="233">
        <f t="shared" ref="H18:H19" si="4">(E18-I18)/I18</f>
        <v>4.0203169589174026E-2</v>
      </c>
      <c r="I18" s="685">
        <v>55.716999999999999</v>
      </c>
      <c r="J18" s="185">
        <v>582.75400000000002</v>
      </c>
      <c r="K18" s="193">
        <f t="shared" ref="K18:K23" si="5">I18/$I$23</f>
        <v>1.2958156065811063E-2</v>
      </c>
      <c r="L18" s="150"/>
      <c r="M18" s="137"/>
      <c r="N18" s="134"/>
    </row>
    <row r="19" spans="1:21" ht="12.95" customHeight="1" x14ac:dyDescent="0.2">
      <c r="A19" s="1056"/>
      <c r="B19" s="1057"/>
      <c r="C19" s="154" t="s">
        <v>8</v>
      </c>
      <c r="D19" s="132">
        <v>812</v>
      </c>
      <c r="E19" s="151">
        <v>6.077</v>
      </c>
      <c r="F19" s="133">
        <v>63.986000000000004</v>
      </c>
      <c r="G19" s="738">
        <f t="shared" si="3"/>
        <v>1.1833964627409269E-3</v>
      </c>
      <c r="H19" s="233">
        <f t="shared" si="4"/>
        <v>6.4273204903677758E-2</v>
      </c>
      <c r="I19" s="685">
        <v>5.71</v>
      </c>
      <c r="J19" s="185">
        <v>60.373000000000005</v>
      </c>
      <c r="K19" s="193">
        <f t="shared" si="5"/>
        <v>1.3279801700698383E-3</v>
      </c>
      <c r="L19" s="149"/>
      <c r="M19" s="134"/>
      <c r="N19" s="134"/>
      <c r="O19" s="134"/>
      <c r="P19" s="134"/>
    </row>
    <row r="20" spans="1:21" ht="12.95" customHeight="1" x14ac:dyDescent="0.2">
      <c r="A20" s="1056"/>
      <c r="B20" s="1057"/>
      <c r="C20" s="154" t="s">
        <v>9</v>
      </c>
      <c r="D20" s="132">
        <v>6360</v>
      </c>
      <c r="E20" s="151">
        <v>0</v>
      </c>
      <c r="F20" s="133">
        <v>0</v>
      </c>
      <c r="G20" s="738">
        <f t="shared" si="3"/>
        <v>0</v>
      </c>
      <c r="H20" s="233">
        <v>0</v>
      </c>
      <c r="I20" s="685">
        <v>0</v>
      </c>
      <c r="J20" s="185">
        <v>0</v>
      </c>
      <c r="K20" s="193">
        <f t="shared" si="5"/>
        <v>0</v>
      </c>
      <c r="L20" s="149"/>
      <c r="M20" s="134"/>
      <c r="N20" s="134"/>
      <c r="O20" s="134"/>
      <c r="P20" s="134"/>
    </row>
    <row r="21" spans="1:21" ht="12.95" customHeight="1" x14ac:dyDescent="0.2">
      <c r="A21" s="1056"/>
      <c r="B21" s="1057"/>
      <c r="C21" s="489" t="s">
        <v>336</v>
      </c>
      <c r="D21" s="140">
        <v>4</v>
      </c>
      <c r="E21" s="169">
        <v>0</v>
      </c>
      <c r="F21" s="141">
        <v>0</v>
      </c>
      <c r="G21" s="170">
        <f t="shared" si="3"/>
        <v>0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56"/>
      <c r="B22" s="1057"/>
      <c r="C22" s="154" t="s">
        <v>352</v>
      </c>
      <c r="D22" s="694">
        <v>0</v>
      </c>
      <c r="E22" s="151">
        <v>925.80400000000009</v>
      </c>
      <c r="F22" s="133">
        <v>9825.6171020000002</v>
      </c>
      <c r="G22" s="738">
        <f t="shared" si="3"/>
        <v>0.18028520302639481</v>
      </c>
      <c r="H22" s="233">
        <f t="shared" ref="H22" si="6">(E22-I22)/I22</f>
        <v>2.2109291815946199</v>
      </c>
      <c r="I22" s="685">
        <v>288.32900000000154</v>
      </c>
      <c r="J22" s="185">
        <v>3068.5625</v>
      </c>
      <c r="K22" s="193">
        <f t="shared" si="5"/>
        <v>6.7056951743619683E-2</v>
      </c>
      <c r="L22" s="149"/>
      <c r="M22" s="134"/>
      <c r="N22" s="134"/>
      <c r="O22" s="134"/>
      <c r="P22" s="134"/>
    </row>
    <row r="23" spans="1:21" ht="12.95" customHeight="1" x14ac:dyDescent="0.2">
      <c r="A23" s="1056"/>
      <c r="B23" s="1057"/>
      <c r="C23" s="156" t="s">
        <v>2</v>
      </c>
      <c r="D23" s="145">
        <v>7386</v>
      </c>
      <c r="E23" s="146">
        <v>5135.2190000000001</v>
      </c>
      <c r="F23" s="147">
        <v>54621.363102000003</v>
      </c>
      <c r="G23" s="740">
        <f t="shared" si="3"/>
        <v>1</v>
      </c>
      <c r="H23" s="731">
        <f>(E23-I23)/I23</f>
        <v>0.19430280227072932</v>
      </c>
      <c r="I23" s="686">
        <v>4299.7630000000017</v>
      </c>
      <c r="J23" s="186">
        <v>45919.601499999997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56" t="str">
        <f>T!J22</f>
        <v>červen</v>
      </c>
      <c r="B24" s="1057"/>
      <c r="C24" s="153" t="s">
        <v>6</v>
      </c>
      <c r="D24" s="132">
        <v>101</v>
      </c>
      <c r="E24" s="151">
        <v>36853.214999999997</v>
      </c>
      <c r="F24" s="133">
        <v>393376.5450000001</v>
      </c>
      <c r="G24" s="737">
        <f>E24/$E$30</f>
        <v>0.94848180484176114</v>
      </c>
      <c r="H24" s="233">
        <f>(E24-I24)/I24</f>
        <v>2.6754804012257178</v>
      </c>
      <c r="I24" s="684">
        <v>10026.775</v>
      </c>
      <c r="J24" s="187">
        <v>107798.072</v>
      </c>
      <c r="K24" s="192">
        <f>I24/$I$30</f>
        <v>0.96843929709065701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56"/>
      <c r="B25" s="1057"/>
      <c r="C25" s="154" t="s">
        <v>7</v>
      </c>
      <c r="D25" s="132">
        <v>111</v>
      </c>
      <c r="E25" s="151">
        <v>45.853000000000002</v>
      </c>
      <c r="F25" s="133">
        <v>479.35199999999998</v>
      </c>
      <c r="G25" s="738">
        <f t="shared" ref="G25:G29" si="7">E25/$E$30</f>
        <v>1.1801069783846344E-3</v>
      </c>
      <c r="H25" s="233">
        <f t="shared" ref="H25:H26" si="8">(E25-I25)/I25</f>
        <v>6.1952846356941135E-2</v>
      </c>
      <c r="I25" s="685">
        <v>43.177999999999997</v>
      </c>
      <c r="J25" s="185">
        <v>451.29300000000001</v>
      </c>
      <c r="K25" s="193">
        <f t="shared" ref="K25:K30" si="9">I25/$I$30</f>
        <v>4.1703610552525994E-3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56"/>
      <c r="B26" s="1057"/>
      <c r="C26" s="154" t="s">
        <v>8</v>
      </c>
      <c r="D26" s="132">
        <v>813</v>
      </c>
      <c r="E26" s="151">
        <v>2.6470000000000002</v>
      </c>
      <c r="F26" s="133">
        <v>27.835999999999999</v>
      </c>
      <c r="G26" s="738">
        <f t="shared" si="7"/>
        <v>6.8125164586485665E-5</v>
      </c>
      <c r="H26" s="233">
        <f t="shared" si="8"/>
        <v>-0.12409000661813367</v>
      </c>
      <c r="I26" s="685">
        <v>3.0220000000000002</v>
      </c>
      <c r="J26" s="185">
        <v>32.006</v>
      </c>
      <c r="K26" s="193">
        <f t="shared" si="9"/>
        <v>2.9188084461932831E-4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56"/>
      <c r="B27" s="1057"/>
      <c r="C27" s="154" t="s">
        <v>9</v>
      </c>
      <c r="D27" s="132">
        <v>6361</v>
      </c>
      <c r="E27" s="151">
        <v>0</v>
      </c>
      <c r="F27" s="133">
        <v>0</v>
      </c>
      <c r="G27" s="738">
        <f t="shared" si="7"/>
        <v>0</v>
      </c>
      <c r="H27" s="233">
        <v>0</v>
      </c>
      <c r="I27" s="685">
        <v>0</v>
      </c>
      <c r="J27" s="185">
        <v>0</v>
      </c>
      <c r="K27" s="193">
        <f t="shared" si="9"/>
        <v>0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56"/>
      <c r="B28" s="1057"/>
      <c r="C28" s="489" t="s">
        <v>336</v>
      </c>
      <c r="D28" s="140">
        <v>4</v>
      </c>
      <c r="E28" s="169">
        <v>0</v>
      </c>
      <c r="F28" s="141">
        <v>0</v>
      </c>
      <c r="G28" s="170">
        <f t="shared" si="7"/>
        <v>0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56"/>
      <c r="B29" s="1057"/>
      <c r="C29" s="154" t="s">
        <v>352</v>
      </c>
      <c r="D29" s="694">
        <v>0</v>
      </c>
      <c r="E29" s="151">
        <v>1953.2369999999994</v>
      </c>
      <c r="F29" s="133">
        <v>20972.410042000003</v>
      </c>
      <c r="G29" s="738">
        <f t="shared" si="7"/>
        <v>5.0269963015267642E-2</v>
      </c>
      <c r="H29" s="233">
        <f t="shared" ref="H29" si="10">(E29-I29)/I29</f>
        <v>5.9617985137134299</v>
      </c>
      <c r="I29" s="685">
        <v>280.56499999999869</v>
      </c>
      <c r="J29" s="185">
        <v>3019.3040000000037</v>
      </c>
      <c r="K29" s="193">
        <f t="shared" si="9"/>
        <v>2.7098461009471032E-2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58"/>
      <c r="B30" s="1059"/>
      <c r="C30" s="155" t="s">
        <v>2</v>
      </c>
      <c r="D30" s="142">
        <v>7390</v>
      </c>
      <c r="E30" s="143">
        <v>38854.951999999997</v>
      </c>
      <c r="F30" s="144">
        <v>414856.14304200013</v>
      </c>
      <c r="G30" s="740">
        <f>E30/$E$30</f>
        <v>1</v>
      </c>
      <c r="H30" s="667">
        <f>(E30-I30)/I30</f>
        <v>2.7528180699548175</v>
      </c>
      <c r="I30" s="687">
        <v>10353.539999999999</v>
      </c>
      <c r="J30" s="205">
        <v>111300.675</v>
      </c>
      <c r="K30" s="195">
        <f t="shared" si="9"/>
        <v>1</v>
      </c>
      <c r="L30" s="178"/>
    </row>
    <row r="31" spans="1:21" ht="12.95" customHeight="1" thickTop="1" x14ac:dyDescent="0.2">
      <c r="A31" s="1064" t="str">
        <f>T!E17</f>
        <v>II. čtvrtletí</v>
      </c>
      <c r="B31" s="1065"/>
      <c r="C31" s="179" t="s">
        <v>6</v>
      </c>
      <c r="D31" s="180">
        <f>D24</f>
        <v>101</v>
      </c>
      <c r="E31" s="741">
        <f t="shared" ref="E31:F35" si="11">E10+E17+E24</f>
        <v>49771.028999999995</v>
      </c>
      <c r="F31" s="181">
        <f t="shared" si="11"/>
        <v>530972.65000000014</v>
      </c>
      <c r="G31" s="742">
        <f>E31/$E$37</f>
        <v>0.92972924031035098</v>
      </c>
      <c r="H31" s="732">
        <f>(E31-I31)/I31</f>
        <v>1.4655884386356108</v>
      </c>
      <c r="I31" s="688">
        <v>20186.268</v>
      </c>
      <c r="J31" s="207">
        <v>216255.63099999999</v>
      </c>
      <c r="K31" s="193">
        <f>I31/$I$37</f>
        <v>0.94737274863511334</v>
      </c>
      <c r="L31" s="148"/>
    </row>
    <row r="32" spans="1:21" ht="12.95" customHeight="1" x14ac:dyDescent="0.2">
      <c r="A32" s="1056"/>
      <c r="B32" s="1057"/>
      <c r="C32" s="154" t="s">
        <v>7</v>
      </c>
      <c r="D32" s="132">
        <f t="shared" ref="D32:D35" si="12">D25</f>
        <v>111</v>
      </c>
      <c r="E32" s="151">
        <f t="shared" si="11"/>
        <v>192.82500000000002</v>
      </c>
      <c r="F32" s="133">
        <f t="shared" si="11"/>
        <v>2018.7219999999998</v>
      </c>
      <c r="G32" s="738">
        <f t="shared" ref="G32:G36" si="13">E32/$E$37</f>
        <v>3.6019958671709091E-3</v>
      </c>
      <c r="H32" s="233">
        <f t="shared" ref="H32:H33" si="14">(E32-I32)/I32</f>
        <v>7.5558208156002768E-2</v>
      </c>
      <c r="I32" s="685">
        <v>179.279</v>
      </c>
      <c r="J32" s="185">
        <v>1876.8119999999999</v>
      </c>
      <c r="K32" s="193">
        <f t="shared" ref="K32:K37" si="15">I32/$I$37</f>
        <v>8.4138404881256151E-3</v>
      </c>
      <c r="L32" s="148"/>
    </row>
    <row r="33" spans="1:12" ht="12.95" customHeight="1" x14ac:dyDescent="0.2">
      <c r="A33" s="1056"/>
      <c r="B33" s="1057"/>
      <c r="C33" s="154" t="s">
        <v>8</v>
      </c>
      <c r="D33" s="132">
        <f t="shared" si="12"/>
        <v>813</v>
      </c>
      <c r="E33" s="151">
        <f t="shared" si="11"/>
        <v>21.25</v>
      </c>
      <c r="F33" s="133">
        <f t="shared" si="11"/>
        <v>223.93300000000005</v>
      </c>
      <c r="G33" s="738">
        <f>E33/$E$37</f>
        <v>3.9695274045057336E-4</v>
      </c>
      <c r="H33" s="233">
        <f t="shared" si="14"/>
        <v>0.18994288274162813</v>
      </c>
      <c r="I33" s="685">
        <v>17.858000000000004</v>
      </c>
      <c r="J33" s="185">
        <v>189.05800000000002</v>
      </c>
      <c r="K33" s="193">
        <f t="shared" si="15"/>
        <v>8.381035338045575E-4</v>
      </c>
      <c r="L33" s="148"/>
    </row>
    <row r="34" spans="1:12" ht="12.95" customHeight="1" x14ac:dyDescent="0.2">
      <c r="A34" s="1056"/>
      <c r="B34" s="1057"/>
      <c r="C34" s="154" t="s">
        <v>9</v>
      </c>
      <c r="D34" s="132">
        <f t="shared" si="12"/>
        <v>6361</v>
      </c>
      <c r="E34" s="151">
        <f t="shared" si="11"/>
        <v>0</v>
      </c>
      <c r="F34" s="133">
        <f t="shared" si="11"/>
        <v>0</v>
      </c>
      <c r="G34" s="738">
        <f t="shared" si="13"/>
        <v>0</v>
      </c>
      <c r="H34" s="233">
        <v>0</v>
      </c>
      <c r="I34" s="685">
        <v>0</v>
      </c>
      <c r="J34" s="185">
        <v>0</v>
      </c>
      <c r="K34" s="193">
        <f>I34/$I$37</f>
        <v>0</v>
      </c>
      <c r="L34" s="148"/>
    </row>
    <row r="35" spans="1:12" ht="12.95" customHeight="1" x14ac:dyDescent="0.2">
      <c r="A35" s="1056"/>
      <c r="B35" s="1057"/>
      <c r="C35" s="489" t="s">
        <v>336</v>
      </c>
      <c r="D35" s="132">
        <f t="shared" si="12"/>
        <v>4</v>
      </c>
      <c r="E35" s="151">
        <f t="shared" si="11"/>
        <v>0</v>
      </c>
      <c r="F35" s="133">
        <f t="shared" si="11"/>
        <v>0</v>
      </c>
      <c r="G35" s="170">
        <f t="shared" si="13"/>
        <v>0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56"/>
      <c r="B36" s="1057"/>
      <c r="C36" s="154" t="s">
        <v>352</v>
      </c>
      <c r="D36" s="132"/>
      <c r="E36" s="151">
        <f>E15+E22+E29</f>
        <v>3547.7169999999987</v>
      </c>
      <c r="F36" s="133">
        <f>F15+F22+F29</f>
        <v>37985.868983000022</v>
      </c>
      <c r="G36" s="738">
        <f t="shared" si="13"/>
        <v>6.6271811082027593E-2</v>
      </c>
      <c r="H36" s="233">
        <f t="shared" ref="H36" si="16">(E36-I36)/I36</f>
        <v>2.8385858421921042</v>
      </c>
      <c r="I36" s="685">
        <v>924.22500000000036</v>
      </c>
      <c r="J36" s="185">
        <v>9852.2871000000014</v>
      </c>
      <c r="K36" s="193">
        <f t="shared" si="15"/>
        <v>4.3375307342956505E-2</v>
      </c>
      <c r="L36" s="148"/>
    </row>
    <row r="37" spans="1:12" ht="12.95" customHeight="1" x14ac:dyDescent="0.2">
      <c r="A37" s="1056"/>
      <c r="B37" s="1057"/>
      <c r="C37" s="157" t="s">
        <v>2</v>
      </c>
      <c r="D37" s="158">
        <f>SUM(D31:D36)</f>
        <v>7390</v>
      </c>
      <c r="E37" s="159">
        <f>SUM(E31:E36)</f>
        <v>53532.820999999989</v>
      </c>
      <c r="F37" s="160">
        <f>SUM(F31:F36)</f>
        <v>571201.1739830001</v>
      </c>
      <c r="G37" s="743">
        <f>E37/$E$37</f>
        <v>1</v>
      </c>
      <c r="H37" s="733">
        <f>(E37-I37)/I37</f>
        <v>1.5123780073147499</v>
      </c>
      <c r="I37" s="689">
        <v>21307.63</v>
      </c>
      <c r="J37" s="189">
        <v>228173.78810000001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1044" t="s">
        <v>180</v>
      </c>
      <c r="B40" s="1044"/>
      <c r="C40" s="1044"/>
      <c r="D40" s="1044"/>
      <c r="E40" s="1044"/>
      <c r="F40" s="138"/>
      <c r="G40" s="1044" t="s">
        <v>181</v>
      </c>
      <c r="H40" s="1044"/>
      <c r="I40" s="1044"/>
      <c r="J40" s="1044"/>
      <c r="K40" s="1047"/>
      <c r="L40" s="148"/>
    </row>
    <row r="41" spans="1:12" ht="15" customHeight="1" x14ac:dyDescent="0.2">
      <c r="A41" s="1045" t="str">
        <f>A31</f>
        <v>II. čtvrtletí</v>
      </c>
      <c r="B41" s="1046"/>
      <c r="C41" s="1046"/>
      <c r="D41" s="1046"/>
      <c r="E41" s="1046"/>
      <c r="F41" s="138"/>
      <c r="G41" s="1070" t="str">
        <f>A31</f>
        <v>II. čtvrtletí</v>
      </c>
      <c r="H41" s="1048"/>
      <c r="I41" s="1048"/>
      <c r="J41" s="1048"/>
      <c r="K41" s="1049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901">
        <f>E6</f>
        <v>2017</v>
      </c>
      <c r="D45" s="901">
        <f>I6</f>
        <v>2016</v>
      </c>
      <c r="H45" s="138"/>
      <c r="I45" s="901">
        <f>E6</f>
        <v>2017</v>
      </c>
      <c r="J45" s="901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duben</v>
      </c>
      <c r="C46" s="408">
        <f>E16</f>
        <v>9542.65</v>
      </c>
      <c r="D46" s="408">
        <f>I16</f>
        <v>6654.3270000000002</v>
      </c>
      <c r="H46" s="138" t="str">
        <f>A10</f>
        <v>duben</v>
      </c>
      <c r="I46" s="409">
        <f>E16/E37</f>
        <v>0.17825793264285478</v>
      </c>
      <c r="J46" s="409">
        <f>I16/I37</f>
        <v>0.3122978482355851</v>
      </c>
      <c r="K46" s="138"/>
      <c r="L46" s="148"/>
    </row>
    <row r="47" spans="1:12" ht="15" customHeight="1" x14ac:dyDescent="0.2">
      <c r="A47" s="138"/>
      <c r="B47" s="138" t="str">
        <f>A17</f>
        <v>květen</v>
      </c>
      <c r="C47" s="408">
        <f>E23</f>
        <v>5135.2190000000001</v>
      </c>
      <c r="D47" s="408">
        <f>I23</f>
        <v>4299.7630000000017</v>
      </c>
      <c r="H47" s="138" t="str">
        <f>A17</f>
        <v>květen</v>
      </c>
      <c r="I47" s="409">
        <f>E23/E37</f>
        <v>9.5926553170063669E-2</v>
      </c>
      <c r="J47" s="409">
        <f>I23/I37</f>
        <v>0.20179452149300517</v>
      </c>
      <c r="K47" s="138"/>
      <c r="L47" s="148"/>
    </row>
    <row r="48" spans="1:12" ht="15" customHeight="1" x14ac:dyDescent="0.2">
      <c r="A48" s="138"/>
      <c r="B48" s="138" t="str">
        <f>A24</f>
        <v>červen</v>
      </c>
      <c r="C48" s="408">
        <f>E30</f>
        <v>38854.951999999997</v>
      </c>
      <c r="D48" s="408">
        <f>I30</f>
        <v>10353.539999999999</v>
      </c>
      <c r="H48" s="138" t="str">
        <f>A24</f>
        <v>červen</v>
      </c>
      <c r="I48" s="409">
        <f>E30/E37</f>
        <v>0.72581551418708168</v>
      </c>
      <c r="J48" s="409">
        <f>I30/I37</f>
        <v>0.48590763027140976</v>
      </c>
      <c r="K48" s="138"/>
      <c r="L48" s="148"/>
    </row>
    <row r="49" spans="1:12" ht="15" customHeight="1" x14ac:dyDescent="0.2">
      <c r="A49" s="138"/>
      <c r="B49" s="138"/>
      <c r="C49" s="408">
        <f>SUM(C46:C48)</f>
        <v>53532.820999999996</v>
      </c>
      <c r="D49" s="408">
        <f>SUM(D46:D48)</f>
        <v>21307.63</v>
      </c>
      <c r="E49" s="138"/>
      <c r="F49" s="138"/>
      <c r="G49" s="138"/>
      <c r="H49" s="138"/>
      <c r="I49" s="279">
        <f>SUM(I46:I48)</f>
        <v>1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066" t="s">
        <v>353</v>
      </c>
      <c r="B53" s="1066"/>
      <c r="C53" s="1066"/>
      <c r="D53" s="1066"/>
      <c r="E53" s="1066"/>
      <c r="F53" s="1066"/>
      <c r="G53" s="1066"/>
      <c r="H53" s="1066"/>
      <c r="I53" s="1066"/>
      <c r="J53" s="1066"/>
      <c r="K53" s="1067"/>
      <c r="L53" s="900"/>
    </row>
    <row r="54" spans="1:12" ht="15" customHeight="1" x14ac:dyDescent="0.2">
      <c r="A54" s="1066"/>
      <c r="B54" s="1066"/>
      <c r="C54" s="1066"/>
      <c r="D54" s="1066"/>
      <c r="E54" s="1066"/>
      <c r="F54" s="1066"/>
      <c r="G54" s="1066"/>
      <c r="H54" s="1066"/>
      <c r="I54" s="1066"/>
      <c r="J54" s="1066"/>
      <c r="K54" s="1067"/>
      <c r="L54" s="900"/>
    </row>
    <row r="55" spans="1:12" ht="15" customHeight="1" x14ac:dyDescent="0.2">
      <c r="A55" s="1066"/>
      <c r="B55" s="1066"/>
      <c r="C55" s="1066"/>
      <c r="D55" s="1066"/>
      <c r="E55" s="1066"/>
      <c r="F55" s="1066"/>
      <c r="G55" s="1066"/>
      <c r="H55" s="1066"/>
      <c r="I55" s="1066"/>
      <c r="J55" s="1066"/>
      <c r="K55" s="1067"/>
      <c r="L55" s="900"/>
    </row>
    <row r="56" spans="1:12" ht="15" customHeight="1" x14ac:dyDescent="0.2">
      <c r="A56" s="1068"/>
      <c r="B56" s="1068"/>
      <c r="C56" s="1068"/>
      <c r="D56" s="1068"/>
      <c r="E56" s="1068"/>
      <c r="F56" s="1068"/>
      <c r="G56" s="1068"/>
      <c r="H56" s="1068"/>
      <c r="I56" s="1068"/>
      <c r="J56" s="1068"/>
      <c r="K56" s="1069"/>
      <c r="L56" s="223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9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53:K5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30" t="s">
        <v>259</v>
      </c>
      <c r="L1" s="1030"/>
      <c r="M1" s="1030"/>
    </row>
    <row r="2" spans="1:13" ht="6.75" customHeight="1" x14ac:dyDescent="0.2"/>
    <row r="3" spans="1:13" ht="30" customHeight="1" x14ac:dyDescent="0.2">
      <c r="B3" s="1043" t="s">
        <v>176</v>
      </c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89"/>
      <c r="C5" s="1090"/>
      <c r="D5" s="236"/>
      <c r="E5" s="237"/>
      <c r="F5" s="223"/>
      <c r="G5" s="282" t="str">
        <f>T!J20</f>
        <v>duben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4" t="s">
        <v>39</v>
      </c>
      <c r="E7" s="1075"/>
      <c r="F7" s="1075"/>
      <c r="G7" s="1076"/>
      <c r="H7" s="1075" t="s">
        <v>160</v>
      </c>
      <c r="I7" s="1075"/>
      <c r="J7" s="1075"/>
      <c r="K7" s="1075"/>
      <c r="L7" s="1076"/>
      <c r="M7" s="148"/>
    </row>
    <row r="8" spans="1:13" ht="14.1" customHeight="1" x14ac:dyDescent="0.25">
      <c r="B8" s="161"/>
      <c r="C8" s="1039" t="s">
        <v>161</v>
      </c>
      <c r="D8" s="247"/>
      <c r="E8" s="247"/>
      <c r="F8" s="290" t="s">
        <v>163</v>
      </c>
      <c r="G8" s="1039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4.1" customHeight="1" x14ac:dyDescent="0.25">
      <c r="A9" s="253"/>
      <c r="B9" s="353" t="s">
        <v>47</v>
      </c>
      <c r="C9" s="1040"/>
      <c r="D9" s="289" t="s">
        <v>148</v>
      </c>
      <c r="E9" s="289" t="s">
        <v>1</v>
      </c>
      <c r="F9" s="289" t="s">
        <v>66</v>
      </c>
      <c r="G9" s="1040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'10'!D16</f>
        <v>426032</v>
      </c>
      <c r="D10" s="172">
        <f>'10'!E16</f>
        <v>75623.7</v>
      </c>
      <c r="E10" s="172">
        <f>'10'!F16</f>
        <v>807515.4</v>
      </c>
      <c r="F10" s="656">
        <f>E10/$E$14</f>
        <v>0.11413671250692303</v>
      </c>
      <c r="G10" s="656">
        <f>'10'!H16</f>
        <v>5.9815213754283648E-2</v>
      </c>
      <c r="H10" s="254">
        <v>8.4733333333333327</v>
      </c>
      <c r="I10" s="620">
        <v>14.7</v>
      </c>
      <c r="J10" s="620">
        <v>2.1</v>
      </c>
      <c r="K10" s="620">
        <v>8.6999999999999957</v>
      </c>
      <c r="L10" s="256">
        <v>-0.22666666666666302</v>
      </c>
      <c r="M10" s="126"/>
    </row>
    <row r="11" spans="1:13" ht="14.1" customHeight="1" x14ac:dyDescent="0.2">
      <c r="A11" s="167"/>
      <c r="B11" s="139" t="s">
        <v>322</v>
      </c>
      <c r="C11" s="132">
        <f>'11'!D16</f>
        <v>2296391</v>
      </c>
      <c r="D11" s="133">
        <f>'11'!E16</f>
        <v>549202.74123427097</v>
      </c>
      <c r="E11" s="133">
        <f>'11'!F16</f>
        <v>5871301.5774999997</v>
      </c>
      <c r="F11" s="233">
        <f>E11/$E$14</f>
        <v>0.82986783929143781</v>
      </c>
      <c r="G11" s="233">
        <f>'11'!H16</f>
        <v>9.9399988060521777E-2</v>
      </c>
      <c r="H11" s="260">
        <v>7.1516666666666673</v>
      </c>
      <c r="I11" s="261">
        <v>13.883333333333335</v>
      </c>
      <c r="J11" s="261">
        <v>1.0833333333333333</v>
      </c>
      <c r="K11" s="261">
        <v>7.6166666666666689</v>
      </c>
      <c r="L11" s="262">
        <v>-0.46500000000000163</v>
      </c>
      <c r="M11" s="126"/>
    </row>
    <row r="12" spans="1:13" ht="14.1" customHeight="1" x14ac:dyDescent="0.2">
      <c r="A12" s="167"/>
      <c r="B12" s="139" t="s">
        <v>41</v>
      </c>
      <c r="C12" s="132">
        <f>'12'!D16</f>
        <v>113940</v>
      </c>
      <c r="D12" s="133">
        <f>'12'!E16</f>
        <v>27581.419000000002</v>
      </c>
      <c r="E12" s="133">
        <f>'12'!F16</f>
        <v>294443.22500000003</v>
      </c>
      <c r="F12" s="233">
        <f>E12/$E$14</f>
        <v>4.1617511841181301E-2</v>
      </c>
      <c r="G12" s="233">
        <f>'12'!H16</f>
        <v>9.7679101229341578E-2</v>
      </c>
      <c r="H12" s="260">
        <v>6.706666666666667</v>
      </c>
      <c r="I12" s="261">
        <v>13.5</v>
      </c>
      <c r="J12" s="261">
        <v>0.5</v>
      </c>
      <c r="K12" s="261">
        <v>7</v>
      </c>
      <c r="L12" s="262">
        <v>-0.293333333333333</v>
      </c>
      <c r="M12" s="126"/>
    </row>
    <row r="13" spans="1:13" ht="14.1" customHeight="1" x14ac:dyDescent="0.2">
      <c r="A13" s="253"/>
      <c r="B13" s="230" t="s">
        <v>95</v>
      </c>
      <c r="C13" s="231">
        <f>'13'!D16</f>
        <v>7385</v>
      </c>
      <c r="D13" s="232">
        <f>'13'!E16</f>
        <v>9542.65</v>
      </c>
      <c r="E13" s="232">
        <f>'13'!F16</f>
        <v>101723.66783900003</v>
      </c>
      <c r="F13" s="233">
        <f>E13/$E$14</f>
        <v>1.4377936360457868E-2</v>
      </c>
      <c r="G13" s="233">
        <f>'13'!H16</f>
        <v>0.43405185828709641</v>
      </c>
      <c r="H13" s="257">
        <v>7.1266666666666669</v>
      </c>
      <c r="I13" s="258">
        <v>13.8</v>
      </c>
      <c r="J13" s="258">
        <v>1</v>
      </c>
      <c r="K13" s="258">
        <v>7.5500000000000007</v>
      </c>
      <c r="L13" s="259">
        <v>-0.42333333333333378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2843748</v>
      </c>
      <c r="D14" s="172">
        <f>SUM(D10:D13)</f>
        <v>661950.51023427094</v>
      </c>
      <c r="E14" s="172">
        <f>SUM(E10:E13)</f>
        <v>7074983.8703389997</v>
      </c>
      <c r="F14" s="656">
        <f>SUM(F10:F13)</f>
        <v>1</v>
      </c>
      <c r="G14" s="656">
        <f>'9'!H16</f>
        <v>9.8336494448309927E-2</v>
      </c>
      <c r="H14" s="254">
        <v>7.1266666666666669</v>
      </c>
      <c r="I14" s="255">
        <v>13.8</v>
      </c>
      <c r="J14" s="255">
        <v>1</v>
      </c>
      <c r="K14" s="255">
        <v>7.5500000000000007</v>
      </c>
      <c r="L14" s="256">
        <v>-0.42333333333333378</v>
      </c>
      <c r="M14" s="356"/>
    </row>
    <row r="15" spans="1:13" ht="15" customHeight="1" x14ac:dyDescent="0.2">
      <c r="A15" s="167"/>
      <c r="B15" s="139"/>
      <c r="C15" s="252"/>
      <c r="D15" s="1083" t="s">
        <v>177</v>
      </c>
      <c r="E15" s="1084"/>
      <c r="F15" s="1084"/>
      <c r="G15" s="1085"/>
      <c r="H15" s="1077" t="s">
        <v>166</v>
      </c>
      <c r="I15" s="1078"/>
      <c r="J15" s="1078"/>
      <c r="K15" s="1078"/>
      <c r="L15" s="1079"/>
      <c r="M15" s="126"/>
    </row>
    <row r="16" spans="1:13" ht="15" customHeight="1" x14ac:dyDescent="0.2">
      <c r="A16" s="126"/>
      <c r="B16" s="251"/>
      <c r="C16" s="138"/>
      <c r="D16" s="1086"/>
      <c r="E16" s="1087"/>
      <c r="F16" s="1087"/>
      <c r="G16" s="1088"/>
      <c r="H16" s="1080" t="s">
        <v>167</v>
      </c>
      <c r="I16" s="1081"/>
      <c r="J16" s="1081"/>
      <c r="K16" s="1081"/>
      <c r="L16" s="1082"/>
      <c r="M16" s="126"/>
    </row>
    <row r="17" spans="1:13" ht="15" customHeight="1" x14ac:dyDescent="0.2">
      <c r="A17" s="167"/>
      <c r="B17" s="138"/>
      <c r="C17" s="138"/>
      <c r="D17" s="292"/>
      <c r="E17" s="292"/>
      <c r="F17" s="292"/>
      <c r="G17" s="651"/>
      <c r="H17" s="291"/>
      <c r="I17" s="291"/>
      <c r="J17" s="291"/>
      <c r="K17" s="291"/>
      <c r="L17" s="291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361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73" t="s">
        <v>192</v>
      </c>
      <c r="C20" s="1044"/>
      <c r="D20" s="1044"/>
      <c r="E20" s="1044"/>
      <c r="F20" s="1044"/>
      <c r="G20" s="1044" t="s">
        <v>178</v>
      </c>
      <c r="H20" s="1044"/>
      <c r="I20" s="1044"/>
      <c r="J20" s="1044"/>
      <c r="K20" s="1044"/>
      <c r="L20" s="1047"/>
      <c r="M20" s="148"/>
    </row>
    <row r="21" spans="1:13" ht="15" customHeight="1" x14ac:dyDescent="0.2">
      <c r="A21" s="167"/>
      <c r="C21" s="465" t="str">
        <f>G5</f>
        <v>duben</v>
      </c>
      <c r="D21" s="466">
        <f>H5</f>
        <v>2017</v>
      </c>
      <c r="I21" s="465" t="str">
        <f>G5</f>
        <v>duben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73" t="s">
        <v>231</v>
      </c>
      <c r="C37" s="1044"/>
      <c r="D37" s="1044"/>
      <c r="E37" s="1044"/>
      <c r="F37" s="1044"/>
      <c r="G37" s="1071" t="s">
        <v>235</v>
      </c>
      <c r="H37" s="1071"/>
      <c r="I37" s="1071"/>
      <c r="J37" s="1071"/>
      <c r="K37" s="1071"/>
      <c r="L37" s="1072"/>
      <c r="M37" s="148"/>
    </row>
    <row r="38" spans="1:13" ht="15" customHeight="1" x14ac:dyDescent="0.25">
      <c r="A38" s="167"/>
      <c r="C38" s="465" t="str">
        <f>G5</f>
        <v>duben</v>
      </c>
      <c r="D38" s="466">
        <f>H5</f>
        <v>2017</v>
      </c>
      <c r="F38" s="658"/>
      <c r="G38" s="1071"/>
      <c r="H38" s="1071"/>
      <c r="I38" s="1071"/>
      <c r="J38" s="1071"/>
      <c r="K38" s="1071"/>
      <c r="L38" s="1072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duben</v>
      </c>
      <c r="J39" s="360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K1:M1"/>
    <mergeCell ref="B3:L3"/>
    <mergeCell ref="B5:C5"/>
    <mergeCell ref="H7:L7"/>
    <mergeCell ref="C8:C9"/>
    <mergeCell ref="G37:L38"/>
    <mergeCell ref="B20:F20"/>
    <mergeCell ref="B37:F37"/>
    <mergeCell ref="G8:G9"/>
    <mergeCell ref="D7:G7"/>
    <mergeCell ref="H15:L15"/>
    <mergeCell ref="H16:L16"/>
    <mergeCell ref="D15:G16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H10" sqref="H10:L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30" t="s">
        <v>260</v>
      </c>
      <c r="L1" s="1030"/>
      <c r="M1" s="1030"/>
    </row>
    <row r="2" spans="1:13" ht="6.75" customHeight="1" x14ac:dyDescent="0.2"/>
    <row r="3" spans="1:13" ht="30" customHeight="1" x14ac:dyDescent="0.2">
      <c r="B3" s="1043" t="s">
        <v>176</v>
      </c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89"/>
      <c r="C5" s="1090"/>
      <c r="D5" s="236"/>
      <c r="E5" s="237"/>
      <c r="F5" s="223"/>
      <c r="G5" s="282" t="str">
        <f>T!J21</f>
        <v>květen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4" t="s">
        <v>39</v>
      </c>
      <c r="E7" s="1075"/>
      <c r="F7" s="1075"/>
      <c r="G7" s="1076"/>
      <c r="H7" s="1075" t="s">
        <v>160</v>
      </c>
      <c r="I7" s="1075"/>
      <c r="J7" s="1075"/>
      <c r="K7" s="1075"/>
      <c r="L7" s="1076"/>
      <c r="M7" s="148"/>
    </row>
    <row r="8" spans="1:13" ht="14.1" customHeight="1" x14ac:dyDescent="0.25">
      <c r="B8" s="161"/>
      <c r="C8" s="1039" t="s">
        <v>161</v>
      </c>
      <c r="D8" s="247"/>
      <c r="E8" s="247"/>
      <c r="F8" s="653" t="s">
        <v>163</v>
      </c>
      <c r="G8" s="1039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4.1" customHeight="1" x14ac:dyDescent="0.25">
      <c r="A9" s="253"/>
      <c r="B9" s="353" t="s">
        <v>47</v>
      </c>
      <c r="C9" s="1040"/>
      <c r="D9" s="654" t="s">
        <v>148</v>
      </c>
      <c r="E9" s="654" t="s">
        <v>1</v>
      </c>
      <c r="F9" s="654" t="s">
        <v>66</v>
      </c>
      <c r="G9" s="1040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'10'!D23</f>
        <v>425627</v>
      </c>
      <c r="D10" s="172">
        <f>'10'!E23</f>
        <v>40381.800000000003</v>
      </c>
      <c r="E10" s="172">
        <f>'10'!F23</f>
        <v>431482.39999999997</v>
      </c>
      <c r="F10" s="656">
        <f>E10/$E$14</f>
        <v>9.483831929320638E-2</v>
      </c>
      <c r="G10" s="656">
        <f>'10'!H23</f>
        <v>3.0481446112926344E-2</v>
      </c>
      <c r="H10" s="254">
        <v>15.393548387096773</v>
      </c>
      <c r="I10" s="620">
        <v>24</v>
      </c>
      <c r="J10" s="620">
        <v>4.8</v>
      </c>
      <c r="K10" s="620">
        <v>14</v>
      </c>
      <c r="L10" s="256">
        <v>1.3935483870967733</v>
      </c>
      <c r="M10" s="126"/>
    </row>
    <row r="11" spans="1:13" ht="14.1" customHeight="1" x14ac:dyDescent="0.2">
      <c r="A11" s="167"/>
      <c r="B11" s="139" t="s">
        <v>322</v>
      </c>
      <c r="C11" s="132">
        <f>'11'!D23</f>
        <v>2295731</v>
      </c>
      <c r="D11" s="133">
        <f>'11'!E23</f>
        <v>362833.04369714978</v>
      </c>
      <c r="E11" s="133">
        <f>'11'!F23</f>
        <v>3877796.4374000006</v>
      </c>
      <c r="F11" s="233">
        <f>E11/$E$14</f>
        <v>0.85232606633364294</v>
      </c>
      <c r="G11" s="233">
        <f>'11'!H23</f>
        <v>2.2578032609866541E-2</v>
      </c>
      <c r="H11" s="260">
        <v>14.030645161290321</v>
      </c>
      <c r="I11" s="261">
        <v>21.516666666666669</v>
      </c>
      <c r="J11" s="261">
        <v>3.5666666666666664</v>
      </c>
      <c r="K11" s="261">
        <v>13.016666666666657</v>
      </c>
      <c r="L11" s="262">
        <v>1.0139784946236645</v>
      </c>
      <c r="M11" s="126"/>
    </row>
    <row r="12" spans="1:13" ht="14.1" customHeight="1" x14ac:dyDescent="0.2">
      <c r="A12" s="167"/>
      <c r="B12" s="139" t="s">
        <v>41</v>
      </c>
      <c r="C12" s="132">
        <f>'12'!D23</f>
        <v>113592</v>
      </c>
      <c r="D12" s="133">
        <f>'12'!E23</f>
        <v>17395.819</v>
      </c>
      <c r="E12" s="133">
        <f>'12'!F23</f>
        <v>185762.88099999999</v>
      </c>
      <c r="F12" s="233">
        <f>E12/$E$14</f>
        <v>4.0830030196142182E-2</v>
      </c>
      <c r="G12" s="233">
        <f>'12'!H23</f>
        <v>-1.8534413434469527E-3</v>
      </c>
      <c r="H12" s="260">
        <v>13.71290322580645</v>
      </c>
      <c r="I12" s="261">
        <v>22.6</v>
      </c>
      <c r="J12" s="261">
        <v>3.4</v>
      </c>
      <c r="K12" s="261">
        <v>12.399999999999995</v>
      </c>
      <c r="L12" s="262">
        <v>1.3129032258064548</v>
      </c>
      <c r="M12" s="126"/>
    </row>
    <row r="13" spans="1:13" ht="14.1" customHeight="1" x14ac:dyDescent="0.2">
      <c r="A13" s="253"/>
      <c r="B13" s="230" t="s">
        <v>95</v>
      </c>
      <c r="C13" s="231">
        <f>'13'!D23</f>
        <v>7386</v>
      </c>
      <c r="D13" s="232">
        <f>'13'!E23</f>
        <v>5135.2190000000001</v>
      </c>
      <c r="E13" s="232">
        <f>'13'!F23</f>
        <v>54621.363102000003</v>
      </c>
      <c r="F13" s="233">
        <f>E13/$E$14</f>
        <v>1.2005584177008467E-2</v>
      </c>
      <c r="G13" s="233">
        <f>'13'!H23</f>
        <v>0.19430280227072932</v>
      </c>
      <c r="H13" s="257">
        <v>14.054838709677419</v>
      </c>
      <c r="I13" s="258">
        <v>21.6</v>
      </c>
      <c r="J13" s="258">
        <v>3.6</v>
      </c>
      <c r="K13" s="258">
        <v>12.95483870967742</v>
      </c>
      <c r="L13" s="259">
        <v>1.0999999999999996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2842336</v>
      </c>
      <c r="D14" s="172">
        <f t="shared" ref="D14:E14" si="0">SUM(D10:D13)</f>
        <v>425745.88169714977</v>
      </c>
      <c r="E14" s="499">
        <f t="shared" si="0"/>
        <v>4549663.0815020008</v>
      </c>
      <c r="F14" s="656">
        <f>SUM(F10:F13)</f>
        <v>1</v>
      </c>
      <c r="G14" s="656">
        <f>'9'!H23</f>
        <v>2.4074879366824977E-2</v>
      </c>
      <c r="H14" s="254">
        <v>14.054838709677419</v>
      </c>
      <c r="I14" s="255">
        <v>21.6</v>
      </c>
      <c r="J14" s="255">
        <v>3.6</v>
      </c>
      <c r="K14" s="255">
        <v>12.95483870967742</v>
      </c>
      <c r="L14" s="256">
        <v>1.0999999999999996</v>
      </c>
      <c r="M14" s="356"/>
    </row>
    <row r="15" spans="1:13" ht="15" customHeight="1" x14ac:dyDescent="0.2">
      <c r="A15" s="167"/>
      <c r="B15" s="139"/>
      <c r="C15" s="252"/>
      <c r="D15" s="1083" t="s">
        <v>177</v>
      </c>
      <c r="E15" s="1084"/>
      <c r="F15" s="1084"/>
      <c r="G15" s="1085"/>
      <c r="H15" s="1077" t="s">
        <v>166</v>
      </c>
      <c r="I15" s="1078"/>
      <c r="J15" s="1078"/>
      <c r="K15" s="1078"/>
      <c r="L15" s="1079"/>
      <c r="M15" s="126"/>
    </row>
    <row r="16" spans="1:13" ht="15" customHeight="1" x14ac:dyDescent="0.2">
      <c r="A16" s="126"/>
      <c r="B16" s="251"/>
      <c r="C16" s="138"/>
      <c r="D16" s="1086"/>
      <c r="E16" s="1087"/>
      <c r="F16" s="1087"/>
      <c r="G16" s="1088"/>
      <c r="H16" s="1080" t="s">
        <v>167</v>
      </c>
      <c r="I16" s="1081"/>
      <c r="J16" s="1081"/>
      <c r="K16" s="1081"/>
      <c r="L16" s="1082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73" t="s">
        <v>192</v>
      </c>
      <c r="C20" s="1044"/>
      <c r="D20" s="1044"/>
      <c r="E20" s="1044"/>
      <c r="F20" s="1044"/>
      <c r="G20" s="1044" t="s">
        <v>178</v>
      </c>
      <c r="H20" s="1044"/>
      <c r="I20" s="1044"/>
      <c r="J20" s="1044"/>
      <c r="K20" s="1044"/>
      <c r="L20" s="1047"/>
      <c r="M20" s="148"/>
    </row>
    <row r="21" spans="1:13" ht="15" customHeight="1" x14ac:dyDescent="0.2">
      <c r="A21" s="167"/>
      <c r="C21" s="465" t="str">
        <f>G5</f>
        <v>květen</v>
      </c>
      <c r="D21" s="466">
        <f>H5</f>
        <v>2017</v>
      </c>
      <c r="I21" s="465" t="str">
        <f>G5</f>
        <v>květen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73" t="s">
        <v>231</v>
      </c>
      <c r="C37" s="1044"/>
      <c r="D37" s="1044"/>
      <c r="E37" s="1044"/>
      <c r="F37" s="1044"/>
      <c r="G37" s="1071" t="s">
        <v>235</v>
      </c>
      <c r="H37" s="1071"/>
      <c r="I37" s="1071"/>
      <c r="J37" s="1071"/>
      <c r="K37" s="1071"/>
      <c r="L37" s="1072"/>
      <c r="M37" s="148"/>
    </row>
    <row r="38" spans="1:13" ht="15" customHeight="1" x14ac:dyDescent="0.25">
      <c r="A38" s="167"/>
      <c r="C38" s="465" t="str">
        <f>G5</f>
        <v>květen</v>
      </c>
      <c r="D38" s="466">
        <f>H5</f>
        <v>2017</v>
      </c>
      <c r="F38" s="658"/>
      <c r="G38" s="1071"/>
      <c r="H38" s="1071"/>
      <c r="I38" s="1071"/>
      <c r="J38" s="1071"/>
      <c r="K38" s="1071"/>
      <c r="L38" s="1072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květen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30" t="s">
        <v>261</v>
      </c>
      <c r="L1" s="1030"/>
      <c r="M1" s="1030"/>
    </row>
    <row r="2" spans="1:13" ht="6.75" customHeight="1" x14ac:dyDescent="0.2"/>
    <row r="3" spans="1:13" ht="30" customHeight="1" x14ac:dyDescent="0.2">
      <c r="B3" s="1043" t="s">
        <v>176</v>
      </c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89"/>
      <c r="C5" s="1090"/>
      <c r="D5" s="236"/>
      <c r="E5" s="237"/>
      <c r="F5" s="223"/>
      <c r="G5" s="282" t="str">
        <f>T!J22</f>
        <v>červen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4" t="s">
        <v>39</v>
      </c>
      <c r="E7" s="1075"/>
      <c r="F7" s="1075"/>
      <c r="G7" s="1076"/>
      <c r="H7" s="1075" t="s">
        <v>160</v>
      </c>
      <c r="I7" s="1075"/>
      <c r="J7" s="1075"/>
      <c r="K7" s="1075"/>
      <c r="L7" s="1076"/>
      <c r="M7" s="148"/>
    </row>
    <row r="8" spans="1:13" ht="14.1" customHeight="1" x14ac:dyDescent="0.25">
      <c r="B8" s="161"/>
      <c r="C8" s="1039" t="s">
        <v>161</v>
      </c>
      <c r="D8" s="247"/>
      <c r="E8" s="247"/>
      <c r="F8" s="653" t="s">
        <v>163</v>
      </c>
      <c r="G8" s="1039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4.1" customHeight="1" x14ac:dyDescent="0.25">
      <c r="A9" s="253"/>
      <c r="B9" s="353" t="s">
        <v>47</v>
      </c>
      <c r="C9" s="1040"/>
      <c r="D9" s="654" t="s">
        <v>148</v>
      </c>
      <c r="E9" s="654" t="s">
        <v>1</v>
      </c>
      <c r="F9" s="654" t="s">
        <v>66</v>
      </c>
      <c r="G9" s="1040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'10'!D30</f>
        <v>425397</v>
      </c>
      <c r="D10" s="172">
        <f>'10'!E30</f>
        <v>21458.573876923652</v>
      </c>
      <c r="E10" s="172">
        <f>'10'!F30</f>
        <v>229237.42830000003</v>
      </c>
      <c r="F10" s="656">
        <f>E10/$E$14</f>
        <v>6.286851725357534E-2</v>
      </c>
      <c r="G10" s="656">
        <f>'10'!H30</f>
        <v>-2.5711932411089249E-2</v>
      </c>
      <c r="H10" s="254">
        <v>19.830000000000002</v>
      </c>
      <c r="I10" s="620">
        <v>25.5</v>
      </c>
      <c r="J10" s="620">
        <v>13.1</v>
      </c>
      <c r="K10" s="620">
        <v>16.800000000000008</v>
      </c>
      <c r="L10" s="256">
        <v>3.029999999999994</v>
      </c>
      <c r="M10" s="126"/>
    </row>
    <row r="11" spans="1:13" ht="14.1" customHeight="1" x14ac:dyDescent="0.2">
      <c r="A11" s="167"/>
      <c r="B11" s="139" t="s">
        <v>322</v>
      </c>
      <c r="C11" s="132">
        <f>'11'!D30</f>
        <v>2294631</v>
      </c>
      <c r="D11" s="133">
        <f>'11'!E30</f>
        <v>269414.92744605104</v>
      </c>
      <c r="E11" s="133">
        <f>'11'!F30</f>
        <v>2879973.3544000001</v>
      </c>
      <c r="F11" s="233">
        <f>E11/$E$14</f>
        <v>0.78983460887540247</v>
      </c>
      <c r="G11" s="233">
        <f>'11'!H30</f>
        <v>6.0226938496551951E-3</v>
      </c>
      <c r="H11" s="260">
        <v>18.338888888888889</v>
      </c>
      <c r="I11" s="261">
        <v>23.75</v>
      </c>
      <c r="J11" s="261">
        <v>12.466666666666667</v>
      </c>
      <c r="K11" s="261">
        <v>15.800000000000008</v>
      </c>
      <c r="L11" s="262">
        <v>2.5388888888888808</v>
      </c>
      <c r="M11" s="126"/>
    </row>
    <row r="12" spans="1:13" ht="14.1" customHeight="1" x14ac:dyDescent="0.2">
      <c r="A12" s="167"/>
      <c r="B12" s="139" t="s">
        <v>41</v>
      </c>
      <c r="C12" s="132">
        <f>'12'!D30</f>
        <v>113830</v>
      </c>
      <c r="D12" s="133">
        <f>'12'!E30</f>
        <v>11444.666999999999</v>
      </c>
      <c r="E12" s="133">
        <f>'12'!F30</f>
        <v>122232.34000000001</v>
      </c>
      <c r="F12" s="233">
        <f>E12/$E$14</f>
        <v>3.3522300582513063E-2</v>
      </c>
      <c r="G12" s="233">
        <f>'12'!H30</f>
        <v>-1.6249757601013493E-2</v>
      </c>
      <c r="H12" s="260">
        <v>18.413333333333334</v>
      </c>
      <c r="I12" s="261">
        <v>24.2</v>
      </c>
      <c r="J12" s="261">
        <v>10.5</v>
      </c>
      <c r="K12" s="261">
        <v>15.300000000000008</v>
      </c>
      <c r="L12" s="262">
        <v>3.1133333333333262</v>
      </c>
      <c r="M12" s="126"/>
    </row>
    <row r="13" spans="1:13" ht="14.1" customHeight="1" x14ac:dyDescent="0.2">
      <c r="A13" s="253"/>
      <c r="B13" s="230" t="s">
        <v>95</v>
      </c>
      <c r="C13" s="231">
        <f>'13'!D30</f>
        <v>7390</v>
      </c>
      <c r="D13" s="232">
        <f>'13'!E30</f>
        <v>38854.951999999997</v>
      </c>
      <c r="E13" s="232">
        <f>'13'!F30</f>
        <v>414856.14304200013</v>
      </c>
      <c r="F13" s="233">
        <f>E13/$E$14</f>
        <v>0.1137745732885091</v>
      </c>
      <c r="G13" s="233">
        <f>'13'!H30</f>
        <v>2.7528180699548175</v>
      </c>
      <c r="H13" s="257">
        <v>18.436666666666667</v>
      </c>
      <c r="I13" s="258">
        <v>23.7</v>
      </c>
      <c r="J13" s="258">
        <v>12.3</v>
      </c>
      <c r="K13" s="258">
        <v>15.81</v>
      </c>
      <c r="L13" s="259">
        <v>2.6266666666666669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2841248</v>
      </c>
      <c r="D14" s="172">
        <f t="shared" ref="D14:E14" si="0">SUM(D10:D13)</f>
        <v>341173.12032297469</v>
      </c>
      <c r="E14" s="499">
        <f t="shared" si="0"/>
        <v>3646299.2657420002</v>
      </c>
      <c r="F14" s="659">
        <f>SUM(F10:F13)</f>
        <v>1</v>
      </c>
      <c r="G14" s="656">
        <f>'9'!H30</f>
        <v>9.4155294359647659E-2</v>
      </c>
      <c r="H14" s="254">
        <v>18.436666666666667</v>
      </c>
      <c r="I14" s="255">
        <v>23.7</v>
      </c>
      <c r="J14" s="255">
        <v>12.3</v>
      </c>
      <c r="K14" s="255">
        <v>15.81</v>
      </c>
      <c r="L14" s="256">
        <v>2.6266666666666669</v>
      </c>
      <c r="M14" s="356"/>
    </row>
    <row r="15" spans="1:13" ht="15" customHeight="1" x14ac:dyDescent="0.2">
      <c r="A15" s="167"/>
      <c r="B15" s="139"/>
      <c r="C15" s="252"/>
      <c r="D15" s="1083" t="s">
        <v>177</v>
      </c>
      <c r="E15" s="1084"/>
      <c r="F15" s="1084"/>
      <c r="G15" s="1085"/>
      <c r="H15" s="1077" t="s">
        <v>166</v>
      </c>
      <c r="I15" s="1078"/>
      <c r="J15" s="1078"/>
      <c r="K15" s="1078"/>
      <c r="L15" s="1079"/>
      <c r="M15" s="126"/>
    </row>
    <row r="16" spans="1:13" ht="15" customHeight="1" x14ac:dyDescent="0.2">
      <c r="A16" s="126"/>
      <c r="B16" s="251"/>
      <c r="C16" s="138"/>
      <c r="D16" s="1086"/>
      <c r="E16" s="1087"/>
      <c r="F16" s="1087"/>
      <c r="G16" s="1088"/>
      <c r="H16" s="1080" t="s">
        <v>167</v>
      </c>
      <c r="I16" s="1081"/>
      <c r="J16" s="1081"/>
      <c r="K16" s="1081"/>
      <c r="L16" s="1082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73" t="s">
        <v>192</v>
      </c>
      <c r="C20" s="1044"/>
      <c r="D20" s="1044"/>
      <c r="E20" s="1044"/>
      <c r="F20" s="1044"/>
      <c r="G20" s="1044" t="s">
        <v>178</v>
      </c>
      <c r="H20" s="1044"/>
      <c r="I20" s="1044"/>
      <c r="J20" s="1044"/>
      <c r="K20" s="1044"/>
      <c r="L20" s="1047"/>
      <c r="M20" s="148"/>
    </row>
    <row r="21" spans="1:13" ht="15" customHeight="1" x14ac:dyDescent="0.2">
      <c r="A21" s="167"/>
      <c r="C21" s="465" t="str">
        <f>G5</f>
        <v>červen</v>
      </c>
      <c r="D21" s="466">
        <f>H5</f>
        <v>2017</v>
      </c>
      <c r="I21" s="465" t="str">
        <f>G5</f>
        <v>červen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73" t="s">
        <v>231</v>
      </c>
      <c r="C37" s="1044"/>
      <c r="D37" s="1044"/>
      <c r="E37" s="1044"/>
      <c r="F37" s="1044"/>
      <c r="G37" s="1071" t="s">
        <v>235</v>
      </c>
      <c r="H37" s="1071"/>
      <c r="I37" s="1071"/>
      <c r="J37" s="1071"/>
      <c r="K37" s="1071"/>
      <c r="L37" s="1072"/>
      <c r="M37" s="148"/>
    </row>
    <row r="38" spans="1:13" ht="15" customHeight="1" x14ac:dyDescent="0.25">
      <c r="A38" s="167"/>
      <c r="C38" s="465" t="str">
        <f>G5</f>
        <v>červen</v>
      </c>
      <c r="D38" s="466">
        <f>H5</f>
        <v>2017</v>
      </c>
      <c r="F38" s="658"/>
      <c r="G38" s="1071"/>
      <c r="H38" s="1071"/>
      <c r="I38" s="1071"/>
      <c r="J38" s="1071"/>
      <c r="K38" s="1071"/>
      <c r="L38" s="1072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červen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G14" sqref="G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30" t="s">
        <v>262</v>
      </c>
      <c r="L1" s="1030"/>
      <c r="M1" s="1030"/>
    </row>
    <row r="2" spans="1:13" ht="6.75" customHeight="1" x14ac:dyDescent="0.2"/>
    <row r="3" spans="1:13" ht="30" customHeight="1" x14ac:dyDescent="0.2">
      <c r="B3" s="1043" t="s">
        <v>176</v>
      </c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89"/>
      <c r="C5" s="1090"/>
      <c r="D5" s="236"/>
      <c r="E5" s="237"/>
      <c r="F5" s="223"/>
      <c r="G5" s="490" t="str">
        <f>T!E17</f>
        <v>II. čtvrtletí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4" t="s">
        <v>39</v>
      </c>
      <c r="E7" s="1075"/>
      <c r="F7" s="1075"/>
      <c r="G7" s="1076"/>
      <c r="H7" s="1075" t="s">
        <v>160</v>
      </c>
      <c r="I7" s="1075"/>
      <c r="J7" s="1075"/>
      <c r="K7" s="1075"/>
      <c r="L7" s="1076"/>
      <c r="M7" s="148"/>
    </row>
    <row r="8" spans="1:13" ht="14.1" customHeight="1" x14ac:dyDescent="0.25">
      <c r="B8" s="161"/>
      <c r="C8" s="1039" t="s">
        <v>161</v>
      </c>
      <c r="D8" s="247"/>
      <c r="E8" s="247"/>
      <c r="F8" s="653" t="s">
        <v>163</v>
      </c>
      <c r="G8" s="1039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4.1" customHeight="1" x14ac:dyDescent="0.25">
      <c r="A9" s="253"/>
      <c r="B9" s="353" t="s">
        <v>47</v>
      </c>
      <c r="C9" s="1040"/>
      <c r="D9" s="654" t="s">
        <v>148</v>
      </c>
      <c r="E9" s="654" t="s">
        <v>1</v>
      </c>
      <c r="F9" s="654" t="s">
        <v>66</v>
      </c>
      <c r="G9" s="1040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'10'!D37</f>
        <v>425397</v>
      </c>
      <c r="D10" s="172">
        <f>'10'!E37</f>
        <v>137464.07387692365</v>
      </c>
      <c r="E10" s="172">
        <f>'10'!F37</f>
        <v>1468235.2283000001</v>
      </c>
      <c r="F10" s="656">
        <f>E10/$E$14</f>
        <v>9.6145661662371054E-2</v>
      </c>
      <c r="G10" s="656">
        <f>'10'!H37</f>
        <v>3.6934561962260817E-2</v>
      </c>
      <c r="H10" s="254">
        <f>AVERAGE('14'!H10,'15'!H10,'16'!H10)</f>
        <v>14.565627240143371</v>
      </c>
      <c r="I10" s="620">
        <f>MAX('14'!I10,'15'!I10,'16'!I10)</f>
        <v>25.5</v>
      </c>
      <c r="J10" s="620">
        <f>MIN('14'!J10,'15'!J10,'16'!J10)</f>
        <v>2.1</v>
      </c>
      <c r="K10" s="620">
        <f>AVERAGE('14'!K10,'15'!K10,'16'!K10)</f>
        <v>13.166666666666666</v>
      </c>
      <c r="L10" s="256">
        <f>H10-K10</f>
        <v>1.398960573476705</v>
      </c>
      <c r="M10" s="126"/>
    </row>
    <row r="11" spans="1:13" ht="14.1" customHeight="1" x14ac:dyDescent="0.2">
      <c r="A11" s="167"/>
      <c r="B11" s="139" t="s">
        <v>322</v>
      </c>
      <c r="C11" s="132">
        <f>'11'!D37</f>
        <v>2294631</v>
      </c>
      <c r="D11" s="133">
        <f>'11'!E37</f>
        <v>1181450.7123774716</v>
      </c>
      <c r="E11" s="133">
        <f>'11'!F37</f>
        <v>12629071.3693</v>
      </c>
      <c r="F11" s="233">
        <f>E11/$E$14</f>
        <v>0.82699992452064697</v>
      </c>
      <c r="G11" s="233">
        <f>'11'!H37</f>
        <v>5.2825347628296729E-2</v>
      </c>
      <c r="H11" s="260">
        <f>AVERAGE('14'!H11,'15'!H11,'16'!H11)</f>
        <v>13.173733572281959</v>
      </c>
      <c r="I11" s="621">
        <f>MAX('14'!I11,'15'!I11,'16'!I11)</f>
        <v>23.75</v>
      </c>
      <c r="J11" s="621">
        <f>MIN('14'!J11,'15'!J11,'16'!J11)</f>
        <v>1.0833333333333333</v>
      </c>
      <c r="K11" s="621">
        <f>AVERAGE('14'!K11,'15'!K11,'16'!K11)</f>
        <v>12.144444444444446</v>
      </c>
      <c r="L11" s="262">
        <f t="shared" ref="L11:L14" si="0">H11-K11</f>
        <v>1.0292891278375134</v>
      </c>
      <c r="M11" s="126"/>
    </row>
    <row r="12" spans="1:13" ht="14.1" customHeight="1" x14ac:dyDescent="0.2">
      <c r="A12" s="167"/>
      <c r="B12" s="139" t="s">
        <v>41</v>
      </c>
      <c r="C12" s="132">
        <f>'12'!D37</f>
        <v>113830</v>
      </c>
      <c r="D12" s="133">
        <f>'12'!E37</f>
        <v>56421.904999999999</v>
      </c>
      <c r="E12" s="133">
        <f>'12'!F37</f>
        <v>602438.446</v>
      </c>
      <c r="F12" s="233">
        <f>E12/$E$14</f>
        <v>3.9449974966603643E-2</v>
      </c>
      <c r="G12" s="233">
        <f>'12'!H37</f>
        <v>4.1208446768382354E-2</v>
      </c>
      <c r="H12" s="260">
        <f>AVERAGE('14'!H12,'15'!H12,'16'!H12)</f>
        <v>12.944301075268816</v>
      </c>
      <c r="I12" s="621">
        <f>MAX('14'!I12,'15'!I12,'16'!I12)</f>
        <v>24.2</v>
      </c>
      <c r="J12" s="621">
        <f>MIN('14'!J12,'15'!J12,'16'!J12)</f>
        <v>0.5</v>
      </c>
      <c r="K12" s="621">
        <f>AVERAGE('14'!K12,'15'!K12,'16'!K12)</f>
        <v>11.566666666666668</v>
      </c>
      <c r="L12" s="262">
        <f t="shared" si="0"/>
        <v>1.3776344086021481</v>
      </c>
      <c r="M12" s="126"/>
    </row>
    <row r="13" spans="1:13" ht="14.1" customHeight="1" x14ac:dyDescent="0.2">
      <c r="A13" s="253"/>
      <c r="B13" s="230" t="s">
        <v>95</v>
      </c>
      <c r="C13" s="231">
        <f>'13'!D37</f>
        <v>7390</v>
      </c>
      <c r="D13" s="232">
        <f>'13'!E37</f>
        <v>53532.820999999989</v>
      </c>
      <c r="E13" s="232">
        <f>'13'!F37</f>
        <v>571201.1739830001</v>
      </c>
      <c r="F13" s="233">
        <f>E13/$E$14</f>
        <v>3.7404438850378363E-2</v>
      </c>
      <c r="G13" s="233">
        <f>'13'!H37</f>
        <v>1.5123780073147499</v>
      </c>
      <c r="H13" s="260">
        <f>AVERAGE('14'!H13,'15'!H13,'16'!H13)</f>
        <v>13.206057347670251</v>
      </c>
      <c r="I13" s="621">
        <f>MAX('14'!I13,'15'!I13,'16'!I13)</f>
        <v>23.7</v>
      </c>
      <c r="J13" s="621">
        <f>MIN('14'!J13,'15'!J13,'16'!J13)</f>
        <v>1</v>
      </c>
      <c r="K13" s="621">
        <f>AVERAGE('14'!K13,'15'!K13,'16'!K13)</f>
        <v>12.104946236559142</v>
      </c>
      <c r="L13" s="262">
        <f t="shared" si="0"/>
        <v>1.1011111111111092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2841248</v>
      </c>
      <c r="D14" s="172">
        <f t="shared" ref="D14:E14" si="1">SUM(D10:D13)</f>
        <v>1428869.5122543953</v>
      </c>
      <c r="E14" s="499">
        <f t="shared" si="1"/>
        <v>15270946.217583001</v>
      </c>
      <c r="F14" s="656">
        <f>SUM(F10:F13)</f>
        <v>1</v>
      </c>
      <c r="G14" s="656">
        <f>'9'!H37</f>
        <v>7.4147503296645184E-2</v>
      </c>
      <c r="H14" s="254">
        <f>AVERAGE('14'!H14,'15'!H14,'16'!H14)</f>
        <v>13.206057347670251</v>
      </c>
      <c r="I14" s="660">
        <f>MAX('14'!I14,'15'!I14,'16'!I14)</f>
        <v>23.7</v>
      </c>
      <c r="J14" s="660">
        <f>MIN('14'!J14,'15'!J14,'16'!J14)</f>
        <v>1</v>
      </c>
      <c r="K14" s="620">
        <f>AVERAGE('14'!K14,'15'!K14,'16'!K14)</f>
        <v>12.104946236559142</v>
      </c>
      <c r="L14" s="256">
        <f t="shared" si="0"/>
        <v>1.1011111111111092</v>
      </c>
      <c r="M14" s="356"/>
    </row>
    <row r="15" spans="1:13" ht="15" customHeight="1" x14ac:dyDescent="0.2">
      <c r="A15" s="167"/>
      <c r="B15" s="139"/>
      <c r="C15" s="252"/>
      <c r="D15" s="1083" t="s">
        <v>177</v>
      </c>
      <c r="E15" s="1084"/>
      <c r="F15" s="1084"/>
      <c r="G15" s="1085"/>
      <c r="H15" s="1077" t="s">
        <v>166</v>
      </c>
      <c r="I15" s="1078"/>
      <c r="J15" s="1078"/>
      <c r="K15" s="1078"/>
      <c r="L15" s="1079"/>
      <c r="M15" s="126"/>
    </row>
    <row r="16" spans="1:13" ht="15" customHeight="1" x14ac:dyDescent="0.2">
      <c r="A16" s="126"/>
      <c r="B16" s="251"/>
      <c r="C16" s="138"/>
      <c r="D16" s="1086"/>
      <c r="E16" s="1087"/>
      <c r="F16" s="1087"/>
      <c r="G16" s="1088"/>
      <c r="H16" s="1080" t="s">
        <v>167</v>
      </c>
      <c r="I16" s="1081"/>
      <c r="J16" s="1081"/>
      <c r="K16" s="1081"/>
      <c r="L16" s="1082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73" t="s">
        <v>192</v>
      </c>
      <c r="C20" s="1044"/>
      <c r="D20" s="1044"/>
      <c r="E20" s="1044"/>
      <c r="F20" s="1044"/>
      <c r="G20" s="1044" t="s">
        <v>178</v>
      </c>
      <c r="H20" s="1044"/>
      <c r="I20" s="1044"/>
      <c r="J20" s="1044"/>
      <c r="K20" s="1044"/>
      <c r="L20" s="1047"/>
      <c r="M20" s="148"/>
    </row>
    <row r="21" spans="1:13" ht="15" customHeight="1" x14ac:dyDescent="0.2">
      <c r="A21" s="167"/>
      <c r="C21" s="465" t="str">
        <f>G5</f>
        <v>II. čtvrtletí</v>
      </c>
      <c r="D21" s="466">
        <f>H5</f>
        <v>2017</v>
      </c>
      <c r="I21" s="465" t="str">
        <f>G5</f>
        <v>II. čtvrtletí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73" t="s">
        <v>231</v>
      </c>
      <c r="C37" s="1044"/>
      <c r="D37" s="1044"/>
      <c r="E37" s="1044"/>
      <c r="F37" s="1044"/>
      <c r="G37" s="1071" t="s">
        <v>235</v>
      </c>
      <c r="H37" s="1071"/>
      <c r="I37" s="1071"/>
      <c r="J37" s="1071"/>
      <c r="K37" s="1071"/>
      <c r="L37" s="1072"/>
      <c r="M37" s="148"/>
    </row>
    <row r="38" spans="1:13" ht="15" customHeight="1" x14ac:dyDescent="0.25">
      <c r="A38" s="167"/>
      <c r="C38" s="465" t="str">
        <f>G5</f>
        <v>II. čtvrtletí</v>
      </c>
      <c r="D38" s="466">
        <f>H5</f>
        <v>2017</v>
      </c>
      <c r="F38" s="658"/>
      <c r="G38" s="1071"/>
      <c r="H38" s="1071"/>
      <c r="I38" s="1071"/>
      <c r="J38" s="1071"/>
      <c r="K38" s="1071"/>
      <c r="L38" s="1072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II. čtvrtletí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topLeftCell="A16" zoomScaleNormal="100" zoomScaleSheetLayoutView="100" workbookViewId="0">
      <selection activeCell="B13" sqref="B13"/>
    </sheetView>
  </sheetViews>
  <sheetFormatPr defaultRowHeight="12.75" x14ac:dyDescent="0.25"/>
  <cols>
    <col min="1" max="1" width="10.7109375" style="293" customWidth="1"/>
    <col min="2" max="11" width="8.85546875" style="293" customWidth="1"/>
    <col min="12" max="12" width="1.7109375" style="293" customWidth="1"/>
    <col min="13" max="13" width="9.28515625" style="293" bestFit="1" customWidth="1"/>
    <col min="14" max="14" width="11.42578125" style="293" bestFit="1" customWidth="1"/>
    <col min="15" max="253" width="9.140625" style="293"/>
    <col min="254" max="266" width="10.7109375" style="293" customWidth="1"/>
    <col min="267" max="509" width="9.140625" style="293"/>
    <col min="510" max="522" width="10.7109375" style="293" customWidth="1"/>
    <col min="523" max="765" width="9.140625" style="293"/>
    <col min="766" max="778" width="10.7109375" style="293" customWidth="1"/>
    <col min="779" max="1021" width="9.140625" style="293"/>
    <col min="1022" max="1034" width="10.7109375" style="293" customWidth="1"/>
    <col min="1035" max="1277" width="9.140625" style="293"/>
    <col min="1278" max="1290" width="10.7109375" style="293" customWidth="1"/>
    <col min="1291" max="1533" width="9.140625" style="293"/>
    <col min="1534" max="1546" width="10.7109375" style="293" customWidth="1"/>
    <col min="1547" max="1789" width="9.140625" style="293"/>
    <col min="1790" max="1802" width="10.7109375" style="293" customWidth="1"/>
    <col min="1803" max="2045" width="9.140625" style="293"/>
    <col min="2046" max="2058" width="10.7109375" style="293" customWidth="1"/>
    <col min="2059" max="2301" width="9.140625" style="293"/>
    <col min="2302" max="2314" width="10.7109375" style="293" customWidth="1"/>
    <col min="2315" max="2557" width="9.140625" style="293"/>
    <col min="2558" max="2570" width="10.7109375" style="293" customWidth="1"/>
    <col min="2571" max="2813" width="9.140625" style="293"/>
    <col min="2814" max="2826" width="10.7109375" style="293" customWidth="1"/>
    <col min="2827" max="3069" width="9.140625" style="293"/>
    <col min="3070" max="3082" width="10.7109375" style="293" customWidth="1"/>
    <col min="3083" max="3325" width="9.140625" style="293"/>
    <col min="3326" max="3338" width="10.7109375" style="293" customWidth="1"/>
    <col min="3339" max="3581" width="9.140625" style="293"/>
    <col min="3582" max="3594" width="10.7109375" style="293" customWidth="1"/>
    <col min="3595" max="3837" width="9.140625" style="293"/>
    <col min="3838" max="3850" width="10.7109375" style="293" customWidth="1"/>
    <col min="3851" max="4093" width="9.140625" style="293"/>
    <col min="4094" max="4106" width="10.7109375" style="293" customWidth="1"/>
    <col min="4107" max="4349" width="9.140625" style="293"/>
    <col min="4350" max="4362" width="10.7109375" style="293" customWidth="1"/>
    <col min="4363" max="4605" width="9.140625" style="293"/>
    <col min="4606" max="4618" width="10.7109375" style="293" customWidth="1"/>
    <col min="4619" max="4861" width="9.140625" style="293"/>
    <col min="4862" max="4874" width="10.7109375" style="293" customWidth="1"/>
    <col min="4875" max="5117" width="9.140625" style="293"/>
    <col min="5118" max="5130" width="10.7109375" style="293" customWidth="1"/>
    <col min="5131" max="5373" width="9.140625" style="293"/>
    <col min="5374" max="5386" width="10.7109375" style="293" customWidth="1"/>
    <col min="5387" max="5629" width="9.140625" style="293"/>
    <col min="5630" max="5642" width="10.7109375" style="293" customWidth="1"/>
    <col min="5643" max="5885" width="9.140625" style="293"/>
    <col min="5886" max="5898" width="10.7109375" style="293" customWidth="1"/>
    <col min="5899" max="6141" width="9.140625" style="293"/>
    <col min="6142" max="6154" width="10.7109375" style="293" customWidth="1"/>
    <col min="6155" max="6397" width="9.140625" style="293"/>
    <col min="6398" max="6410" width="10.7109375" style="293" customWidth="1"/>
    <col min="6411" max="6653" width="9.140625" style="293"/>
    <col min="6654" max="6666" width="10.7109375" style="293" customWidth="1"/>
    <col min="6667" max="6909" width="9.140625" style="293"/>
    <col min="6910" max="6922" width="10.7109375" style="293" customWidth="1"/>
    <col min="6923" max="7165" width="9.140625" style="293"/>
    <col min="7166" max="7178" width="10.7109375" style="293" customWidth="1"/>
    <col min="7179" max="7421" width="9.140625" style="293"/>
    <col min="7422" max="7434" width="10.7109375" style="293" customWidth="1"/>
    <col min="7435" max="7677" width="9.140625" style="293"/>
    <col min="7678" max="7690" width="10.7109375" style="293" customWidth="1"/>
    <col min="7691" max="7933" width="9.140625" style="293"/>
    <col min="7934" max="7946" width="10.7109375" style="293" customWidth="1"/>
    <col min="7947" max="8189" width="9.140625" style="293"/>
    <col min="8190" max="8202" width="10.7109375" style="293" customWidth="1"/>
    <col min="8203" max="8445" width="9.140625" style="293"/>
    <col min="8446" max="8458" width="10.7109375" style="293" customWidth="1"/>
    <col min="8459" max="8701" width="9.140625" style="293"/>
    <col min="8702" max="8714" width="10.7109375" style="293" customWidth="1"/>
    <col min="8715" max="8957" width="9.140625" style="293"/>
    <col min="8958" max="8970" width="10.7109375" style="293" customWidth="1"/>
    <col min="8971" max="9213" width="9.140625" style="293"/>
    <col min="9214" max="9226" width="10.7109375" style="293" customWidth="1"/>
    <col min="9227" max="9469" width="9.140625" style="293"/>
    <col min="9470" max="9482" width="10.7109375" style="293" customWidth="1"/>
    <col min="9483" max="9725" width="9.140625" style="293"/>
    <col min="9726" max="9738" width="10.7109375" style="293" customWidth="1"/>
    <col min="9739" max="9981" width="9.140625" style="293"/>
    <col min="9982" max="9994" width="10.7109375" style="293" customWidth="1"/>
    <col min="9995" max="10237" width="9.140625" style="293"/>
    <col min="10238" max="10250" width="10.7109375" style="293" customWidth="1"/>
    <col min="10251" max="10493" width="9.140625" style="293"/>
    <col min="10494" max="10506" width="10.7109375" style="293" customWidth="1"/>
    <col min="10507" max="10749" width="9.140625" style="293"/>
    <col min="10750" max="10762" width="10.7109375" style="293" customWidth="1"/>
    <col min="10763" max="11005" width="9.140625" style="293"/>
    <col min="11006" max="11018" width="10.7109375" style="293" customWidth="1"/>
    <col min="11019" max="11261" width="9.140625" style="293"/>
    <col min="11262" max="11274" width="10.7109375" style="293" customWidth="1"/>
    <col min="11275" max="11517" width="9.140625" style="293"/>
    <col min="11518" max="11530" width="10.7109375" style="293" customWidth="1"/>
    <col min="11531" max="11773" width="9.140625" style="293"/>
    <col min="11774" max="11786" width="10.7109375" style="293" customWidth="1"/>
    <col min="11787" max="12029" width="9.140625" style="293"/>
    <col min="12030" max="12042" width="10.7109375" style="293" customWidth="1"/>
    <col min="12043" max="12285" width="9.140625" style="293"/>
    <col min="12286" max="12298" width="10.7109375" style="293" customWidth="1"/>
    <col min="12299" max="12541" width="9.140625" style="293"/>
    <col min="12542" max="12554" width="10.7109375" style="293" customWidth="1"/>
    <col min="12555" max="12797" width="9.140625" style="293"/>
    <col min="12798" max="12810" width="10.7109375" style="293" customWidth="1"/>
    <col min="12811" max="13053" width="9.140625" style="293"/>
    <col min="13054" max="13066" width="10.7109375" style="293" customWidth="1"/>
    <col min="13067" max="13309" width="9.140625" style="293"/>
    <col min="13310" max="13322" width="10.7109375" style="293" customWidth="1"/>
    <col min="13323" max="13565" width="9.140625" style="293"/>
    <col min="13566" max="13578" width="10.7109375" style="293" customWidth="1"/>
    <col min="13579" max="13821" width="9.140625" style="293"/>
    <col min="13822" max="13834" width="10.7109375" style="293" customWidth="1"/>
    <col min="13835" max="14077" width="9.140625" style="293"/>
    <col min="14078" max="14090" width="10.7109375" style="293" customWidth="1"/>
    <col min="14091" max="14333" width="9.140625" style="293"/>
    <col min="14334" max="14346" width="10.7109375" style="293" customWidth="1"/>
    <col min="14347" max="14589" width="9.140625" style="293"/>
    <col min="14590" max="14602" width="10.7109375" style="293" customWidth="1"/>
    <col min="14603" max="14845" width="9.140625" style="293"/>
    <col min="14846" max="14858" width="10.7109375" style="293" customWidth="1"/>
    <col min="14859" max="15101" width="9.140625" style="293"/>
    <col min="15102" max="15114" width="10.7109375" style="293" customWidth="1"/>
    <col min="15115" max="15357" width="9.140625" style="293"/>
    <col min="15358" max="15370" width="10.7109375" style="293" customWidth="1"/>
    <col min="15371" max="15613" width="9.140625" style="293"/>
    <col min="15614" max="15626" width="10.7109375" style="293" customWidth="1"/>
    <col min="15627" max="15869" width="9.140625" style="293"/>
    <col min="15870" max="15882" width="10.7109375" style="293" customWidth="1"/>
    <col min="15883" max="16125" width="9.140625" style="293"/>
    <col min="16126" max="16138" width="10.7109375" style="293" customWidth="1"/>
    <col min="16139" max="16384" width="9.140625" style="293"/>
  </cols>
  <sheetData>
    <row r="1" spans="1:16" x14ac:dyDescent="0.25">
      <c r="K1" s="1030" t="s">
        <v>263</v>
      </c>
      <c r="L1" s="1030"/>
    </row>
    <row r="2" spans="1:16" ht="20.100000000000001" customHeight="1" x14ac:dyDescent="0.25">
      <c r="A2" s="982" t="s">
        <v>179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</row>
    <row r="3" spans="1:16" ht="20.100000000000001" customHeight="1" x14ac:dyDescent="0.25">
      <c r="A3" s="1091"/>
      <c r="B3" s="1091"/>
      <c r="C3" s="1091"/>
      <c r="D3" s="1091"/>
      <c r="E3" s="1091"/>
      <c r="F3" s="1091"/>
      <c r="G3" s="1091"/>
      <c r="H3" s="1091"/>
      <c r="I3" s="1091"/>
      <c r="J3" s="317"/>
      <c r="K3" s="318"/>
    </row>
    <row r="4" spans="1:16" ht="17.25" customHeight="1" x14ac:dyDescent="0.25">
      <c r="A4" s="351"/>
      <c r="B4" s="979">
        <f>T!G17</f>
        <v>2017</v>
      </c>
      <c r="C4" s="980"/>
      <c r="D4" s="980"/>
      <c r="E4" s="980"/>
      <c r="F4" s="980"/>
      <c r="G4" s="980"/>
      <c r="H4" s="980"/>
      <c r="I4" s="980"/>
      <c r="J4" s="980"/>
      <c r="K4" s="980"/>
      <c r="L4" s="314"/>
    </row>
    <row r="5" spans="1:16" ht="50.25" customHeight="1" x14ac:dyDescent="0.25">
      <c r="A5" s="351"/>
      <c r="B5" s="1092" t="s">
        <v>313</v>
      </c>
      <c r="C5" s="1093"/>
      <c r="D5" s="1093"/>
      <c r="E5" s="1093"/>
      <c r="F5" s="1094"/>
      <c r="G5" s="1095" t="s">
        <v>314</v>
      </c>
      <c r="H5" s="1093"/>
      <c r="I5" s="1093"/>
      <c r="J5" s="1093"/>
      <c r="K5" s="1096"/>
      <c r="L5" s="314"/>
    </row>
    <row r="6" spans="1:16" ht="67.5" customHeight="1" x14ac:dyDescent="0.25">
      <c r="A6" s="295" t="s">
        <v>157</v>
      </c>
      <c r="B6" s="405" t="s">
        <v>301</v>
      </c>
      <c r="C6" s="406" t="s">
        <v>328</v>
      </c>
      <c r="D6" s="406" t="s">
        <v>302</v>
      </c>
      <c r="E6" s="406" t="s">
        <v>303</v>
      </c>
      <c r="F6" s="479" t="s">
        <v>293</v>
      </c>
      <c r="G6" s="406" t="s">
        <v>301</v>
      </c>
      <c r="H6" s="406" t="s">
        <v>328</v>
      </c>
      <c r="I6" s="406" t="s">
        <v>302</v>
      </c>
      <c r="J6" s="406" t="s">
        <v>303</v>
      </c>
      <c r="K6" s="480" t="s">
        <v>293</v>
      </c>
      <c r="L6" s="329"/>
    </row>
    <row r="7" spans="1:16" ht="15" customHeight="1" x14ac:dyDescent="0.25">
      <c r="A7" s="296" t="s">
        <v>25</v>
      </c>
      <c r="B7" s="368">
        <v>189658.37310386632</v>
      </c>
      <c r="C7" s="372">
        <v>1151511.1639644031</v>
      </c>
      <c r="D7" s="370">
        <v>57824.794000000002</v>
      </c>
      <c r="E7" s="370">
        <v>56689.082000000009</v>
      </c>
      <c r="F7" s="402">
        <v>1455683.4130682694</v>
      </c>
      <c r="G7" s="370">
        <v>2019035.6886889194</v>
      </c>
      <c r="H7" s="370">
        <v>12300042.69094</v>
      </c>
      <c r="I7" s="370">
        <v>618578.81900000013</v>
      </c>
      <c r="J7" s="370">
        <v>603624.19253999996</v>
      </c>
      <c r="K7" s="402">
        <v>15541281.391168918</v>
      </c>
      <c r="L7" s="365"/>
      <c r="M7" s="301"/>
      <c r="N7" s="302"/>
      <c r="O7" s="302"/>
      <c r="P7" s="302"/>
    </row>
    <row r="8" spans="1:16" ht="15" customHeight="1" x14ac:dyDescent="0.25">
      <c r="A8" s="296" t="s">
        <v>26</v>
      </c>
      <c r="B8" s="368">
        <v>124299.75690090729</v>
      </c>
      <c r="C8" s="370">
        <v>820341.97042164416</v>
      </c>
      <c r="D8" s="370">
        <v>39603.046000000002</v>
      </c>
      <c r="E8" s="370">
        <v>36865.571499999998</v>
      </c>
      <c r="F8" s="402">
        <v>1021110.3448225514</v>
      </c>
      <c r="G8" s="370">
        <v>1323966.4837329241</v>
      </c>
      <c r="H8" s="370">
        <v>8756867.0840399992</v>
      </c>
      <c r="I8" s="370">
        <v>422614.41799999995</v>
      </c>
      <c r="J8" s="370">
        <v>392638.01817300002</v>
      </c>
      <c r="K8" s="402">
        <v>10896086.003945922</v>
      </c>
      <c r="L8" s="366"/>
      <c r="M8" s="303"/>
      <c r="N8" s="302"/>
      <c r="O8" s="302"/>
      <c r="P8" s="302"/>
    </row>
    <row r="9" spans="1:16" ht="15" customHeight="1" x14ac:dyDescent="0.25">
      <c r="A9" s="304" t="s">
        <v>27</v>
      </c>
      <c r="B9" s="373">
        <v>92769.902999999991</v>
      </c>
      <c r="C9" s="375">
        <v>662219.89912329114</v>
      </c>
      <c r="D9" s="375">
        <v>32060.266000000003</v>
      </c>
      <c r="E9" s="375">
        <v>16429.611000000004</v>
      </c>
      <c r="F9" s="403">
        <v>803479.67912329128</v>
      </c>
      <c r="G9" s="375">
        <v>989774.91221299989</v>
      </c>
      <c r="H9" s="375">
        <v>7069783.6499199998</v>
      </c>
      <c r="I9" s="375">
        <v>342144.60610249999</v>
      </c>
      <c r="J9" s="375">
        <v>174544.35099999997</v>
      </c>
      <c r="K9" s="403">
        <v>8576247.5192354992</v>
      </c>
      <c r="L9" s="367"/>
      <c r="M9" s="309"/>
      <c r="N9" s="302"/>
      <c r="O9" s="302"/>
      <c r="P9" s="302"/>
    </row>
    <row r="10" spans="1:16" ht="15" customHeight="1" x14ac:dyDescent="0.25">
      <c r="A10" s="349" t="s">
        <v>28</v>
      </c>
      <c r="B10" s="368">
        <v>75623.7</v>
      </c>
      <c r="C10" s="370">
        <v>549202.74123427097</v>
      </c>
      <c r="D10" s="370">
        <v>27581.419000000002</v>
      </c>
      <c r="E10" s="370">
        <v>9542.65</v>
      </c>
      <c r="F10" s="402">
        <v>661950.51023427094</v>
      </c>
      <c r="G10" s="370">
        <v>807515.4</v>
      </c>
      <c r="H10" s="370">
        <v>5871301.5774999997</v>
      </c>
      <c r="I10" s="370">
        <v>294443.22500000003</v>
      </c>
      <c r="J10" s="370">
        <v>101723.66783900003</v>
      </c>
      <c r="K10" s="402">
        <v>7074983.8703389997</v>
      </c>
      <c r="L10" s="366"/>
      <c r="M10" s="303"/>
      <c r="N10" s="302"/>
      <c r="O10" s="302"/>
      <c r="P10" s="302"/>
    </row>
    <row r="11" spans="1:16" ht="15" customHeight="1" x14ac:dyDescent="0.25">
      <c r="A11" s="349" t="s">
        <v>29</v>
      </c>
      <c r="B11" s="368">
        <v>40381.800000000003</v>
      </c>
      <c r="C11" s="370">
        <v>362833.04369714978</v>
      </c>
      <c r="D11" s="370">
        <v>17395.819</v>
      </c>
      <c r="E11" s="370">
        <v>5135.2189999999991</v>
      </c>
      <c r="F11" s="402">
        <v>425745.88169714977</v>
      </c>
      <c r="G11" s="370">
        <v>431482.39999999997</v>
      </c>
      <c r="H11" s="370">
        <v>3877796.4374000006</v>
      </c>
      <c r="I11" s="370">
        <v>185762.88099999999</v>
      </c>
      <c r="J11" s="370">
        <v>54621.363102000003</v>
      </c>
      <c r="K11" s="402">
        <v>4549663.0815020008</v>
      </c>
      <c r="L11" s="366"/>
      <c r="M11" s="303"/>
      <c r="N11" s="302"/>
      <c r="O11" s="302"/>
      <c r="P11" s="302"/>
    </row>
    <row r="12" spans="1:16" ht="15" customHeight="1" x14ac:dyDescent="0.25">
      <c r="A12" s="350" t="s">
        <v>30</v>
      </c>
      <c r="B12" s="373">
        <v>21458.573876923652</v>
      </c>
      <c r="C12" s="375">
        <v>269414.92744605104</v>
      </c>
      <c r="D12" s="375">
        <v>11444.666999999999</v>
      </c>
      <c r="E12" s="375">
        <v>38854.951999999997</v>
      </c>
      <c r="F12" s="403">
        <v>341173.12032297469</v>
      </c>
      <c r="G12" s="375">
        <v>229237.42830000003</v>
      </c>
      <c r="H12" s="375">
        <v>2879973.3544000001</v>
      </c>
      <c r="I12" s="375">
        <v>122232.34000000001</v>
      </c>
      <c r="J12" s="375">
        <v>414856.14304200007</v>
      </c>
      <c r="K12" s="403">
        <v>3646299.2657420002</v>
      </c>
      <c r="L12" s="366"/>
      <c r="M12" s="303"/>
      <c r="N12" s="302"/>
      <c r="O12" s="302"/>
      <c r="P12" s="302"/>
    </row>
    <row r="13" spans="1:16" ht="15" customHeight="1" x14ac:dyDescent="0.25">
      <c r="A13" s="349" t="s">
        <v>31</v>
      </c>
      <c r="B13" s="368"/>
      <c r="C13" s="370"/>
      <c r="D13" s="370"/>
      <c r="E13" s="370"/>
      <c r="F13" s="402"/>
      <c r="G13" s="370"/>
      <c r="H13" s="370"/>
      <c r="I13" s="370"/>
      <c r="J13" s="370"/>
      <c r="K13" s="402"/>
      <c r="L13" s="366"/>
      <c r="M13" s="303"/>
      <c r="N13" s="302"/>
      <c r="O13" s="302"/>
      <c r="P13" s="302"/>
    </row>
    <row r="14" spans="1:16" ht="15" customHeight="1" x14ac:dyDescent="0.25">
      <c r="A14" s="349" t="s">
        <v>32</v>
      </c>
      <c r="B14" s="368"/>
      <c r="C14" s="370"/>
      <c r="D14" s="370"/>
      <c r="E14" s="370"/>
      <c r="F14" s="402"/>
      <c r="G14" s="370"/>
      <c r="H14" s="370"/>
      <c r="I14" s="370"/>
      <c r="J14" s="370"/>
      <c r="K14" s="402"/>
      <c r="L14" s="366"/>
      <c r="M14" s="303"/>
      <c r="N14" s="302"/>
      <c r="O14" s="302"/>
      <c r="P14" s="302"/>
    </row>
    <row r="15" spans="1:16" ht="15" customHeight="1" x14ac:dyDescent="0.25">
      <c r="A15" s="350" t="s">
        <v>33</v>
      </c>
      <c r="B15" s="373"/>
      <c r="C15" s="375"/>
      <c r="D15" s="375"/>
      <c r="E15" s="375"/>
      <c r="F15" s="403"/>
      <c r="G15" s="375"/>
      <c r="H15" s="375"/>
      <c r="I15" s="375"/>
      <c r="J15" s="375"/>
      <c r="K15" s="403"/>
      <c r="L15" s="366"/>
      <c r="M15" s="303"/>
      <c r="N15" s="302"/>
      <c r="O15" s="302"/>
      <c r="P15" s="302"/>
    </row>
    <row r="16" spans="1:16" ht="15" customHeight="1" x14ac:dyDescent="0.25">
      <c r="A16" s="296" t="s">
        <v>34</v>
      </c>
      <c r="B16" s="368"/>
      <c r="C16" s="370"/>
      <c r="D16" s="370"/>
      <c r="E16" s="370"/>
      <c r="F16" s="402"/>
      <c r="G16" s="370"/>
      <c r="H16" s="370"/>
      <c r="I16" s="370"/>
      <c r="J16" s="370"/>
      <c r="K16" s="402"/>
      <c r="L16" s="366"/>
      <c r="M16" s="303"/>
      <c r="N16" s="302"/>
      <c r="O16" s="302"/>
      <c r="P16" s="302"/>
    </row>
    <row r="17" spans="1:16" ht="15" customHeight="1" x14ac:dyDescent="0.25">
      <c r="A17" s="296" t="s">
        <v>35</v>
      </c>
      <c r="B17" s="368"/>
      <c r="C17" s="370"/>
      <c r="D17" s="370"/>
      <c r="E17" s="370"/>
      <c r="F17" s="402"/>
      <c r="G17" s="370"/>
      <c r="H17" s="370"/>
      <c r="I17" s="370"/>
      <c r="J17" s="370"/>
      <c r="K17" s="402"/>
      <c r="L17" s="366"/>
      <c r="M17" s="303"/>
      <c r="N17" s="302"/>
      <c r="O17" s="302"/>
      <c r="P17" s="302"/>
    </row>
    <row r="18" spans="1:16" ht="15" customHeight="1" x14ac:dyDescent="0.25">
      <c r="A18" s="304" t="s">
        <v>36</v>
      </c>
      <c r="B18" s="373"/>
      <c r="C18" s="375"/>
      <c r="D18" s="375"/>
      <c r="E18" s="375"/>
      <c r="F18" s="403"/>
      <c r="G18" s="375"/>
      <c r="H18" s="375"/>
      <c r="I18" s="375"/>
      <c r="J18" s="375"/>
      <c r="K18" s="403"/>
      <c r="L18" s="348"/>
      <c r="M18" s="303"/>
      <c r="N18" s="302"/>
      <c r="O18" s="302"/>
      <c r="P18" s="302"/>
    </row>
    <row r="19" spans="1:16" ht="15" customHeight="1" x14ac:dyDescent="0.25">
      <c r="A19" s="296" t="s">
        <v>145</v>
      </c>
      <c r="B19" s="377">
        <f>SUM(B7:B9)</f>
        <v>406728.03300477361</v>
      </c>
      <c r="C19" s="379">
        <f>SUM(C7:C9)</f>
        <v>2634073.0335093383</v>
      </c>
      <c r="D19" s="379">
        <f t="shared" ref="D19:J19" si="0">SUM(D7:D9)</f>
        <v>129488.106</v>
      </c>
      <c r="E19" s="379">
        <f t="shared" si="0"/>
        <v>109984.26450000002</v>
      </c>
      <c r="F19" s="481">
        <f t="shared" si="0"/>
        <v>3280273.4370141118</v>
      </c>
      <c r="G19" s="381">
        <f t="shared" si="0"/>
        <v>4332777.0846348433</v>
      </c>
      <c r="H19" s="381">
        <f t="shared" si="0"/>
        <v>28126693.424900003</v>
      </c>
      <c r="I19" s="381">
        <f t="shared" si="0"/>
        <v>1383337.8431025001</v>
      </c>
      <c r="J19" s="381">
        <f t="shared" si="0"/>
        <v>1170806.5617130001</v>
      </c>
      <c r="K19" s="482">
        <f>SUM(K7:K9)</f>
        <v>35013614.914350338</v>
      </c>
      <c r="L19" s="314"/>
    </row>
    <row r="20" spans="1:16" ht="15" customHeight="1" x14ac:dyDescent="0.25">
      <c r="A20" s="296" t="s">
        <v>171</v>
      </c>
      <c r="B20" s="377">
        <f>SUM(B10:B12)</f>
        <v>137464.07387692365</v>
      </c>
      <c r="C20" s="379">
        <f>SUM(C10:C12)</f>
        <v>1181450.7123774718</v>
      </c>
      <c r="D20" s="379">
        <f t="shared" ref="D20:J20" si="1">SUM(D10:D12)</f>
        <v>56421.904999999999</v>
      </c>
      <c r="E20" s="379">
        <f t="shared" si="1"/>
        <v>53532.820999999996</v>
      </c>
      <c r="F20" s="481">
        <f t="shared" si="1"/>
        <v>1428869.5122543953</v>
      </c>
      <c r="G20" s="381">
        <f t="shared" si="1"/>
        <v>1468235.2283000001</v>
      </c>
      <c r="H20" s="381">
        <f t="shared" si="1"/>
        <v>12629071.3693</v>
      </c>
      <c r="I20" s="381">
        <f t="shared" si="1"/>
        <v>602438.446</v>
      </c>
      <c r="J20" s="381">
        <f t="shared" si="1"/>
        <v>571201.1739830001</v>
      </c>
      <c r="K20" s="482">
        <f>SUM(K10:K12)</f>
        <v>15270946.217583001</v>
      </c>
      <c r="L20" s="314"/>
    </row>
    <row r="21" spans="1:16" ht="15" customHeight="1" x14ac:dyDescent="0.25">
      <c r="A21" s="296" t="s">
        <v>212</v>
      </c>
      <c r="B21" s="834">
        <f>SUM(B13:B15)</f>
        <v>0</v>
      </c>
      <c r="C21" s="835">
        <f>SUM(C13:C15)</f>
        <v>0</v>
      </c>
      <c r="D21" s="835">
        <f t="shared" ref="D21:J21" si="2">SUM(D13:D15)</f>
        <v>0</v>
      </c>
      <c r="E21" s="835">
        <f t="shared" si="2"/>
        <v>0</v>
      </c>
      <c r="F21" s="854">
        <f t="shared" si="2"/>
        <v>0</v>
      </c>
      <c r="G21" s="844">
        <f t="shared" si="2"/>
        <v>0</v>
      </c>
      <c r="H21" s="844">
        <f t="shared" si="2"/>
        <v>0</v>
      </c>
      <c r="I21" s="844">
        <f t="shared" si="2"/>
        <v>0</v>
      </c>
      <c r="J21" s="844">
        <f t="shared" si="2"/>
        <v>0</v>
      </c>
      <c r="K21" s="845">
        <f>SUM(K13:K15)</f>
        <v>0</v>
      </c>
      <c r="L21" s="314"/>
    </row>
    <row r="22" spans="1:16" ht="15" customHeight="1" x14ac:dyDescent="0.25">
      <c r="A22" s="350" t="s">
        <v>172</v>
      </c>
      <c r="B22" s="837">
        <f>SUM(B16:B18)</f>
        <v>0</v>
      </c>
      <c r="C22" s="838">
        <f>SUM(C16:C18)</f>
        <v>0</v>
      </c>
      <c r="D22" s="838">
        <f t="shared" ref="D22:J22" si="3">SUM(D16:D18)</f>
        <v>0</v>
      </c>
      <c r="E22" s="838">
        <f t="shared" si="3"/>
        <v>0</v>
      </c>
      <c r="F22" s="855">
        <f t="shared" si="3"/>
        <v>0</v>
      </c>
      <c r="G22" s="847">
        <f t="shared" si="3"/>
        <v>0</v>
      </c>
      <c r="H22" s="847">
        <f t="shared" si="3"/>
        <v>0</v>
      </c>
      <c r="I22" s="847">
        <f t="shared" si="3"/>
        <v>0</v>
      </c>
      <c r="J22" s="847">
        <f t="shared" si="3"/>
        <v>0</v>
      </c>
      <c r="K22" s="848">
        <f>SUM(K16:K18)</f>
        <v>0</v>
      </c>
      <c r="L22" s="329"/>
    </row>
    <row r="23" spans="1:16" ht="15" customHeight="1" x14ac:dyDescent="0.25">
      <c r="A23" s="296" t="s">
        <v>173</v>
      </c>
      <c r="B23" s="368">
        <f>SUM(B7:B12)</f>
        <v>544192.10688169731</v>
      </c>
      <c r="C23" s="372">
        <f>SUM(C7:C12)</f>
        <v>3815523.7458868101</v>
      </c>
      <c r="D23" s="372">
        <f t="shared" ref="D23:J23" si="4">SUM(D7:D12)</f>
        <v>185910.01099999997</v>
      </c>
      <c r="E23" s="372">
        <f t="shared" si="4"/>
        <v>163517.08550000002</v>
      </c>
      <c r="F23" s="937">
        <f t="shared" si="4"/>
        <v>4709142.9492685068</v>
      </c>
      <c r="G23" s="372">
        <f t="shared" si="4"/>
        <v>5801012.3129348438</v>
      </c>
      <c r="H23" s="372">
        <f t="shared" si="4"/>
        <v>40755764.794200003</v>
      </c>
      <c r="I23" s="372">
        <f t="shared" si="4"/>
        <v>1985776.2891025003</v>
      </c>
      <c r="J23" s="372">
        <f t="shared" si="4"/>
        <v>1742007.735696</v>
      </c>
      <c r="K23" s="938">
        <f>SUM(K7:K12)</f>
        <v>50284561.131933331</v>
      </c>
      <c r="L23" s="314"/>
    </row>
    <row r="24" spans="1:16" ht="15" customHeight="1" x14ac:dyDescent="0.25">
      <c r="A24" s="296" t="s">
        <v>174</v>
      </c>
      <c r="B24" s="824">
        <f>SUM(B13:B18)</f>
        <v>0</v>
      </c>
      <c r="C24" s="852">
        <f>SUM(C13:C18)</f>
        <v>0</v>
      </c>
      <c r="D24" s="852">
        <f t="shared" ref="D24:J24" si="5">SUM(D13:D18)</f>
        <v>0</v>
      </c>
      <c r="E24" s="852">
        <f t="shared" si="5"/>
        <v>0</v>
      </c>
      <c r="F24" s="857">
        <f t="shared" si="5"/>
        <v>0</v>
      </c>
      <c r="G24" s="852">
        <f t="shared" si="5"/>
        <v>0</v>
      </c>
      <c r="H24" s="852">
        <f t="shared" si="5"/>
        <v>0</v>
      </c>
      <c r="I24" s="852">
        <f t="shared" si="5"/>
        <v>0</v>
      </c>
      <c r="J24" s="852">
        <f t="shared" si="5"/>
        <v>0</v>
      </c>
      <c r="K24" s="853">
        <f>SUM(K13:K18)</f>
        <v>0</v>
      </c>
      <c r="L24" s="314"/>
    </row>
    <row r="25" spans="1:16" ht="15" customHeight="1" x14ac:dyDescent="0.25">
      <c r="A25" s="335" t="s">
        <v>159</v>
      </c>
      <c r="B25" s="840">
        <f>SUM(B7:B18)</f>
        <v>544192.10688169731</v>
      </c>
      <c r="C25" s="841">
        <f>SUM(C7:C18)</f>
        <v>3815523.7458868101</v>
      </c>
      <c r="D25" s="841">
        <f t="shared" ref="D25:J25" si="6">SUM(D7:D18)</f>
        <v>185910.01099999997</v>
      </c>
      <c r="E25" s="841">
        <f t="shared" si="6"/>
        <v>163517.08550000002</v>
      </c>
      <c r="F25" s="856">
        <f t="shared" si="6"/>
        <v>4709142.9492685068</v>
      </c>
      <c r="G25" s="850">
        <f t="shared" si="6"/>
        <v>5801012.3129348438</v>
      </c>
      <c r="H25" s="850">
        <f t="shared" si="6"/>
        <v>40755764.794200003</v>
      </c>
      <c r="I25" s="850">
        <f t="shared" si="6"/>
        <v>1985776.2891025003</v>
      </c>
      <c r="J25" s="850">
        <f t="shared" si="6"/>
        <v>1742007.735696</v>
      </c>
      <c r="K25" s="851">
        <f>SUM(K7:K18)</f>
        <v>50284561.131933331</v>
      </c>
      <c r="L25" s="330"/>
    </row>
    <row r="26" spans="1:16" ht="9.75" customHeight="1" x14ac:dyDescent="0.25">
      <c r="B26" s="314"/>
      <c r="L26" s="314"/>
    </row>
    <row r="27" spans="1:16" x14ac:dyDescent="0.25">
      <c r="L27" s="314"/>
    </row>
    <row r="28" spans="1:16" ht="12" customHeight="1" x14ac:dyDescent="0.25">
      <c r="A28" s="315"/>
      <c r="B28" s="315"/>
      <c r="C28" s="315"/>
      <c r="H28" s="315"/>
      <c r="I28" s="315"/>
      <c r="J28" s="315"/>
      <c r="K28" s="315"/>
      <c r="L28" s="314"/>
    </row>
    <row r="29" spans="1:16" ht="12" customHeight="1" x14ac:dyDescent="0.25">
      <c r="E29" s="316"/>
      <c r="F29" s="316"/>
      <c r="G29" s="316"/>
      <c r="H29" s="316"/>
      <c r="L29" s="314"/>
    </row>
    <row r="30" spans="1:16" ht="12" customHeight="1" x14ac:dyDescent="0.25">
      <c r="E30" s="316"/>
      <c r="F30" s="316"/>
      <c r="G30" s="316"/>
      <c r="L30" s="314"/>
    </row>
    <row r="31" spans="1:16" ht="12" customHeight="1" x14ac:dyDescent="0.25">
      <c r="E31" s="316"/>
      <c r="F31" s="316"/>
      <c r="G31" s="316"/>
      <c r="L31" s="314"/>
    </row>
    <row r="32" spans="1:16" ht="12" customHeight="1" x14ac:dyDescent="0.25">
      <c r="E32" s="316"/>
      <c r="F32" s="316"/>
      <c r="G32" s="316"/>
      <c r="L32" s="314"/>
    </row>
    <row r="33" spans="1:12" ht="12" customHeight="1" x14ac:dyDescent="0.25">
      <c r="E33" s="316" t="str">
        <f>B6</f>
        <v xml:space="preserve"> PP Distribuce</v>
      </c>
      <c r="F33" s="316" t="str">
        <f t="shared" ref="F33:H33" si="7">C6</f>
        <v xml:space="preserve"> GasNet</v>
      </c>
      <c r="G33" s="316" t="str">
        <f t="shared" si="7"/>
        <v xml:space="preserve"> E.ON Distribuce</v>
      </c>
      <c r="H33" s="316" t="str">
        <f t="shared" si="7"/>
        <v xml:space="preserve"> Ostatní společnosti</v>
      </c>
      <c r="L33" s="314"/>
    </row>
    <row r="34" spans="1:12" ht="12" customHeight="1" x14ac:dyDescent="0.25">
      <c r="D34" s="293" t="str">
        <f>A19</f>
        <v>I. čtvrtletí</v>
      </c>
      <c r="E34" s="293">
        <f t="shared" ref="E34:H37" si="8">B19</f>
        <v>406728.03300477361</v>
      </c>
      <c r="F34" s="293">
        <f t="shared" si="8"/>
        <v>2634073.0335093383</v>
      </c>
      <c r="G34" s="293">
        <f t="shared" si="8"/>
        <v>129488.106</v>
      </c>
      <c r="H34" s="293">
        <f t="shared" si="8"/>
        <v>109984.26450000002</v>
      </c>
      <c r="L34" s="314"/>
    </row>
    <row r="35" spans="1:12" ht="12" customHeight="1" x14ac:dyDescent="0.25">
      <c r="D35" s="293" t="str">
        <f t="shared" ref="D35:D37" si="9">A20</f>
        <v>II. čtvrtletí</v>
      </c>
      <c r="E35" s="293">
        <f t="shared" si="8"/>
        <v>137464.07387692365</v>
      </c>
      <c r="F35" s="293">
        <f t="shared" si="8"/>
        <v>1181450.7123774718</v>
      </c>
      <c r="G35" s="293">
        <f t="shared" si="8"/>
        <v>56421.904999999999</v>
      </c>
      <c r="H35" s="293">
        <f t="shared" si="8"/>
        <v>53532.820999999996</v>
      </c>
      <c r="L35" s="314"/>
    </row>
    <row r="36" spans="1:12" ht="12" customHeight="1" x14ac:dyDescent="0.25">
      <c r="D36" s="293" t="str">
        <f t="shared" si="9"/>
        <v>III. čtvrtletí</v>
      </c>
      <c r="E36" s="293">
        <f t="shared" si="8"/>
        <v>0</v>
      </c>
      <c r="F36" s="293">
        <f t="shared" si="8"/>
        <v>0</v>
      </c>
      <c r="G36" s="293">
        <f t="shared" si="8"/>
        <v>0</v>
      </c>
      <c r="H36" s="293">
        <f t="shared" si="8"/>
        <v>0</v>
      </c>
      <c r="L36" s="314"/>
    </row>
    <row r="37" spans="1:12" ht="12" customHeight="1" x14ac:dyDescent="0.25">
      <c r="D37" s="293" t="str">
        <f t="shared" si="9"/>
        <v>IV. čtvrtletí</v>
      </c>
      <c r="E37" s="293">
        <f t="shared" si="8"/>
        <v>0</v>
      </c>
      <c r="F37" s="293">
        <f t="shared" si="8"/>
        <v>0</v>
      </c>
      <c r="G37" s="293">
        <f t="shared" si="8"/>
        <v>0</v>
      </c>
      <c r="H37" s="293">
        <f t="shared" si="8"/>
        <v>0</v>
      </c>
      <c r="L37" s="314"/>
    </row>
    <row r="38" spans="1:12" ht="12" customHeight="1" x14ac:dyDescent="0.25">
      <c r="E38" s="316"/>
      <c r="F38" s="316"/>
      <c r="G38" s="316"/>
      <c r="L38" s="314"/>
    </row>
    <row r="39" spans="1:12" ht="12" customHeight="1" x14ac:dyDescent="0.25">
      <c r="E39" s="316"/>
      <c r="F39" s="316"/>
      <c r="G39" s="316"/>
      <c r="L39" s="314"/>
    </row>
    <row r="40" spans="1:12" ht="12" customHeight="1" x14ac:dyDescent="0.25">
      <c r="E40" s="316"/>
      <c r="F40" s="316"/>
      <c r="G40" s="316"/>
      <c r="L40" s="314"/>
    </row>
    <row r="41" spans="1:12" ht="12" customHeight="1" x14ac:dyDescent="0.25">
      <c r="L41" s="314"/>
    </row>
    <row r="42" spans="1:12" ht="12" customHeight="1" x14ac:dyDescent="0.25">
      <c r="L42" s="314"/>
    </row>
    <row r="43" spans="1:12" ht="12" customHeight="1" x14ac:dyDescent="0.25">
      <c r="L43" s="314"/>
    </row>
    <row r="44" spans="1:12" ht="12" customHeight="1" x14ac:dyDescent="0.25">
      <c r="L44" s="314"/>
    </row>
    <row r="45" spans="1:12" ht="12" customHeight="1" x14ac:dyDescent="0.25">
      <c r="L45" s="314"/>
    </row>
    <row r="46" spans="1:12" x14ac:dyDescent="0.25">
      <c r="L46" s="314"/>
    </row>
    <row r="47" spans="1:12" x14ac:dyDescent="0.25">
      <c r="A47" s="404"/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329"/>
    </row>
    <row r="48" spans="1:12" x14ac:dyDescent="0.25">
      <c r="L48" s="314"/>
    </row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2"/>
  <sheetViews>
    <sheetView view="pageBreakPreview" zoomScaleNormal="100" zoomScaleSheetLayoutView="100" workbookViewId="0">
      <selection activeCell="A17" sqref="A17"/>
    </sheetView>
  </sheetViews>
  <sheetFormatPr defaultRowHeight="12.75" x14ac:dyDescent="0.25"/>
  <cols>
    <col min="1" max="1" width="63.5703125" style="492" customWidth="1"/>
    <col min="2" max="2" width="2.7109375" style="597" customWidth="1"/>
    <col min="3" max="3" width="27.7109375" style="492" customWidth="1"/>
    <col min="4" max="4" width="11.7109375" style="492" customWidth="1"/>
    <col min="5" max="6" width="9.140625" style="492"/>
    <col min="7" max="7" width="11.7109375" style="492" customWidth="1"/>
    <col min="8" max="16384" width="9.140625" style="492"/>
  </cols>
  <sheetData>
    <row r="1" spans="1:6" x14ac:dyDescent="0.25">
      <c r="A1" s="605"/>
      <c r="B1" s="600"/>
      <c r="C1" s="596"/>
    </row>
    <row r="2" spans="1:6" x14ac:dyDescent="0.25">
      <c r="A2" s="606"/>
      <c r="B2" s="600"/>
      <c r="C2" s="596"/>
    </row>
    <row r="3" spans="1:6" ht="15.75" x14ac:dyDescent="0.25">
      <c r="A3" s="607" t="s">
        <v>221</v>
      </c>
      <c r="B3" s="600"/>
      <c r="C3" s="596"/>
    </row>
    <row r="4" spans="1:6" x14ac:dyDescent="0.25">
      <c r="A4" s="608"/>
      <c r="B4" s="601"/>
      <c r="C4" s="599"/>
    </row>
    <row r="5" spans="1:6" ht="30" customHeight="1" x14ac:dyDescent="0.25">
      <c r="A5" s="609" t="str">
        <f>'2'!C3</f>
        <v>Zkratky a pojmy</v>
      </c>
      <c r="B5" s="602" t="s">
        <v>37</v>
      </c>
      <c r="C5" s="494" t="s">
        <v>99</v>
      </c>
    </row>
    <row r="6" spans="1:6" ht="30" customHeight="1" x14ac:dyDescent="0.25">
      <c r="A6" s="668" t="str">
        <f>'3'!A5:D5</f>
        <v>Komentář k Čtvrtletní zprávě o provozu plynárenské soustavy ČR</v>
      </c>
      <c r="B6" s="669" t="s">
        <v>37</v>
      </c>
      <c r="C6" s="670" t="s">
        <v>100</v>
      </c>
      <c r="F6" s="674"/>
    </row>
    <row r="7" spans="1:6" ht="30" customHeight="1" x14ac:dyDescent="0.25">
      <c r="A7" s="609" t="str">
        <f>'4'!A2:L2</f>
        <v>Čtvrtletní bilance plynárenské soustavy ČR</v>
      </c>
      <c r="B7" s="602" t="s">
        <v>37</v>
      </c>
      <c r="C7" s="494" t="s">
        <v>101</v>
      </c>
      <c r="F7" s="675"/>
    </row>
    <row r="8" spans="1:6" ht="30" customHeight="1" x14ac:dyDescent="0.25">
      <c r="A8" s="668" t="str">
        <f>'5'!A2:T2</f>
        <v>Bilance plynárenské soustavy ČR v průběhu roku</v>
      </c>
      <c r="B8" s="669" t="s">
        <v>37</v>
      </c>
      <c r="C8" s="670" t="s">
        <v>102</v>
      </c>
    </row>
    <row r="9" spans="1:6" ht="30" customHeight="1" x14ac:dyDescent="0.25">
      <c r="A9" s="609" t="str">
        <f>'6'!A2:S2</f>
        <v>Spotřeba zemního plynu v ČR v průběhu roku</v>
      </c>
      <c r="B9" s="602" t="s">
        <v>37</v>
      </c>
      <c r="C9" s="494" t="s">
        <v>103</v>
      </c>
    </row>
    <row r="10" spans="1:6" ht="30" customHeight="1" x14ac:dyDescent="0.25">
      <c r="A10" s="609" t="str">
        <f>'7'!A2:V2</f>
        <v>Spotřeba zemního plynu v ČR podle kategorií zákazníků v průběhu roku</v>
      </c>
      <c r="B10" s="602" t="s">
        <v>37</v>
      </c>
      <c r="C10" s="494" t="s">
        <v>104</v>
      </c>
    </row>
    <row r="11" spans="1:6" ht="30" customHeight="1" x14ac:dyDescent="0.25">
      <c r="A11" s="671" t="str">
        <f>'8'!A3:K3</f>
        <v>Denní průběh spotřeb zemního plynu v ČR</v>
      </c>
      <c r="B11" s="669" t="s">
        <v>37</v>
      </c>
      <c r="C11" s="670" t="s">
        <v>226</v>
      </c>
    </row>
    <row r="12" spans="1:6" ht="30" customHeight="1" x14ac:dyDescent="0.25">
      <c r="A12" s="609" t="str">
        <f>'9'!A3:L3</f>
        <v>Spotřeba zemního plynu podle kategorií zákazníků v ČR</v>
      </c>
      <c r="B12" s="602" t="s">
        <v>37</v>
      </c>
      <c r="C12" s="494" t="s">
        <v>105</v>
      </c>
    </row>
    <row r="13" spans="1:6" ht="30" customHeight="1" x14ac:dyDescent="0.25">
      <c r="A13" s="609" t="str">
        <f>'10'!A3:L3</f>
        <v>Spotřeba zemního plynu podle kategorií zákazníků u společnosti Pražská plynárenská Distribuce, a.s.</v>
      </c>
      <c r="B13" s="602" t="s">
        <v>37</v>
      </c>
      <c r="C13" s="494" t="s">
        <v>106</v>
      </c>
    </row>
    <row r="14" spans="1:6" ht="30" customHeight="1" x14ac:dyDescent="0.25">
      <c r="A14" s="609" t="str">
        <f>'11'!A3:L3</f>
        <v>Spotřeba zemního plynu podle kategorií zákazníků u společnosti GasNet, s.r.o.</v>
      </c>
      <c r="B14" s="602" t="s">
        <v>37</v>
      </c>
      <c r="C14" s="494" t="s">
        <v>107</v>
      </c>
    </row>
    <row r="15" spans="1:6" ht="30" customHeight="1" x14ac:dyDescent="0.25">
      <c r="A15" s="609" t="str">
        <f>'12'!A3:L3</f>
        <v>Spotřeba zemního plynu podle kategorií zákazníků u společnosti E.ON Distribuce, a.s.</v>
      </c>
      <c r="B15" s="602" t="s">
        <v>37</v>
      </c>
      <c r="C15" s="494" t="s">
        <v>236</v>
      </c>
    </row>
    <row r="16" spans="1:6" ht="30" customHeight="1" x14ac:dyDescent="0.25">
      <c r="A16" s="609" t="str">
        <f>'13'!A3:L3</f>
        <v>Spotřeba zemního plynu podle kategorií zákazníků u ostatních společností</v>
      </c>
      <c r="B16" s="602" t="s">
        <v>37</v>
      </c>
      <c r="C16" s="494" t="s">
        <v>237</v>
      </c>
    </row>
    <row r="17" spans="1:3" ht="30" customHeight="1" x14ac:dyDescent="0.25">
      <c r="A17" s="609" t="str">
        <f>'14'!B3</f>
        <v>Spotřeba zemního plynu a teplota ovzduší podle plynárenských soustav v ČR</v>
      </c>
      <c r="B17" s="602" t="s">
        <v>37</v>
      </c>
      <c r="C17" s="494" t="s">
        <v>238</v>
      </c>
    </row>
    <row r="18" spans="1:3" ht="30" customHeight="1" x14ac:dyDescent="0.25">
      <c r="A18" s="668" t="str">
        <f>'18'!A2:L2</f>
        <v>Spotřeba zemního plynu podle plynárenských soustav v ČR v průběhu roku</v>
      </c>
      <c r="B18" s="669" t="s">
        <v>37</v>
      </c>
      <c r="C18" s="670" t="s">
        <v>239</v>
      </c>
    </row>
    <row r="19" spans="1:3" ht="30" customHeight="1" x14ac:dyDescent="0.25">
      <c r="A19" s="609" t="str">
        <f>'19'!A3:L3</f>
        <v>Spotřeba zemního plynu podle krajů a kategorií zákazníků v ČR</v>
      </c>
      <c r="B19" s="602" t="s">
        <v>37</v>
      </c>
      <c r="C19" s="494" t="s">
        <v>240</v>
      </c>
    </row>
    <row r="20" spans="1:3" ht="30" customHeight="1" x14ac:dyDescent="0.25">
      <c r="A20" s="609" t="str">
        <f>'26'!B3</f>
        <v>Spotřeba zemního plynu a teplota ovzduší podle krajů v ČR</v>
      </c>
      <c r="B20" s="602" t="s">
        <v>37</v>
      </c>
      <c r="C20" s="494" t="s">
        <v>241</v>
      </c>
    </row>
    <row r="21" spans="1:3" ht="30" customHeight="1" x14ac:dyDescent="0.25">
      <c r="A21" s="668" t="str">
        <f>'31'!A2:S2</f>
        <v>Spotřeba zemního plynu podle krajů v ČR v průběhu roku</v>
      </c>
      <c r="B21" s="669" t="s">
        <v>37</v>
      </c>
      <c r="C21" s="670" t="s">
        <v>218</v>
      </c>
    </row>
    <row r="22" spans="1:3" ht="30" customHeight="1" x14ac:dyDescent="0.25">
      <c r="A22" s="610" t="str">
        <f>'32'!D2</f>
        <v>Schéma toků plynu v plynárenské soustavě ČR</v>
      </c>
      <c r="B22" s="602" t="s">
        <v>37</v>
      </c>
      <c r="C22" s="494" t="s">
        <v>219</v>
      </c>
    </row>
    <row r="23" spans="1:3" ht="30" customHeight="1" x14ac:dyDescent="0.25">
      <c r="A23" s="668" t="str">
        <f>'33'!A2:I2</f>
        <v xml:space="preserve">Schéma přepravní soustavy a zásobníků plynu v ČR </v>
      </c>
      <c r="B23" s="669" t="s">
        <v>37</v>
      </c>
      <c r="C23" s="670" t="s">
        <v>220</v>
      </c>
    </row>
    <row r="24" spans="1:3" ht="9" customHeight="1" x14ac:dyDescent="0.25">
      <c r="A24" s="609"/>
      <c r="B24" s="602"/>
      <c r="C24" s="494"/>
    </row>
    <row r="25" spans="1:3" ht="9" customHeight="1" x14ac:dyDescent="0.25">
      <c r="A25" s="609"/>
      <c r="B25" s="602"/>
      <c r="C25" s="494"/>
    </row>
    <row r="26" spans="1:3" ht="9" customHeight="1" x14ac:dyDescent="0.25">
      <c r="A26" s="611"/>
      <c r="B26" s="603"/>
      <c r="C26" s="494"/>
    </row>
    <row r="27" spans="1:3" ht="9" customHeight="1" x14ac:dyDescent="0.25">
      <c r="A27" s="611"/>
      <c r="B27" s="603"/>
      <c r="C27" s="494"/>
    </row>
    <row r="28" spans="1:3" ht="9" customHeight="1" x14ac:dyDescent="0.25">
      <c r="A28" s="611"/>
      <c r="B28" s="603"/>
      <c r="C28" s="494"/>
    </row>
    <row r="29" spans="1:3" ht="9" customHeight="1" x14ac:dyDescent="0.25">
      <c r="A29" s="611"/>
      <c r="B29" s="603"/>
      <c r="C29" s="494"/>
    </row>
    <row r="30" spans="1:3" ht="9" customHeight="1" x14ac:dyDescent="0.25">
      <c r="A30" s="611"/>
      <c r="B30" s="603"/>
      <c r="C30" s="494"/>
    </row>
    <row r="31" spans="1:3" ht="9" customHeight="1" x14ac:dyDescent="0.25">
      <c r="A31" s="676"/>
      <c r="B31" s="604"/>
      <c r="C31" s="494"/>
    </row>
    <row r="32" spans="1:3" ht="9" customHeight="1" x14ac:dyDescent="0.25">
      <c r="A32" s="676"/>
      <c r="B32" s="604"/>
      <c r="C32" s="494"/>
    </row>
    <row r="33" spans="1:3" ht="9" customHeight="1" x14ac:dyDescent="0.25">
      <c r="A33" s="676"/>
      <c r="B33" s="604"/>
      <c r="C33" s="494"/>
    </row>
    <row r="34" spans="1:3" ht="9" customHeight="1" x14ac:dyDescent="0.25">
      <c r="A34" s="676"/>
      <c r="B34" s="604"/>
      <c r="C34" s="494"/>
    </row>
    <row r="35" spans="1:3" ht="9" customHeight="1" x14ac:dyDescent="0.25">
      <c r="A35" s="494"/>
      <c r="B35" s="604"/>
      <c r="C35" s="494"/>
    </row>
    <row r="36" spans="1:3" ht="9" customHeight="1" x14ac:dyDescent="0.25">
      <c r="A36" s="672" t="str">
        <f>T!J20</f>
        <v>duben</v>
      </c>
      <c r="B36" s="944">
        <f>T!G17</f>
        <v>2017</v>
      </c>
      <c r="C36" s="945"/>
    </row>
    <row r="37" spans="1:3" ht="9" customHeight="1" x14ac:dyDescent="0.25">
      <c r="A37" s="672" t="str">
        <f>T!J21</f>
        <v>květen</v>
      </c>
      <c r="B37" s="944">
        <f>T!G17</f>
        <v>2017</v>
      </c>
      <c r="C37" s="945"/>
    </row>
    <row r="38" spans="1:3" ht="9" customHeight="1" x14ac:dyDescent="0.25">
      <c r="A38" s="672" t="str">
        <f>T!J22</f>
        <v>červen</v>
      </c>
      <c r="B38" s="944">
        <f>T!G17</f>
        <v>2017</v>
      </c>
      <c r="C38" s="945"/>
    </row>
    <row r="39" spans="1:3" ht="9" customHeight="1" x14ac:dyDescent="0.25">
      <c r="A39" s="673" t="str">
        <f>T!E17</f>
        <v>II. čtvrtletí</v>
      </c>
      <c r="B39" s="944">
        <f>T!G17</f>
        <v>2017</v>
      </c>
      <c r="C39" s="945"/>
    </row>
    <row r="40" spans="1:3" ht="20.100000000000001" customHeight="1" x14ac:dyDescent="0.25">
      <c r="A40" s="494"/>
      <c r="B40" s="604"/>
      <c r="C40" s="494"/>
    </row>
    <row r="41" spans="1:3" ht="20.100000000000001" customHeight="1" x14ac:dyDescent="0.25"/>
    <row r="42" spans="1:3" ht="20.100000000000001" customHeight="1" x14ac:dyDescent="0.25"/>
  </sheetData>
  <mergeCells count="4">
    <mergeCell ref="B36:C36"/>
    <mergeCell ref="B37:C37"/>
    <mergeCell ref="B38:C38"/>
    <mergeCell ref="B39:C39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>
      <selection activeCell="Q16" sqref="Q16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30" t="s">
        <v>264</v>
      </c>
      <c r="L1" s="1030"/>
    </row>
    <row r="2" spans="1:17" ht="6.75" customHeight="1" x14ac:dyDescent="0.2"/>
    <row r="3" spans="1:17" ht="30" customHeight="1" x14ac:dyDescent="0.2">
      <c r="A3" s="1043" t="s">
        <v>227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31" t="s">
        <v>111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729" t="s">
        <v>108</v>
      </c>
      <c r="H8" s="1027"/>
      <c r="I8" s="1041" t="s">
        <v>39</v>
      </c>
      <c r="J8" s="1042"/>
      <c r="K8" s="190" t="s">
        <v>108</v>
      </c>
      <c r="L8" s="148"/>
    </row>
    <row r="9" spans="1:17" ht="15" customHeight="1" x14ac:dyDescent="0.25">
      <c r="A9" s="1038" t="s">
        <v>157</v>
      </c>
      <c r="B9" s="1038"/>
      <c r="C9" s="208" t="s">
        <v>45</v>
      </c>
      <c r="D9" s="1040"/>
      <c r="E9" s="163" t="s">
        <v>148</v>
      </c>
      <c r="F9" s="728" t="s">
        <v>1</v>
      </c>
      <c r="G9" s="730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50" t="str">
        <f>T!J20</f>
        <v>duben</v>
      </c>
      <c r="B10" s="1051"/>
      <c r="C10" s="153" t="s">
        <v>6</v>
      </c>
      <c r="D10" s="132">
        <v>119</v>
      </c>
      <c r="E10" s="151">
        <v>8732.0949999999993</v>
      </c>
      <c r="F10" s="133">
        <v>93218.115999999995</v>
      </c>
      <c r="G10" s="737">
        <f>E10/$E$15</f>
        <v>0.37432803768377487</v>
      </c>
      <c r="H10" s="233">
        <f>(E10-I10)/I10</f>
        <v>-4.4020138418509873E-2</v>
      </c>
      <c r="I10" s="685">
        <v>9134.1829999999991</v>
      </c>
      <c r="J10" s="185">
        <v>97578.627000000008</v>
      </c>
      <c r="K10" s="192">
        <f>I10/$I$15</f>
        <v>0.43606821012815206</v>
      </c>
      <c r="L10" s="148"/>
    </row>
    <row r="11" spans="1:17" ht="11.1" customHeight="1" x14ac:dyDescent="0.2">
      <c r="A11" s="1052"/>
      <c r="B11" s="1053"/>
      <c r="C11" s="154" t="s">
        <v>7</v>
      </c>
      <c r="D11" s="132">
        <v>317</v>
      </c>
      <c r="E11" s="151">
        <v>1261.5149999999999</v>
      </c>
      <c r="F11" s="133">
        <v>13467.10614</v>
      </c>
      <c r="G11" s="738">
        <f>E11/$E$15</f>
        <v>5.4078710144432378E-2</v>
      </c>
      <c r="H11" s="233">
        <f>(E11-I11)/I11</f>
        <v>3.8992004427708636E-2</v>
      </c>
      <c r="I11" s="685">
        <v>1214.172</v>
      </c>
      <c r="J11" s="185">
        <v>12971.126819999999</v>
      </c>
      <c r="K11" s="193">
        <f>I11/$I$15</f>
        <v>5.796487883237271E-2</v>
      </c>
      <c r="L11" s="149"/>
      <c r="M11" s="134"/>
      <c r="O11" s="134"/>
      <c r="P11" s="134"/>
      <c r="Q11" s="134"/>
    </row>
    <row r="12" spans="1:17" ht="11.1" customHeight="1" x14ac:dyDescent="0.2">
      <c r="A12" s="1052"/>
      <c r="B12" s="1053"/>
      <c r="C12" s="154" t="s">
        <v>8</v>
      </c>
      <c r="D12" s="132">
        <v>8956</v>
      </c>
      <c r="E12" s="151">
        <v>4216.2899400000006</v>
      </c>
      <c r="F12" s="133">
        <v>45011.309646000002</v>
      </c>
      <c r="G12" s="738">
        <f>E12/$E$15</f>
        <v>0.18074420165447594</v>
      </c>
      <c r="H12" s="233">
        <f t="shared" ref="H12:H13" si="0">(E12-I12)/I12</f>
        <v>0.23257882141994174</v>
      </c>
      <c r="I12" s="685">
        <v>3420.706138</v>
      </c>
      <c r="J12" s="185">
        <v>36545.749424000001</v>
      </c>
      <c r="K12" s="193">
        <f>I12/$I$15</f>
        <v>0.16330537750032417</v>
      </c>
      <c r="L12" s="149"/>
      <c r="M12" s="134"/>
      <c r="O12" s="134"/>
      <c r="P12" s="134"/>
      <c r="Q12" s="134"/>
    </row>
    <row r="13" spans="1:17" ht="11.1" customHeight="1" x14ac:dyDescent="0.2">
      <c r="A13" s="1052"/>
      <c r="B13" s="1053"/>
      <c r="C13" s="154" t="s">
        <v>9</v>
      </c>
      <c r="D13" s="132">
        <v>97531</v>
      </c>
      <c r="E13" s="151">
        <v>8857.4800599999999</v>
      </c>
      <c r="F13" s="133">
        <v>94559.533353999999</v>
      </c>
      <c r="G13" s="738">
        <f>E13/$E$15</f>
        <v>0.37970305289658035</v>
      </c>
      <c r="H13" s="233">
        <f t="shared" si="0"/>
        <v>0.23404088377136034</v>
      </c>
      <c r="I13" s="685">
        <v>7177.6228619999993</v>
      </c>
      <c r="J13" s="185">
        <v>76682.342575999995</v>
      </c>
      <c r="K13" s="193">
        <f>I13/$I$15</f>
        <v>0.34266153353915113</v>
      </c>
      <c r="L13" s="149"/>
      <c r="M13" s="134"/>
      <c r="O13" s="134"/>
      <c r="P13" s="134"/>
      <c r="Q13" s="134"/>
    </row>
    <row r="14" spans="1:17" ht="11.1" customHeight="1" x14ac:dyDescent="0.2">
      <c r="A14" s="1052"/>
      <c r="B14" s="1053"/>
      <c r="C14" s="154" t="s">
        <v>336</v>
      </c>
      <c r="D14" s="132">
        <v>10</v>
      </c>
      <c r="E14" s="151">
        <v>260.00700000000001</v>
      </c>
      <c r="F14" s="133">
        <v>2775.4259999999999</v>
      </c>
      <c r="G14" s="738">
        <f>E14/$E$15</f>
        <v>1.1145997620736519E-2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54"/>
      <c r="B15" s="1055"/>
      <c r="C15" s="156" t="s">
        <v>2</v>
      </c>
      <c r="D15" s="145">
        <v>106933</v>
      </c>
      <c r="E15" s="146">
        <v>23327.386999999999</v>
      </c>
      <c r="F15" s="147">
        <v>249031.49114000003</v>
      </c>
      <c r="G15" s="739">
        <f>SUM(G10:G14)</f>
        <v>1</v>
      </c>
      <c r="H15" s="731">
        <f>(E15-I15)/I15</f>
        <v>0.11365536425717797</v>
      </c>
      <c r="I15" s="686">
        <v>20946.683999999997</v>
      </c>
      <c r="J15" s="186">
        <v>223777.84582000002</v>
      </c>
      <c r="K15" s="194">
        <f>SUM(K10:K13)</f>
        <v>1</v>
      </c>
      <c r="L15" s="166"/>
      <c r="M15" s="134"/>
      <c r="N15" s="134"/>
    </row>
    <row r="16" spans="1:17" ht="11.1" customHeight="1" x14ac:dyDescent="0.2">
      <c r="A16" s="1056" t="str">
        <f>T!J21</f>
        <v>květen</v>
      </c>
      <c r="B16" s="1057"/>
      <c r="C16" s="154" t="s">
        <v>6</v>
      </c>
      <c r="D16" s="132">
        <v>119</v>
      </c>
      <c r="E16" s="151">
        <v>8506.8389999999999</v>
      </c>
      <c r="F16" s="133">
        <v>90840.263000000006</v>
      </c>
      <c r="G16" s="738">
        <f>E16/$E$21</f>
        <v>0.60417676073593496</v>
      </c>
      <c r="H16" s="233">
        <f>(E16-I16)/I16</f>
        <v>1.2930076257562755E-2</v>
      </c>
      <c r="I16" s="685">
        <v>8398.2489999999998</v>
      </c>
      <c r="J16" s="185">
        <v>89855.425000000003</v>
      </c>
      <c r="K16" s="193">
        <f>I16/$I$21</f>
        <v>0.59577484861858176</v>
      </c>
      <c r="L16" s="149"/>
      <c r="M16" s="134"/>
      <c r="N16" s="134"/>
    </row>
    <row r="17" spans="1:21" ht="11.1" customHeight="1" x14ac:dyDescent="0.2">
      <c r="A17" s="1056"/>
      <c r="B17" s="1057"/>
      <c r="C17" s="154" t="s">
        <v>7</v>
      </c>
      <c r="D17" s="132">
        <v>317</v>
      </c>
      <c r="E17" s="151">
        <v>679.702</v>
      </c>
      <c r="F17" s="133">
        <v>7258.2404000000006</v>
      </c>
      <c r="G17" s="738">
        <f>E17/$E$21</f>
        <v>4.8274118344750198E-2</v>
      </c>
      <c r="H17" s="233">
        <f>(E17-I17)/I17</f>
        <v>-3.7312016497508572E-2</v>
      </c>
      <c r="I17" s="685">
        <v>706.04599999999994</v>
      </c>
      <c r="J17" s="185">
        <v>7554.8507899999995</v>
      </c>
      <c r="K17" s="193">
        <f>I17/$I$21</f>
        <v>5.0087160879339863E-2</v>
      </c>
      <c r="L17" s="150"/>
      <c r="M17" s="137"/>
      <c r="N17" s="134"/>
    </row>
    <row r="18" spans="1:21" ht="11.1" customHeight="1" x14ac:dyDescent="0.2">
      <c r="A18" s="1056"/>
      <c r="B18" s="1057"/>
      <c r="C18" s="154" t="s">
        <v>8</v>
      </c>
      <c r="D18" s="132">
        <v>9064</v>
      </c>
      <c r="E18" s="151">
        <v>1488.1352180000001</v>
      </c>
      <c r="F18" s="133">
        <v>15892.248960000001</v>
      </c>
      <c r="G18" s="738">
        <f>E18/$E$21</f>
        <v>0.10569104640963635</v>
      </c>
      <c r="H18" s="233">
        <f t="shared" ref="H18:H21" si="1">(E18-I18)/I18</f>
        <v>-7.6310849178877455E-2</v>
      </c>
      <c r="I18" s="685">
        <v>1611.0779440000001</v>
      </c>
      <c r="J18" s="185">
        <v>17240.118712</v>
      </c>
      <c r="K18" s="193">
        <f>I18/$I$21</f>
        <v>0.11429045723689973</v>
      </c>
      <c r="L18" s="149"/>
      <c r="M18" s="134"/>
      <c r="N18" s="134"/>
      <c r="O18" s="134"/>
      <c r="P18" s="134"/>
    </row>
    <row r="19" spans="1:21" ht="11.1" customHeight="1" x14ac:dyDescent="0.2">
      <c r="A19" s="1056"/>
      <c r="B19" s="1057"/>
      <c r="C19" s="154" t="s">
        <v>9</v>
      </c>
      <c r="D19" s="132">
        <v>97071</v>
      </c>
      <c r="E19" s="151">
        <v>3124.8337819999997</v>
      </c>
      <c r="F19" s="133">
        <v>33370.231039999999</v>
      </c>
      <c r="G19" s="738">
        <f>E19/$E$21</f>
        <v>0.22193342935571961</v>
      </c>
      <c r="H19" s="233">
        <f t="shared" si="1"/>
        <v>-7.5759313664488029E-2</v>
      </c>
      <c r="I19" s="685">
        <v>3380.974056</v>
      </c>
      <c r="J19" s="185">
        <v>36178.177287999999</v>
      </c>
      <c r="K19" s="193">
        <f>I19/$I$21</f>
        <v>0.23984753326517855</v>
      </c>
      <c r="L19" s="149"/>
      <c r="M19" s="134"/>
      <c r="N19" s="134"/>
      <c r="O19" s="134"/>
      <c r="P19" s="134"/>
    </row>
    <row r="20" spans="1:21" ht="11.1" customHeight="1" x14ac:dyDescent="0.2">
      <c r="A20" s="1056"/>
      <c r="B20" s="1057"/>
      <c r="C20" s="154" t="s">
        <v>336</v>
      </c>
      <c r="D20" s="132">
        <v>10</v>
      </c>
      <c r="E20" s="151">
        <v>280.54000000000002</v>
      </c>
      <c r="F20" s="133">
        <v>2995.7739999999999</v>
      </c>
      <c r="G20" s="738">
        <f>E20/$E$21</f>
        <v>1.9924645153958972E-2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56"/>
      <c r="B21" s="1057"/>
      <c r="C21" s="156" t="s">
        <v>2</v>
      </c>
      <c r="D21" s="145">
        <v>106581</v>
      </c>
      <c r="E21" s="146">
        <v>14080.05</v>
      </c>
      <c r="F21" s="147">
        <v>150356.7574</v>
      </c>
      <c r="G21" s="739">
        <f>SUM(G16:G20)</f>
        <v>1</v>
      </c>
      <c r="H21" s="731">
        <f t="shared" si="1"/>
        <v>-1.1561151268482748E-3</v>
      </c>
      <c r="I21" s="686">
        <v>14096.347000000002</v>
      </c>
      <c r="J21" s="186">
        <v>150828.57178999999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56" t="str">
        <f>T!J22</f>
        <v>červen</v>
      </c>
      <c r="B22" s="1057"/>
      <c r="C22" s="153" t="s">
        <v>6</v>
      </c>
      <c r="D22" s="171">
        <v>119</v>
      </c>
      <c r="E22" s="173">
        <v>7049.4949999999999</v>
      </c>
      <c r="F22" s="172">
        <v>75290.932000000001</v>
      </c>
      <c r="G22" s="737">
        <f>E22/$E$27</f>
        <v>0.78956903466982786</v>
      </c>
      <c r="H22" s="656">
        <f>(E22-I22)/I22</f>
        <v>-1.8253848442073149E-2</v>
      </c>
      <c r="I22" s="684">
        <v>7180.5680000000002</v>
      </c>
      <c r="J22" s="187">
        <v>76806.967000000004</v>
      </c>
      <c r="K22" s="192">
        <f>I22/$I$27</f>
        <v>0.78176008396179486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56"/>
      <c r="B23" s="1057"/>
      <c r="C23" s="154" t="s">
        <v>7</v>
      </c>
      <c r="D23" s="132">
        <v>317</v>
      </c>
      <c r="E23" s="151">
        <v>407.26900000000001</v>
      </c>
      <c r="F23" s="133">
        <v>4350.00126</v>
      </c>
      <c r="G23" s="738">
        <f>E23/$E$27</f>
        <v>4.5615606675505994E-2</v>
      </c>
      <c r="H23" s="233">
        <f t="shared" ref="H23:H27" si="2">(E23-I23)/I23</f>
        <v>2.8854582704933896E-2</v>
      </c>
      <c r="I23" s="685">
        <v>395.84700000000004</v>
      </c>
      <c r="J23" s="185">
        <v>4235.6064100000003</v>
      </c>
      <c r="K23" s="193">
        <f>I23/$I$27</f>
        <v>4.3096504894323769E-2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56"/>
      <c r="B24" s="1057"/>
      <c r="C24" s="154" t="s">
        <v>8</v>
      </c>
      <c r="D24" s="132">
        <v>9251</v>
      </c>
      <c r="E24" s="151">
        <v>378.35468200000003</v>
      </c>
      <c r="F24" s="133">
        <v>4041.1094800000001</v>
      </c>
      <c r="G24" s="738">
        <f>E24/$E$27</f>
        <v>4.2377098080011368E-2</v>
      </c>
      <c r="H24" s="233">
        <f t="shared" si="2"/>
        <v>-0.27174225334190333</v>
      </c>
      <c r="I24" s="685">
        <v>519.53403000000003</v>
      </c>
      <c r="J24" s="185">
        <v>5559.7564640000001</v>
      </c>
      <c r="K24" s="193">
        <f>I24/$I$27</f>
        <v>5.6562512452191759E-2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56"/>
      <c r="B25" s="1057"/>
      <c r="C25" s="154" t="s">
        <v>9</v>
      </c>
      <c r="D25" s="132">
        <v>97071</v>
      </c>
      <c r="E25" s="151">
        <v>795.8263179999999</v>
      </c>
      <c r="F25" s="133">
        <v>8499.5305200000003</v>
      </c>
      <c r="G25" s="738">
        <f>E25/$E$27</f>
        <v>8.9135437030326767E-2</v>
      </c>
      <c r="H25" s="233">
        <f t="shared" si="2"/>
        <v>-0.26933508763011166</v>
      </c>
      <c r="I25" s="685">
        <v>1089.1809699999999</v>
      </c>
      <c r="J25" s="185">
        <v>11654.455535999999</v>
      </c>
      <c r="K25" s="193">
        <f>I25/$I$27</f>
        <v>0.11858089869168972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51"/>
      <c r="B26" s="1099"/>
      <c r="C26" s="154" t="s">
        <v>336</v>
      </c>
      <c r="D26" s="132">
        <v>10</v>
      </c>
      <c r="E26" s="151">
        <v>297.33699999999999</v>
      </c>
      <c r="F26" s="133">
        <v>3175.44</v>
      </c>
      <c r="G26" s="738">
        <f>E26/$E$27</f>
        <v>3.3302823544328015E-2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58"/>
      <c r="B27" s="1059"/>
      <c r="C27" s="174" t="s">
        <v>2</v>
      </c>
      <c r="D27" s="175">
        <v>106768</v>
      </c>
      <c r="E27" s="176">
        <v>8928.2819999999992</v>
      </c>
      <c r="F27" s="177">
        <v>95357.013260000007</v>
      </c>
      <c r="G27" s="745">
        <f>SUM(G22:G26)</f>
        <v>1</v>
      </c>
      <c r="H27" s="744">
        <f t="shared" si="2"/>
        <v>-2.7963458328842377E-2</v>
      </c>
      <c r="I27" s="693">
        <v>9185.1299999999992</v>
      </c>
      <c r="J27" s="188">
        <v>98256.785410000011</v>
      </c>
      <c r="K27" s="195">
        <f>SUM(K22:K25)</f>
        <v>1.0000000000000002</v>
      </c>
      <c r="L27" s="178"/>
    </row>
    <row r="28" spans="1:21" ht="11.1" customHeight="1" thickTop="1" x14ac:dyDescent="0.2">
      <c r="A28" s="1064" t="str">
        <f>T!E17</f>
        <v>II. čtvrtletí</v>
      </c>
      <c r="B28" s="1065"/>
      <c r="C28" s="154" t="s">
        <v>6</v>
      </c>
      <c r="D28" s="132">
        <f>D22</f>
        <v>119</v>
      </c>
      <c r="E28" s="151">
        <f>E10+E16+E22</f>
        <v>24288.429</v>
      </c>
      <c r="F28" s="133">
        <f>F10+F16+F22</f>
        <v>259349.31100000002</v>
      </c>
      <c r="G28" s="738">
        <f>E28/$E$33</f>
        <v>0.52418370803742131</v>
      </c>
      <c r="H28" s="233">
        <f>(E28-I28)/I28</f>
        <v>-1.7180067171124507E-2</v>
      </c>
      <c r="I28" s="688">
        <v>24713</v>
      </c>
      <c r="J28" s="185">
        <v>264241.01900000003</v>
      </c>
      <c r="K28" s="193">
        <f>I28/$I$33</f>
        <v>0.55876164509756576</v>
      </c>
      <c r="L28" s="148"/>
    </row>
    <row r="29" spans="1:21" ht="11.1" customHeight="1" x14ac:dyDescent="0.2">
      <c r="A29" s="1056"/>
      <c r="B29" s="1057"/>
      <c r="C29" s="154" t="s">
        <v>7</v>
      </c>
      <c r="D29" s="132">
        <f>D23</f>
        <v>317</v>
      </c>
      <c r="E29" s="151">
        <f t="shared" ref="E29:F29" si="3">E11+E17+E23</f>
        <v>2348.4859999999999</v>
      </c>
      <c r="F29" s="133">
        <f t="shared" si="3"/>
        <v>25075.3478</v>
      </c>
      <c r="G29" s="738">
        <f>E29/$E$33</f>
        <v>5.0684138515256438E-2</v>
      </c>
      <c r="H29" s="233">
        <f t="shared" ref="H29:H31" si="4">(E29-I29)/I29</f>
        <v>1.3998311791767425E-2</v>
      </c>
      <c r="I29" s="685">
        <v>2316.0650000000001</v>
      </c>
      <c r="J29" s="185">
        <v>24761.584019999998</v>
      </c>
      <c r="K29" s="193">
        <f>I29/$I$33</f>
        <v>5.2366296667862813E-2</v>
      </c>
      <c r="L29" s="148"/>
    </row>
    <row r="30" spans="1:21" ht="11.1" customHeight="1" x14ac:dyDescent="0.2">
      <c r="A30" s="1056"/>
      <c r="B30" s="1057"/>
      <c r="C30" s="154" t="s">
        <v>8</v>
      </c>
      <c r="D30" s="132">
        <f>D24</f>
        <v>9251</v>
      </c>
      <c r="E30" s="151">
        <f t="shared" ref="E30:F30" si="5">E12+E18+E24</f>
        <v>6082.7798400000011</v>
      </c>
      <c r="F30" s="133">
        <f t="shared" si="5"/>
        <v>64944.668086000005</v>
      </c>
      <c r="G30" s="738">
        <f>E30/$E$33</f>
        <v>0.13127625881881752</v>
      </c>
      <c r="H30" s="233">
        <f t="shared" si="4"/>
        <v>9.5736132802616294E-2</v>
      </c>
      <c r="I30" s="685">
        <v>5551.3181119999999</v>
      </c>
      <c r="J30" s="185">
        <v>59345.624600000003</v>
      </c>
      <c r="K30" s="193">
        <f>I30/$I$33</f>
        <v>0.12551546314575457</v>
      </c>
      <c r="L30" s="148"/>
    </row>
    <row r="31" spans="1:21" ht="11.1" customHeight="1" x14ac:dyDescent="0.2">
      <c r="A31" s="1056"/>
      <c r="B31" s="1057"/>
      <c r="C31" s="154" t="s">
        <v>9</v>
      </c>
      <c r="D31" s="132">
        <f>D25</f>
        <v>97071</v>
      </c>
      <c r="E31" s="151">
        <f t="shared" ref="E31:F32" si="6">E13+E19+E25</f>
        <v>12778.140159999999</v>
      </c>
      <c r="F31" s="133">
        <f t="shared" si="6"/>
        <v>136429.294914</v>
      </c>
      <c r="G31" s="738">
        <f>E31/$E$33</f>
        <v>0.27577299836439351</v>
      </c>
      <c r="H31" s="233">
        <f t="shared" si="4"/>
        <v>9.7045314811895947E-2</v>
      </c>
      <c r="I31" s="685">
        <v>11647.777887999999</v>
      </c>
      <c r="J31" s="185">
        <v>124514.9754</v>
      </c>
      <c r="K31" s="193">
        <f>I31/$I$33</f>
        <v>0.26335659508881681</v>
      </c>
      <c r="L31" s="148"/>
    </row>
    <row r="32" spans="1:21" ht="11.1" customHeight="1" x14ac:dyDescent="0.2">
      <c r="A32" s="1056"/>
      <c r="B32" s="1057"/>
      <c r="C32" s="154" t="s">
        <v>336</v>
      </c>
      <c r="D32" s="132">
        <f>D26</f>
        <v>10</v>
      </c>
      <c r="E32" s="151">
        <f>E14+E20+E26</f>
        <v>837.88400000000001</v>
      </c>
      <c r="F32" s="133">
        <f t="shared" si="6"/>
        <v>8946.64</v>
      </c>
      <c r="G32" s="738">
        <f>E32/$E$33</f>
        <v>1.808289626411106E-2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56"/>
      <c r="B33" s="1057"/>
      <c r="C33" s="157" t="s">
        <v>2</v>
      </c>
      <c r="D33" s="158">
        <f>SUM(D28:D32)</f>
        <v>106768</v>
      </c>
      <c r="E33" s="159">
        <f>SUM(E28:E32)</f>
        <v>46335.719000000005</v>
      </c>
      <c r="F33" s="160">
        <f>SUM(F28:F32)</f>
        <v>494745.26180000009</v>
      </c>
      <c r="G33" s="743">
        <f>SUM(G28:G32)</f>
        <v>0.99999999999999989</v>
      </c>
      <c r="H33" s="733">
        <f>(E33-I33)/I33</f>
        <v>4.7651947364485824E-2</v>
      </c>
      <c r="I33" s="689">
        <v>44228.161</v>
      </c>
      <c r="J33" s="189">
        <v>472863.20302000002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746"/>
      <c r="H34" s="165"/>
      <c r="I34" s="691"/>
      <c r="J34" s="198"/>
      <c r="K34" s="199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5"/>
      <c r="I35" s="198"/>
      <c r="J35" s="198"/>
      <c r="K35" s="200"/>
      <c r="L35" s="126"/>
    </row>
    <row r="36" spans="1:12" ht="12.95" customHeight="1" x14ac:dyDescent="0.2">
      <c r="A36" s="1097" t="s">
        <v>112</v>
      </c>
      <c r="B36" s="1097"/>
      <c r="C36" s="1097"/>
      <c r="D36" s="1098"/>
      <c r="E36" s="169"/>
      <c r="F36" s="141"/>
      <c r="G36" s="165"/>
      <c r="H36" s="125"/>
      <c r="I36" s="198"/>
      <c r="J36" s="198"/>
      <c r="K36" s="201"/>
      <c r="L36" s="126"/>
    </row>
    <row r="37" spans="1:12" ht="24.95" customHeight="1" x14ac:dyDescent="0.25">
      <c r="A37" s="123"/>
      <c r="B37" s="127"/>
      <c r="C37" s="128"/>
      <c r="D37" s="128"/>
      <c r="E37" s="1033">
        <f>T!G17</f>
        <v>2017</v>
      </c>
      <c r="F37" s="1034"/>
      <c r="G37" s="1034"/>
      <c r="H37" s="692"/>
      <c r="I37" s="1035">
        <f>E37-1</f>
        <v>2016</v>
      </c>
      <c r="J37" s="1036"/>
      <c r="K37" s="103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7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39" t="s">
        <v>0</v>
      </c>
      <c r="E39" s="1026" t="s">
        <v>39</v>
      </c>
      <c r="F39" s="1027"/>
      <c r="G39" s="729" t="s">
        <v>108</v>
      </c>
      <c r="H39" s="1027"/>
      <c r="I39" s="1041" t="s">
        <v>39</v>
      </c>
      <c r="J39" s="1042"/>
      <c r="K39" s="190" t="s">
        <v>108</v>
      </c>
      <c r="L39" s="148"/>
    </row>
    <row r="40" spans="1:12" ht="15" customHeight="1" x14ac:dyDescent="0.25">
      <c r="A40" s="1038" t="s">
        <v>157</v>
      </c>
      <c r="B40" s="1038"/>
      <c r="C40" s="208" t="s">
        <v>45</v>
      </c>
      <c r="D40" s="1040"/>
      <c r="E40" s="163" t="s">
        <v>148</v>
      </c>
      <c r="F40" s="728" t="s">
        <v>1</v>
      </c>
      <c r="G40" s="730" t="s">
        <v>66</v>
      </c>
      <c r="H40" s="1038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50" t="str">
        <f>T!J20</f>
        <v>duben</v>
      </c>
      <c r="B41" s="1051"/>
      <c r="C41" s="153" t="s">
        <v>6</v>
      </c>
      <c r="D41" s="132">
        <v>196</v>
      </c>
      <c r="E41" s="151">
        <v>31732.406312405321</v>
      </c>
      <c r="F41" s="133">
        <v>339237.63185999985</v>
      </c>
      <c r="G41" s="737">
        <f>E41/$E$46</f>
        <v>0.36509832757556926</v>
      </c>
      <c r="H41" s="233">
        <f>(E41-I41)/I41</f>
        <v>6.4878010154847718E-2</v>
      </c>
      <c r="I41" s="685">
        <v>29799.1</v>
      </c>
      <c r="J41" s="185">
        <v>318901.50874000008</v>
      </c>
      <c r="K41" s="192">
        <f>I41/$I$46</f>
        <v>0.37746324372321732</v>
      </c>
      <c r="L41" s="148"/>
    </row>
    <row r="42" spans="1:12" ht="11.1" customHeight="1" x14ac:dyDescent="0.2">
      <c r="A42" s="1052"/>
      <c r="B42" s="1053"/>
      <c r="C42" s="154" t="s">
        <v>7</v>
      </c>
      <c r="D42" s="132">
        <v>873</v>
      </c>
      <c r="E42" s="151">
        <v>8445.4883400703111</v>
      </c>
      <c r="F42" s="133">
        <v>90287.061190000109</v>
      </c>
      <c r="G42" s="738">
        <f t="shared" ref="G42:G43" si="7">E42/$E$46</f>
        <v>9.7169865977457165E-2</v>
      </c>
      <c r="H42" s="233">
        <f>(E42-I42)/I42</f>
        <v>-5.7517845297870587E-2</v>
      </c>
      <c r="I42" s="685">
        <v>8960.9</v>
      </c>
      <c r="J42" s="185">
        <v>95897.126269999935</v>
      </c>
      <c r="K42" s="193">
        <f t="shared" ref="K42:K44" si="8">I42/$I$46</f>
        <v>0.11350713211739208</v>
      </c>
      <c r="L42" s="149"/>
    </row>
    <row r="43" spans="1:12" ht="11.1" customHeight="1" x14ac:dyDescent="0.2">
      <c r="A43" s="1052"/>
      <c r="B43" s="1053"/>
      <c r="C43" s="154" t="s">
        <v>8</v>
      </c>
      <c r="D43" s="132">
        <v>24274</v>
      </c>
      <c r="E43" s="151">
        <v>12550.790832730392</v>
      </c>
      <c r="F43" s="133">
        <v>134175.50375</v>
      </c>
      <c r="G43" s="738">
        <f t="shared" si="7"/>
        <v>0.14440356957705031</v>
      </c>
      <c r="H43" s="233">
        <f t="shared" ref="H43:H44" si="9">(E43-I43)/I43</f>
        <v>0.17434300189290219</v>
      </c>
      <c r="I43" s="685">
        <v>10687.5</v>
      </c>
      <c r="J43" s="185">
        <v>114375.1</v>
      </c>
      <c r="K43" s="193">
        <f t="shared" si="8"/>
        <v>0.13537786098546217</v>
      </c>
      <c r="L43" s="149"/>
    </row>
    <row r="44" spans="1:12" ht="11.1" customHeight="1" x14ac:dyDescent="0.2">
      <c r="A44" s="1052"/>
      <c r="B44" s="1053"/>
      <c r="C44" s="154" t="s">
        <v>9</v>
      </c>
      <c r="D44" s="132">
        <v>362408</v>
      </c>
      <c r="E44" s="151">
        <v>33522</v>
      </c>
      <c r="F44" s="133">
        <v>358370.5</v>
      </c>
      <c r="G44" s="738">
        <f>E44/$E$46</f>
        <v>0.38568856129273882</v>
      </c>
      <c r="H44" s="233">
        <f t="shared" si="9"/>
        <v>0.13640832321972185</v>
      </c>
      <c r="I44" s="685">
        <v>29498.2</v>
      </c>
      <c r="J44" s="185">
        <v>315681.7</v>
      </c>
      <c r="K44" s="193">
        <f t="shared" si="8"/>
        <v>0.37365176317392845</v>
      </c>
      <c r="L44" s="149"/>
    </row>
    <row r="45" spans="1:12" ht="11.1" customHeight="1" x14ac:dyDescent="0.2">
      <c r="A45" s="1052"/>
      <c r="B45" s="1053"/>
      <c r="C45" s="154" t="s">
        <v>336</v>
      </c>
      <c r="D45" s="132">
        <v>20</v>
      </c>
      <c r="E45" s="151">
        <v>664</v>
      </c>
      <c r="F45" s="133">
        <v>7098.7071099999994</v>
      </c>
      <c r="G45" s="738">
        <f>E45/$E$46</f>
        <v>7.6396755771844932E-3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54"/>
      <c r="B46" s="1055"/>
      <c r="C46" s="156" t="s">
        <v>2</v>
      </c>
      <c r="D46" s="145">
        <v>387771</v>
      </c>
      <c r="E46" s="146">
        <v>86914.685485206021</v>
      </c>
      <c r="F46" s="147">
        <v>929169.40390999988</v>
      </c>
      <c r="G46" s="739">
        <f>SUM(G41:G45)</f>
        <v>0.99999999999999989</v>
      </c>
      <c r="H46" s="731">
        <f>(E46-I46)/I46</f>
        <v>0.1009426160665625</v>
      </c>
      <c r="I46" s="686">
        <v>78945.7</v>
      </c>
      <c r="J46" s="186">
        <v>844855.43501000013</v>
      </c>
      <c r="K46" s="194">
        <f>SUM(K41:K44)</f>
        <v>1</v>
      </c>
      <c r="L46" s="166"/>
    </row>
    <row r="47" spans="1:12" ht="11.1" customHeight="1" x14ac:dyDescent="0.2">
      <c r="A47" s="1050" t="str">
        <f>T!J21</f>
        <v>květen</v>
      </c>
      <c r="B47" s="1051"/>
      <c r="C47" s="154" t="s">
        <v>6</v>
      </c>
      <c r="D47" s="132">
        <v>196</v>
      </c>
      <c r="E47" s="151">
        <v>22249.183000000001</v>
      </c>
      <c r="F47" s="133">
        <v>237789.44655999998</v>
      </c>
      <c r="G47" s="738">
        <f>E47/$E$52</f>
        <v>0.47015778863465396</v>
      </c>
      <c r="H47" s="233">
        <f>(E47-I47)/I47</f>
        <v>-0.10628623188405796</v>
      </c>
      <c r="I47" s="685">
        <v>24895.200000000001</v>
      </c>
      <c r="J47" s="185">
        <v>266975.46773000003</v>
      </c>
      <c r="K47" s="193">
        <f>I47/$I$52</f>
        <v>0.50965981325248177</v>
      </c>
      <c r="L47" s="149"/>
    </row>
    <row r="48" spans="1:12" ht="11.1" customHeight="1" x14ac:dyDescent="0.2">
      <c r="A48" s="1052"/>
      <c r="B48" s="1053"/>
      <c r="C48" s="154" t="s">
        <v>7</v>
      </c>
      <c r="D48" s="132">
        <v>875</v>
      </c>
      <c r="E48" s="151">
        <v>5256.2510000000002</v>
      </c>
      <c r="F48" s="133">
        <v>56176.450030000044</v>
      </c>
      <c r="G48" s="738">
        <f t="shared" ref="G48:G50" si="10">E48/$E$52</f>
        <v>0.1110722738299509</v>
      </c>
      <c r="H48" s="233">
        <f>(E48-I48)/I48</f>
        <v>-6.4474325887692405E-2</v>
      </c>
      <c r="I48" s="685">
        <v>5618.5</v>
      </c>
      <c r="J48" s="185">
        <v>60253.168370000029</v>
      </c>
      <c r="K48" s="193">
        <f t="shared" ref="K48:K50" si="11">I48/$I$52</f>
        <v>0.11502312336350255</v>
      </c>
      <c r="L48" s="150"/>
    </row>
    <row r="49" spans="1:12" ht="11.1" customHeight="1" x14ac:dyDescent="0.2">
      <c r="A49" s="1052"/>
      <c r="B49" s="1053"/>
      <c r="C49" s="154" t="s">
        <v>8</v>
      </c>
      <c r="D49" s="132">
        <v>24306</v>
      </c>
      <c r="E49" s="151">
        <v>5209.6109999999999</v>
      </c>
      <c r="F49" s="133">
        <v>55677.73199</v>
      </c>
      <c r="G49" s="738">
        <f t="shared" si="10"/>
        <v>0.11008670239292688</v>
      </c>
      <c r="H49" s="233">
        <f t="shared" ref="H49:H50" si="12">(E49-I49)/I49</f>
        <v>6.8484730397686502E-2</v>
      </c>
      <c r="I49" s="685">
        <v>4875.7</v>
      </c>
      <c r="J49" s="185">
        <v>52287.4</v>
      </c>
      <c r="K49" s="193">
        <f t="shared" si="11"/>
        <v>9.9816364257974438E-2</v>
      </c>
      <c r="L49" s="149"/>
    </row>
    <row r="50" spans="1:12" ht="11.1" customHeight="1" x14ac:dyDescent="0.2">
      <c r="A50" s="1052"/>
      <c r="B50" s="1053"/>
      <c r="C50" s="154" t="s">
        <v>9</v>
      </c>
      <c r="D50" s="132">
        <v>362267</v>
      </c>
      <c r="E50" s="151">
        <v>13879.5</v>
      </c>
      <c r="F50" s="133">
        <v>148338</v>
      </c>
      <c r="G50" s="738">
        <f t="shared" si="10"/>
        <v>0.29329414151318184</v>
      </c>
      <c r="H50" s="233">
        <f t="shared" si="12"/>
        <v>3.1373306681132231E-2</v>
      </c>
      <c r="I50" s="685">
        <v>13457.3</v>
      </c>
      <c r="J50" s="185">
        <v>144316.20000000001</v>
      </c>
      <c r="K50" s="193">
        <f t="shared" si="11"/>
        <v>0.27550069912604125</v>
      </c>
      <c r="L50" s="149"/>
    </row>
    <row r="51" spans="1:12" ht="11.1" customHeight="1" x14ac:dyDescent="0.2">
      <c r="A51" s="1052"/>
      <c r="B51" s="1053"/>
      <c r="C51" s="154" t="s">
        <v>336</v>
      </c>
      <c r="D51" s="132">
        <v>20</v>
      </c>
      <c r="E51" s="151">
        <v>728.255</v>
      </c>
      <c r="F51" s="133">
        <v>7783.271029999999</v>
      </c>
      <c r="G51" s="738">
        <f>E51/$E$52</f>
        <v>1.5389093629286518E-2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54"/>
      <c r="B52" s="1055"/>
      <c r="C52" s="156" t="s">
        <v>2</v>
      </c>
      <c r="D52" s="145">
        <v>387664</v>
      </c>
      <c r="E52" s="146">
        <v>47322.799999999996</v>
      </c>
      <c r="F52" s="147">
        <v>505764.89961000002</v>
      </c>
      <c r="G52" s="739">
        <f>SUM(G47:G51)</f>
        <v>1</v>
      </c>
      <c r="H52" s="731">
        <f t="shared" ref="H52" si="13">(E52-I52)/I52</f>
        <v>-3.1197603932302521E-2</v>
      </c>
      <c r="I52" s="686">
        <v>48846.7</v>
      </c>
      <c r="J52" s="186">
        <v>523832.2361000001</v>
      </c>
      <c r="K52" s="194">
        <f>SUM(K47:K50)</f>
        <v>1</v>
      </c>
      <c r="L52" s="166"/>
    </row>
    <row r="53" spans="1:12" ht="11.1" customHeight="1" x14ac:dyDescent="0.2">
      <c r="A53" s="1050" t="str">
        <f>T!J22</f>
        <v>červen</v>
      </c>
      <c r="B53" s="1051"/>
      <c r="C53" s="153" t="s">
        <v>6</v>
      </c>
      <c r="D53" s="171">
        <v>196</v>
      </c>
      <c r="E53" s="173">
        <v>17845.064999999999</v>
      </c>
      <c r="F53" s="172">
        <v>190759.34590999992</v>
      </c>
      <c r="G53" s="737">
        <f>E53/$E$58</f>
        <v>0.60293085156704007</v>
      </c>
      <c r="H53" s="656">
        <f>(E53-I53)/I53</f>
        <v>-2.5573350661264579E-2</v>
      </c>
      <c r="I53" s="684">
        <v>18313.400000000001</v>
      </c>
      <c r="J53" s="187">
        <v>196786.90695</v>
      </c>
      <c r="K53" s="192">
        <f>I53/$I$58</f>
        <v>0.60657469817663912</v>
      </c>
      <c r="L53" s="173"/>
    </row>
    <row r="54" spans="1:12" ht="11.1" customHeight="1" x14ac:dyDescent="0.2">
      <c r="A54" s="1052"/>
      <c r="B54" s="1053"/>
      <c r="C54" s="154" t="s">
        <v>7</v>
      </c>
      <c r="D54" s="132">
        <v>876</v>
      </c>
      <c r="E54" s="151">
        <v>3563.5570000000002</v>
      </c>
      <c r="F54" s="133">
        <v>38093.137480000049</v>
      </c>
      <c r="G54" s="738">
        <f t="shared" ref="G54:G57" si="14">E54/$E$58</f>
        <v>0.12040182855134945</v>
      </c>
      <c r="H54" s="233">
        <f t="shared" ref="H54:H56" si="15">(E54-I54)/I54</f>
        <v>-0.13246902159359242</v>
      </c>
      <c r="I54" s="685">
        <v>4107.7</v>
      </c>
      <c r="J54" s="185">
        <v>44139.103770000038</v>
      </c>
      <c r="K54" s="193">
        <f t="shared" ref="K54:K56" si="16">I54/$I$58</f>
        <v>0.1360548498749648</v>
      </c>
      <c r="L54" s="151"/>
    </row>
    <row r="55" spans="1:12" ht="11.1" customHeight="1" x14ac:dyDescent="0.2">
      <c r="A55" s="1052"/>
      <c r="B55" s="1053"/>
      <c r="C55" s="154" t="s">
        <v>8</v>
      </c>
      <c r="D55" s="132">
        <v>24309</v>
      </c>
      <c r="E55" s="151">
        <v>1771.8449999999998</v>
      </c>
      <c r="F55" s="133">
        <v>18941.04451</v>
      </c>
      <c r="G55" s="738">
        <f t="shared" si="14"/>
        <v>5.9865291311340253E-2</v>
      </c>
      <c r="H55" s="233">
        <f t="shared" si="15"/>
        <v>-0.14262798799961296</v>
      </c>
      <c r="I55" s="685">
        <v>2066.6</v>
      </c>
      <c r="J55" s="185">
        <v>22206.3</v>
      </c>
      <c r="K55" s="193">
        <f t="shared" si="16"/>
        <v>6.844972922842521E-2</v>
      </c>
      <c r="L55" s="151"/>
    </row>
    <row r="56" spans="1:12" ht="11.1" customHeight="1" x14ac:dyDescent="0.2">
      <c r="A56" s="1052"/>
      <c r="B56" s="1053"/>
      <c r="C56" s="154" t="s">
        <v>9</v>
      </c>
      <c r="D56" s="132">
        <v>362076</v>
      </c>
      <c r="E56" s="151">
        <v>5692.7</v>
      </c>
      <c r="F56" s="133">
        <v>60853.7</v>
      </c>
      <c r="G56" s="738">
        <f t="shared" si="14"/>
        <v>0.19233914018893677</v>
      </c>
      <c r="H56" s="233">
        <f t="shared" si="15"/>
        <v>-1.9460710403591227E-3</v>
      </c>
      <c r="I56" s="685">
        <v>5703.8</v>
      </c>
      <c r="J56" s="185">
        <v>61290.7</v>
      </c>
      <c r="K56" s="193">
        <f t="shared" si="16"/>
        <v>0.18892072271997085</v>
      </c>
      <c r="L56" s="151"/>
    </row>
    <row r="57" spans="1:12" ht="11.1" customHeight="1" x14ac:dyDescent="0.2">
      <c r="A57" s="1052"/>
      <c r="B57" s="1053"/>
      <c r="C57" s="154" t="s">
        <v>336</v>
      </c>
      <c r="D57" s="132">
        <v>21</v>
      </c>
      <c r="E57" s="151">
        <v>724.03300000000002</v>
      </c>
      <c r="F57" s="133">
        <v>7739.7320399999999</v>
      </c>
      <c r="G57" s="738">
        <f t="shared" si="14"/>
        <v>2.446288838133337E-2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54"/>
      <c r="B58" s="1055"/>
      <c r="C58" s="174" t="s">
        <v>2</v>
      </c>
      <c r="D58" s="175">
        <v>387478</v>
      </c>
      <c r="E58" s="176">
        <v>29597.200000000001</v>
      </c>
      <c r="F58" s="177">
        <v>316386.95993999991</v>
      </c>
      <c r="G58" s="745">
        <f>SUM(G53:G57)</f>
        <v>0.99999999999999978</v>
      </c>
      <c r="H58" s="744">
        <f t="shared" ref="H58" si="17">(E58-I58)/I58</f>
        <v>-1.9684348243710955E-2</v>
      </c>
      <c r="I58" s="693">
        <v>30191.5</v>
      </c>
      <c r="J58" s="188">
        <v>324423.01072000008</v>
      </c>
      <c r="K58" s="195">
        <f>SUM(K53:K56)</f>
        <v>0.99999999999999989</v>
      </c>
      <c r="L58" s="178"/>
    </row>
    <row r="59" spans="1:12" ht="11.1" customHeight="1" thickTop="1" x14ac:dyDescent="0.2">
      <c r="A59" s="1064" t="str">
        <f>T!E17</f>
        <v>II. čtvrtletí</v>
      </c>
      <c r="B59" s="1065"/>
      <c r="C59" s="154" t="s">
        <v>6</v>
      </c>
      <c r="D59" s="132">
        <f>D53</f>
        <v>196</v>
      </c>
      <c r="E59" s="151">
        <f>E41+E47+E53</f>
        <v>71826.654312405328</v>
      </c>
      <c r="F59" s="133">
        <f>F41+F47+F53</f>
        <v>767786.42432999972</v>
      </c>
      <c r="G59" s="738">
        <f>E59/$E$64</f>
        <v>0.43840932766884183</v>
      </c>
      <c r="H59" s="233">
        <f>(E59-I59)/I59</f>
        <v>-1.6177001707966196E-2</v>
      </c>
      <c r="I59" s="688">
        <v>73007.700000000012</v>
      </c>
      <c r="J59" s="185">
        <v>782663.88342000009</v>
      </c>
      <c r="K59" s="193">
        <f>I59/$I$64</f>
        <v>0.46212114019213352</v>
      </c>
      <c r="L59" s="148"/>
    </row>
    <row r="60" spans="1:12" ht="11.1" customHeight="1" x14ac:dyDescent="0.2">
      <c r="A60" s="1056"/>
      <c r="B60" s="1057"/>
      <c r="C60" s="154" t="s">
        <v>7</v>
      </c>
      <c r="D60" s="132">
        <f>D54</f>
        <v>876</v>
      </c>
      <c r="E60" s="151">
        <f t="shared" ref="E60:F60" si="18">E42+E48+E54</f>
        <v>17265.296340070312</v>
      </c>
      <c r="F60" s="133">
        <f t="shared" si="18"/>
        <v>184556.64870000019</v>
      </c>
      <c r="G60" s="738">
        <f t="shared" ref="G60:G63" si="19">E60/$E$64</f>
        <v>0.10538242429518588</v>
      </c>
      <c r="H60" s="233">
        <f t="shared" ref="H60:H62" si="20">(E60-I60)/I60</f>
        <v>-7.6084767563168537E-2</v>
      </c>
      <c r="I60" s="685">
        <v>18687.099999999999</v>
      </c>
      <c r="J60" s="185">
        <v>200289.39841000002</v>
      </c>
      <c r="K60" s="193">
        <f t="shared" ref="K60:K62" si="21">I60/$I$64</f>
        <v>0.11828483788537943</v>
      </c>
      <c r="L60" s="148"/>
    </row>
    <row r="61" spans="1:12" ht="11.1" customHeight="1" x14ac:dyDescent="0.2">
      <c r="A61" s="1056"/>
      <c r="B61" s="1057"/>
      <c r="C61" s="154" t="s">
        <v>8</v>
      </c>
      <c r="D61" s="132">
        <f>D55</f>
        <v>24309</v>
      </c>
      <c r="E61" s="151">
        <f>E43+E49+E55</f>
        <v>19532.246832730394</v>
      </c>
      <c r="F61" s="133">
        <f t="shared" ref="F61" si="22">F43+F49+F55</f>
        <v>208794.28025000001</v>
      </c>
      <c r="G61" s="738">
        <f t="shared" si="19"/>
        <v>0.11921924087615819</v>
      </c>
      <c r="H61" s="233">
        <f t="shared" si="20"/>
        <v>0.10791085733986744</v>
      </c>
      <c r="I61" s="685">
        <v>17629.8</v>
      </c>
      <c r="J61" s="185">
        <v>188868.8</v>
      </c>
      <c r="K61" s="193">
        <f t="shared" si="21"/>
        <v>0.11159238378087892</v>
      </c>
      <c r="L61" s="148"/>
    </row>
    <row r="62" spans="1:12" ht="11.1" customHeight="1" x14ac:dyDescent="0.2">
      <c r="A62" s="1056"/>
      <c r="B62" s="1057"/>
      <c r="C62" s="154" t="s">
        <v>9</v>
      </c>
      <c r="D62" s="132">
        <f>D56</f>
        <v>362076</v>
      </c>
      <c r="E62" s="151">
        <f t="shared" ref="E62:F62" si="23">E44+E50+E56</f>
        <v>53094.2</v>
      </c>
      <c r="F62" s="133">
        <f t="shared" si="23"/>
        <v>567562.19999999995</v>
      </c>
      <c r="G62" s="738">
        <f t="shared" si="19"/>
        <v>0.32407179128618835</v>
      </c>
      <c r="H62" s="233">
        <f t="shared" si="20"/>
        <v>9.1141878325417633E-2</v>
      </c>
      <c r="I62" s="685">
        <v>48659.3</v>
      </c>
      <c r="J62" s="185">
        <v>521288.60000000003</v>
      </c>
      <c r="K62" s="193">
        <f t="shared" si="21"/>
        <v>0.30800163814160808</v>
      </c>
      <c r="L62" s="148"/>
    </row>
    <row r="63" spans="1:12" ht="11.1" customHeight="1" x14ac:dyDescent="0.2">
      <c r="A63" s="1056"/>
      <c r="B63" s="1057"/>
      <c r="C63" s="154" t="s">
        <v>336</v>
      </c>
      <c r="D63" s="132">
        <f>D57</f>
        <v>21</v>
      </c>
      <c r="E63" s="151">
        <f>E45+E51+E57</f>
        <v>2116.288</v>
      </c>
      <c r="F63" s="133">
        <f t="shared" ref="F63" si="24">F45+F51+F57</f>
        <v>22621.710179999998</v>
      </c>
      <c r="G63" s="738">
        <f t="shared" si="19"/>
        <v>1.2917215873625839E-2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56"/>
      <c r="B64" s="1057"/>
      <c r="C64" s="157" t="s">
        <v>2</v>
      </c>
      <c r="D64" s="158">
        <f>SUM(D59:D63)</f>
        <v>387478</v>
      </c>
      <c r="E64" s="159">
        <f>SUM(E59:E63)</f>
        <v>163834.68548520602</v>
      </c>
      <c r="F64" s="160">
        <f>SUM(F59:F63)</f>
        <v>1751321.2634599998</v>
      </c>
      <c r="G64" s="743">
        <f>SUM(G59:G63)</f>
        <v>1.0000000000000002</v>
      </c>
      <c r="H64" s="733">
        <f>(E64-I64)/I64</f>
        <v>3.7034061605049608E-2</v>
      </c>
      <c r="I64" s="689">
        <v>157983.90000000002</v>
      </c>
      <c r="J64" s="189">
        <v>1693110.6818300001</v>
      </c>
      <c r="K64" s="196">
        <f>SUM(K59:K62)</f>
        <v>0.99999999999999989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K1:L1"/>
    <mergeCell ref="A3:L3"/>
    <mergeCell ref="A5:D5"/>
    <mergeCell ref="A9:B9"/>
    <mergeCell ref="H7:H9"/>
    <mergeCell ref="I6:K6"/>
    <mergeCell ref="E6:G6"/>
    <mergeCell ref="A47:B52"/>
    <mergeCell ref="A53:B58"/>
    <mergeCell ref="A59:B64"/>
    <mergeCell ref="A41:B46"/>
    <mergeCell ref="D8:D9"/>
    <mergeCell ref="A40:B40"/>
    <mergeCell ref="A10:B15"/>
    <mergeCell ref="A16:B21"/>
    <mergeCell ref="A22:B27"/>
    <mergeCell ref="A28:B33"/>
    <mergeCell ref="E37:G37"/>
    <mergeCell ref="I37:K37"/>
    <mergeCell ref="D39:D40"/>
    <mergeCell ref="E39:F39"/>
    <mergeCell ref="E8:F8"/>
    <mergeCell ref="I8:J8"/>
    <mergeCell ref="H38:H40"/>
    <mergeCell ref="I39:J39"/>
    <mergeCell ref="A36:D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>
      <selection activeCell="A35" sqref="A35:XFD35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30" t="s">
        <v>265</v>
      </c>
      <c r="L1" s="1030"/>
    </row>
    <row r="2" spans="1:17" ht="6.75" customHeight="1" x14ac:dyDescent="0.2"/>
    <row r="3" spans="1:17" ht="30" customHeight="1" x14ac:dyDescent="0.2">
      <c r="A3" s="1043" t="s">
        <v>227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31" t="s">
        <v>113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729" t="s">
        <v>108</v>
      </c>
      <c r="H8" s="1027"/>
      <c r="I8" s="1041" t="s">
        <v>39</v>
      </c>
      <c r="J8" s="1042"/>
      <c r="K8" s="190" t="s">
        <v>108</v>
      </c>
      <c r="L8" s="148"/>
    </row>
    <row r="9" spans="1:17" ht="15" customHeight="1" x14ac:dyDescent="0.25">
      <c r="A9" s="1038" t="s">
        <v>157</v>
      </c>
      <c r="B9" s="1038"/>
      <c r="C9" s="208" t="s">
        <v>45</v>
      </c>
      <c r="D9" s="1040"/>
      <c r="E9" s="163" t="s">
        <v>148</v>
      </c>
      <c r="F9" s="728" t="s">
        <v>1</v>
      </c>
      <c r="G9" s="730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50" t="str">
        <f>T!J20</f>
        <v>duben</v>
      </c>
      <c r="B10" s="1051"/>
      <c r="C10" s="153" t="s">
        <v>6</v>
      </c>
      <c r="D10" s="132">
        <v>49</v>
      </c>
      <c r="E10" s="151">
        <v>8997.5889373614409</v>
      </c>
      <c r="F10" s="133">
        <v>96189.488729999997</v>
      </c>
      <c r="G10" s="737">
        <f>E10/$E$15</f>
        <v>0.49674325835059302</v>
      </c>
      <c r="H10" s="233">
        <f>(E10-I10)/I10</f>
        <v>3.3217664713131026E-3</v>
      </c>
      <c r="I10" s="685">
        <v>8967.7999999999993</v>
      </c>
      <c r="J10" s="185">
        <v>95970.737360000014</v>
      </c>
      <c r="K10" s="192">
        <f>I10/$I$15</f>
        <v>0.51812435724107642</v>
      </c>
      <c r="L10" s="148"/>
    </row>
    <row r="11" spans="1:17" ht="11.1" customHeight="1" x14ac:dyDescent="0.2">
      <c r="A11" s="1052"/>
      <c r="B11" s="1053"/>
      <c r="C11" s="154" t="s">
        <v>7</v>
      </c>
      <c r="D11" s="132">
        <v>193</v>
      </c>
      <c r="E11" s="151">
        <v>2020.8</v>
      </c>
      <c r="F11" s="133">
        <v>21603.443740000002</v>
      </c>
      <c r="G11" s="738">
        <f>E11/$E$15</f>
        <v>0.11156530749105882</v>
      </c>
      <c r="H11" s="233">
        <f>(E11-I11)/I11</f>
        <v>1.7932701994761185E-2</v>
      </c>
      <c r="I11" s="685">
        <v>1985.2</v>
      </c>
      <c r="J11" s="185">
        <v>21244.72566</v>
      </c>
      <c r="K11" s="193">
        <f>I11/$I$15</f>
        <v>0.11469707999676454</v>
      </c>
      <c r="L11" s="149"/>
      <c r="M11" s="134"/>
      <c r="O11" s="134"/>
      <c r="P11" s="134"/>
      <c r="Q11" s="134"/>
    </row>
    <row r="12" spans="1:17" ht="11.1" customHeight="1" x14ac:dyDescent="0.2">
      <c r="A12" s="1052"/>
      <c r="B12" s="1053"/>
      <c r="C12" s="154" t="s">
        <v>8</v>
      </c>
      <c r="D12" s="132">
        <v>5960</v>
      </c>
      <c r="E12" s="151">
        <v>2885.8686870367455</v>
      </c>
      <c r="F12" s="133">
        <v>30851.64818</v>
      </c>
      <c r="G12" s="738">
        <f>E12/$E$15</f>
        <v>0.15932443955268841</v>
      </c>
      <c r="H12" s="233">
        <f t="shared" ref="H12:H13" si="0">(E12-I12)/I12</f>
        <v>8.6219770790705114E-2</v>
      </c>
      <c r="I12" s="685">
        <v>2656.8</v>
      </c>
      <c r="J12" s="185">
        <v>28432.6</v>
      </c>
      <c r="K12" s="193">
        <f>I12/$I$15</f>
        <v>0.1534994973480778</v>
      </c>
      <c r="L12" s="149"/>
      <c r="M12" s="134"/>
      <c r="O12" s="134"/>
      <c r="P12" s="134"/>
      <c r="Q12" s="134"/>
    </row>
    <row r="13" spans="1:17" ht="11.1" customHeight="1" x14ac:dyDescent="0.2">
      <c r="A13" s="1052"/>
      <c r="B13" s="1053"/>
      <c r="C13" s="154" t="s">
        <v>9</v>
      </c>
      <c r="D13" s="132">
        <v>79337</v>
      </c>
      <c r="E13" s="151">
        <v>4097.8999999999996</v>
      </c>
      <c r="F13" s="133">
        <v>43809.3</v>
      </c>
      <c r="G13" s="738">
        <f>E13/$E$15</f>
        <v>0.2262388527155631</v>
      </c>
      <c r="H13" s="233">
        <f t="shared" si="0"/>
        <v>0.10801968418775675</v>
      </c>
      <c r="I13" s="685">
        <v>3698.4</v>
      </c>
      <c r="J13" s="185">
        <v>39578.9</v>
      </c>
      <c r="K13" s="193">
        <f>I13/$I$15</f>
        <v>0.21367906541408119</v>
      </c>
      <c r="L13" s="149"/>
      <c r="M13" s="134"/>
      <c r="O13" s="134"/>
      <c r="P13" s="134"/>
      <c r="Q13" s="134"/>
    </row>
    <row r="14" spans="1:17" ht="11.1" customHeight="1" x14ac:dyDescent="0.2">
      <c r="A14" s="1052"/>
      <c r="B14" s="1053"/>
      <c r="C14" s="154" t="s">
        <v>336</v>
      </c>
      <c r="D14" s="132">
        <v>3</v>
      </c>
      <c r="E14" s="151">
        <v>111</v>
      </c>
      <c r="F14" s="133">
        <v>1187.1085399999999</v>
      </c>
      <c r="G14" s="738">
        <f>E14/$E$15</f>
        <v>6.1281418900967586E-3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54"/>
      <c r="B15" s="1055"/>
      <c r="C15" s="156" t="s">
        <v>2</v>
      </c>
      <c r="D15" s="145">
        <v>85542</v>
      </c>
      <c r="E15" s="146">
        <v>18113.157624398184</v>
      </c>
      <c r="F15" s="147">
        <v>193640.98918999999</v>
      </c>
      <c r="G15" s="739">
        <f>SUM(G10:G14)</f>
        <v>1</v>
      </c>
      <c r="H15" s="731">
        <f>(E15-I15)/I15</f>
        <v>4.6507298528915934E-2</v>
      </c>
      <c r="I15" s="686">
        <v>17308.2</v>
      </c>
      <c r="J15" s="186">
        <v>185226.96302</v>
      </c>
      <c r="K15" s="194">
        <f>SUM(K10:K13)</f>
        <v>0.99999999999999989</v>
      </c>
      <c r="L15" s="166"/>
      <c r="M15" s="134"/>
    </row>
    <row r="16" spans="1:17" ht="11.1" customHeight="1" x14ac:dyDescent="0.2">
      <c r="A16" s="1056" t="str">
        <f>T!J21</f>
        <v>květen</v>
      </c>
      <c r="B16" s="1057"/>
      <c r="C16" s="154" t="s">
        <v>6</v>
      </c>
      <c r="D16" s="132">
        <v>49</v>
      </c>
      <c r="E16" s="151">
        <v>7673.46</v>
      </c>
      <c r="F16" s="133">
        <v>82010.069380000001</v>
      </c>
      <c r="G16" s="738">
        <f>E16/$E$21</f>
        <v>0.63924724464549021</v>
      </c>
      <c r="H16" s="233">
        <f>(E16-I16)/I16</f>
        <v>-6.8415685322326086E-2</v>
      </c>
      <c r="I16" s="685">
        <v>8237</v>
      </c>
      <c r="J16" s="185">
        <v>88333.33110000001</v>
      </c>
      <c r="K16" s="193">
        <f>I16/$I$21</f>
        <v>0.66026997563165313</v>
      </c>
      <c r="L16" s="149"/>
      <c r="M16" s="134"/>
      <c r="N16" s="134"/>
    </row>
    <row r="17" spans="1:21" ht="11.1" customHeight="1" x14ac:dyDescent="0.2">
      <c r="A17" s="1056"/>
      <c r="B17" s="1057"/>
      <c r="C17" s="154" t="s">
        <v>7</v>
      </c>
      <c r="D17" s="132">
        <v>193</v>
      </c>
      <c r="E17" s="151">
        <v>1311.6</v>
      </c>
      <c r="F17" s="133">
        <v>14017.973779999998</v>
      </c>
      <c r="G17" s="738">
        <f>E17/$E$21</f>
        <v>0.10926448904106165</v>
      </c>
      <c r="H17" s="233">
        <f>(E17-I17)/I17</f>
        <v>-2.0389872283217703E-2</v>
      </c>
      <c r="I17" s="685">
        <v>1338.9</v>
      </c>
      <c r="J17" s="185">
        <v>14358.370389999996</v>
      </c>
      <c r="K17" s="193">
        <f>I17/$I$21</f>
        <v>0.10732493266641016</v>
      </c>
      <c r="L17" s="150"/>
      <c r="M17" s="137"/>
      <c r="N17" s="134"/>
    </row>
    <row r="18" spans="1:21" ht="11.1" customHeight="1" x14ac:dyDescent="0.2">
      <c r="A18" s="1056"/>
      <c r="B18" s="1057"/>
      <c r="C18" s="154" t="s">
        <v>8</v>
      </c>
      <c r="D18" s="132">
        <v>5968</v>
      </c>
      <c r="E18" s="151">
        <v>1201.5610000000001</v>
      </c>
      <c r="F18" s="133">
        <v>12842.00346</v>
      </c>
      <c r="G18" s="738">
        <f>E18/$E$21</f>
        <v>0.10009755162905391</v>
      </c>
      <c r="H18" s="233">
        <f t="shared" ref="H18:H21" si="1">(E18-I18)/I18</f>
        <v>-8.6948271594750933E-3</v>
      </c>
      <c r="I18" s="685">
        <v>1212.0999999999999</v>
      </c>
      <c r="J18" s="185">
        <v>12998.2</v>
      </c>
      <c r="K18" s="193">
        <f>I18/$I$21</f>
        <v>9.7160766961651907E-2</v>
      </c>
      <c r="L18" s="149"/>
      <c r="M18" s="134"/>
      <c r="N18" s="134"/>
      <c r="O18" s="134"/>
      <c r="P18" s="134"/>
    </row>
    <row r="19" spans="1:21" ht="11.1" customHeight="1" x14ac:dyDescent="0.2">
      <c r="A19" s="1056"/>
      <c r="B19" s="1057"/>
      <c r="C19" s="154" t="s">
        <v>9</v>
      </c>
      <c r="D19" s="132">
        <v>79305</v>
      </c>
      <c r="E19" s="151">
        <v>1696.7</v>
      </c>
      <c r="F19" s="133">
        <v>18133.7</v>
      </c>
      <c r="G19" s="738">
        <f>E19/$E$21</f>
        <v>0.14134572930464268</v>
      </c>
      <c r="H19" s="233">
        <f t="shared" si="1"/>
        <v>5.6306306306306304E-3</v>
      </c>
      <c r="I19" s="685">
        <v>1687.2</v>
      </c>
      <c r="J19" s="185">
        <v>18093.8</v>
      </c>
      <c r="K19" s="193">
        <f>I19/$I$21</f>
        <v>0.13524432474028472</v>
      </c>
      <c r="L19" s="149"/>
      <c r="M19" s="134"/>
      <c r="N19" s="134"/>
      <c r="O19" s="134"/>
      <c r="P19" s="134"/>
    </row>
    <row r="20" spans="1:21" ht="11.1" customHeight="1" x14ac:dyDescent="0.2">
      <c r="A20" s="1056"/>
      <c r="B20" s="1057"/>
      <c r="C20" s="154" t="s">
        <v>336</v>
      </c>
      <c r="D20" s="132">
        <v>3</v>
      </c>
      <c r="E20" s="151">
        <v>120.57899999999999</v>
      </c>
      <c r="F20" s="133">
        <v>1288.69679</v>
      </c>
      <c r="G20" s="738">
        <f>E20/$E$21</f>
        <v>1.004498537975158E-2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56"/>
      <c r="B21" s="1057"/>
      <c r="C21" s="156" t="s">
        <v>2</v>
      </c>
      <c r="D21" s="145">
        <v>85518</v>
      </c>
      <c r="E21" s="146">
        <v>12003.9</v>
      </c>
      <c r="F21" s="147">
        <v>128292.44341000001</v>
      </c>
      <c r="G21" s="739">
        <f>SUM(G16:G20)</f>
        <v>1</v>
      </c>
      <c r="H21" s="731">
        <f t="shared" si="1"/>
        <v>-3.7778953443632253E-2</v>
      </c>
      <c r="I21" s="686">
        <v>12475.2</v>
      </c>
      <c r="J21" s="186">
        <v>133783.70149000001</v>
      </c>
      <c r="K21" s="194">
        <f>SUM(K16:K19)</f>
        <v>0.99999999999999989</v>
      </c>
      <c r="L21" s="166"/>
      <c r="M21" s="134"/>
      <c r="N21" s="134"/>
      <c r="O21" s="134"/>
      <c r="P21" s="134"/>
    </row>
    <row r="22" spans="1:21" ht="11.1" customHeight="1" x14ac:dyDescent="0.2">
      <c r="A22" s="1056" t="str">
        <f>T!J22</f>
        <v>červen</v>
      </c>
      <c r="B22" s="1057"/>
      <c r="C22" s="153" t="s">
        <v>6</v>
      </c>
      <c r="D22" s="171">
        <v>49</v>
      </c>
      <c r="E22" s="173">
        <v>6821.3470000000007</v>
      </c>
      <c r="F22" s="172">
        <v>72918.256990000038</v>
      </c>
      <c r="G22" s="737">
        <f>E22/$E$27</f>
        <v>0.77194248919267594</v>
      </c>
      <c r="H22" s="656">
        <f>(E22-I22)/I22</f>
        <v>1.2839444558612422E-3</v>
      </c>
      <c r="I22" s="684">
        <v>6812.6</v>
      </c>
      <c r="J22" s="187">
        <v>73205.25433999997</v>
      </c>
      <c r="K22" s="192">
        <f>I22/$I$27</f>
        <v>0.76339350746854029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56"/>
      <c r="B23" s="1057"/>
      <c r="C23" s="154" t="s">
        <v>7</v>
      </c>
      <c r="D23" s="132">
        <v>194</v>
      </c>
      <c r="E23" s="151">
        <v>798.7</v>
      </c>
      <c r="F23" s="133">
        <v>8538.0735999999979</v>
      </c>
      <c r="G23" s="738">
        <f>E23/$E$27</f>
        <v>9.0385442364710411E-2</v>
      </c>
      <c r="H23" s="233">
        <f t="shared" ref="H23:H27" si="2">(E23-I23)/I23</f>
        <v>-9.5162569389373508E-2</v>
      </c>
      <c r="I23" s="685">
        <v>882.7</v>
      </c>
      <c r="J23" s="185">
        <v>9484.6696000000065</v>
      </c>
      <c r="K23" s="193">
        <f>I23/$I$27</f>
        <v>9.8911935097096629E-2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56"/>
      <c r="B24" s="1057"/>
      <c r="C24" s="154" t="s">
        <v>8</v>
      </c>
      <c r="D24" s="132">
        <v>5968</v>
      </c>
      <c r="E24" s="151">
        <v>407.95399999999995</v>
      </c>
      <c r="F24" s="133">
        <v>4360.6337100000001</v>
      </c>
      <c r="G24" s="738">
        <f>E24/$E$27</f>
        <v>4.6166398841183252E-2</v>
      </c>
      <c r="H24" s="233">
        <f t="shared" si="2"/>
        <v>-0.20585166439556177</v>
      </c>
      <c r="I24" s="685">
        <v>513.70000000000005</v>
      </c>
      <c r="J24" s="185">
        <v>5520.3</v>
      </c>
      <c r="K24" s="193">
        <f>I24/$I$27</f>
        <v>5.7563227664414345E-2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56"/>
      <c r="B25" s="1057"/>
      <c r="C25" s="154" t="s">
        <v>9</v>
      </c>
      <c r="D25" s="132">
        <v>79263</v>
      </c>
      <c r="E25" s="151">
        <v>695.9</v>
      </c>
      <c r="F25" s="133">
        <v>7439.1</v>
      </c>
      <c r="G25" s="738">
        <f>E25/$E$27</f>
        <v>7.8752008691125544E-2</v>
      </c>
      <c r="H25" s="233">
        <f t="shared" si="2"/>
        <v>-2.6849391693469508E-2</v>
      </c>
      <c r="I25" s="685">
        <v>715.1</v>
      </c>
      <c r="J25" s="185">
        <v>7684.4</v>
      </c>
      <c r="K25" s="193">
        <f>I25/$I$27</f>
        <v>8.0131329769948786E-2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51"/>
      <c r="B26" s="1099"/>
      <c r="C26" s="154" t="s">
        <v>336</v>
      </c>
      <c r="D26" s="132">
        <v>3</v>
      </c>
      <c r="E26" s="151">
        <v>112.699</v>
      </c>
      <c r="F26" s="133">
        <v>1204.71576</v>
      </c>
      <c r="G26" s="738">
        <f>E26/$E$27</f>
        <v>1.2753660910304868E-2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58"/>
      <c r="B27" s="1059"/>
      <c r="C27" s="174" t="s">
        <v>2</v>
      </c>
      <c r="D27" s="175">
        <v>85477</v>
      </c>
      <c r="E27" s="176">
        <v>8836.6</v>
      </c>
      <c r="F27" s="177">
        <v>94460.780060000048</v>
      </c>
      <c r="G27" s="745">
        <f>SUM(G22:G25)</f>
        <v>0.98724633908969517</v>
      </c>
      <c r="H27" s="744">
        <f t="shared" si="2"/>
        <v>-9.8049102990777782E-3</v>
      </c>
      <c r="I27" s="693">
        <v>8924.1</v>
      </c>
      <c r="J27" s="188">
        <v>95894.623939999976</v>
      </c>
      <c r="K27" s="195">
        <f>SUM(K22:K25)</f>
        <v>1</v>
      </c>
      <c r="L27" s="178"/>
    </row>
    <row r="28" spans="1:21" ht="11.1" customHeight="1" thickTop="1" x14ac:dyDescent="0.2">
      <c r="A28" s="1064" t="str">
        <f>T!E17</f>
        <v>II. čtvrtletí</v>
      </c>
      <c r="B28" s="1065"/>
      <c r="C28" s="154" t="s">
        <v>6</v>
      </c>
      <c r="D28" s="132">
        <f>D22</f>
        <v>49</v>
      </c>
      <c r="E28" s="151">
        <f>E10+E16+E22</f>
        <v>23492.395937361442</v>
      </c>
      <c r="F28" s="133">
        <f>F10+F16+F22</f>
        <v>251117.81510000001</v>
      </c>
      <c r="G28" s="738">
        <f>E28/$E$33</f>
        <v>0.60308575291905953</v>
      </c>
      <c r="H28" s="233">
        <f>(E28-I28)/I28</f>
        <v>-2.1859321268686862E-2</v>
      </c>
      <c r="I28" s="688">
        <v>24017.4</v>
      </c>
      <c r="J28" s="185">
        <v>257509.32280000002</v>
      </c>
      <c r="K28" s="193">
        <f>I28/$I$33</f>
        <v>0.62048440224762647</v>
      </c>
      <c r="L28" s="148"/>
    </row>
    <row r="29" spans="1:21" ht="11.1" customHeight="1" x14ac:dyDescent="0.2">
      <c r="A29" s="1056"/>
      <c r="B29" s="1057"/>
      <c r="C29" s="154" t="s">
        <v>7</v>
      </c>
      <c r="D29" s="132">
        <f>D23</f>
        <v>194</v>
      </c>
      <c r="E29" s="151">
        <f t="shared" ref="E29:F32" si="3">E11+E17+E23</f>
        <v>4131.0999999999995</v>
      </c>
      <c r="F29" s="133">
        <f t="shared" si="3"/>
        <v>44159.491119999999</v>
      </c>
      <c r="G29" s="738">
        <f>E29/$E$33</f>
        <v>0.10605165861016685</v>
      </c>
      <c r="H29" s="233">
        <f t="shared" ref="H29:H31" si="4">(E29-I29)/I29</f>
        <v>-1.7994675287629724E-2</v>
      </c>
      <c r="I29" s="685">
        <v>4206.8</v>
      </c>
      <c r="J29" s="185">
        <v>45087.765650000001</v>
      </c>
      <c r="K29" s="193">
        <f>I29/$I$33</f>
        <v>0.10868178001679261</v>
      </c>
      <c r="L29" s="148"/>
    </row>
    <row r="30" spans="1:21" ht="11.1" customHeight="1" x14ac:dyDescent="0.2">
      <c r="A30" s="1056"/>
      <c r="B30" s="1057"/>
      <c r="C30" s="154" t="s">
        <v>8</v>
      </c>
      <c r="D30" s="132">
        <f>D24</f>
        <v>5968</v>
      </c>
      <c r="E30" s="151">
        <f t="shared" si="3"/>
        <v>4495.3836870367459</v>
      </c>
      <c r="F30" s="133">
        <f t="shared" si="3"/>
        <v>48054.285349999998</v>
      </c>
      <c r="G30" s="738">
        <f>E30/$E$33</f>
        <v>0.1154033783010177</v>
      </c>
      <c r="H30" s="233">
        <f t="shared" si="4"/>
        <v>2.5734424094543306E-2</v>
      </c>
      <c r="I30" s="685">
        <v>4382.6000000000004</v>
      </c>
      <c r="J30" s="185">
        <v>46951.100000000006</v>
      </c>
      <c r="K30" s="193">
        <f>I30/$I$33</f>
        <v>0.11322353549053801</v>
      </c>
      <c r="L30" s="148"/>
    </row>
    <row r="31" spans="1:21" ht="11.1" customHeight="1" x14ac:dyDescent="0.2">
      <c r="A31" s="1056"/>
      <c r="B31" s="1057"/>
      <c r="C31" s="154" t="s">
        <v>9</v>
      </c>
      <c r="D31" s="132">
        <f>D25</f>
        <v>79263</v>
      </c>
      <c r="E31" s="151">
        <f t="shared" si="3"/>
        <v>6490.4999999999991</v>
      </c>
      <c r="F31" s="133">
        <f t="shared" si="3"/>
        <v>69382.100000000006</v>
      </c>
      <c r="G31" s="738">
        <f>E31/$E$33</f>
        <v>0.16662106707881388</v>
      </c>
      <c r="H31" s="233">
        <f t="shared" si="4"/>
        <v>6.3894307210647677E-2</v>
      </c>
      <c r="I31" s="685">
        <v>6100.7000000000007</v>
      </c>
      <c r="J31" s="185">
        <v>65357.1</v>
      </c>
      <c r="K31" s="193">
        <f>I31/$I$33</f>
        <v>0.15761028224504298</v>
      </c>
      <c r="L31" s="148"/>
    </row>
    <row r="32" spans="1:21" ht="11.1" customHeight="1" x14ac:dyDescent="0.2">
      <c r="A32" s="1056"/>
      <c r="B32" s="1057"/>
      <c r="C32" s="154" t="s">
        <v>336</v>
      </c>
      <c r="D32" s="132">
        <f>D26</f>
        <v>3</v>
      </c>
      <c r="E32" s="151">
        <f>E14+E20+E26</f>
        <v>344.27800000000002</v>
      </c>
      <c r="F32" s="133">
        <f t="shared" si="3"/>
        <v>3680.5210900000002</v>
      </c>
      <c r="G32" s="738">
        <f>E32/$E$33</f>
        <v>8.8381430909421303E-3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56"/>
      <c r="B33" s="1057"/>
      <c r="C33" s="157" t="s">
        <v>2</v>
      </c>
      <c r="D33" s="158">
        <f>SUM(D28:D32)</f>
        <v>85477</v>
      </c>
      <c r="E33" s="159">
        <f>SUM(E28:E32)</f>
        <v>38953.657624398184</v>
      </c>
      <c r="F33" s="160">
        <f>SUM(F28:F32)</f>
        <v>416394.21266000002</v>
      </c>
      <c r="G33" s="743">
        <f>SUM(G28:G32)</f>
        <v>1</v>
      </c>
      <c r="H33" s="733">
        <f>(E33-I33)/I33</f>
        <v>6.3594296815393282E-3</v>
      </c>
      <c r="I33" s="689">
        <v>38707.5</v>
      </c>
      <c r="J33" s="189">
        <v>414905.28844999999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7" t="s">
        <v>114</v>
      </c>
      <c r="B36" s="1097"/>
      <c r="C36" s="1097"/>
      <c r="D36" s="109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33">
        <f>T!G17</f>
        <v>2017</v>
      </c>
      <c r="F37" s="1034"/>
      <c r="G37" s="1034"/>
      <c r="H37" s="680"/>
      <c r="I37" s="1035">
        <f>E37-1</f>
        <v>2016</v>
      </c>
      <c r="J37" s="1036"/>
      <c r="K37" s="103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7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39" t="s">
        <v>0</v>
      </c>
      <c r="E39" s="1026" t="s">
        <v>39</v>
      </c>
      <c r="F39" s="1027"/>
      <c r="G39" s="729" t="s">
        <v>108</v>
      </c>
      <c r="H39" s="1027"/>
      <c r="I39" s="1041" t="s">
        <v>39</v>
      </c>
      <c r="J39" s="1042"/>
      <c r="K39" s="190" t="s">
        <v>108</v>
      </c>
      <c r="L39" s="148"/>
    </row>
    <row r="40" spans="1:12" ht="15" customHeight="1" x14ac:dyDescent="0.25">
      <c r="A40" s="1038" t="s">
        <v>157</v>
      </c>
      <c r="B40" s="1038"/>
      <c r="C40" s="208" t="s">
        <v>45</v>
      </c>
      <c r="D40" s="1040"/>
      <c r="E40" s="163" t="s">
        <v>148</v>
      </c>
      <c r="F40" s="728" t="s">
        <v>1</v>
      </c>
      <c r="G40" s="730" t="s">
        <v>66</v>
      </c>
      <c r="H40" s="1038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50" t="str">
        <f>T!J20</f>
        <v>duben</v>
      </c>
      <c r="B41" s="1051"/>
      <c r="C41" s="153" t="s">
        <v>6</v>
      </c>
      <c r="D41" s="132">
        <v>82</v>
      </c>
      <c r="E41" s="151">
        <v>10576.405757952132</v>
      </c>
      <c r="F41" s="133">
        <v>113067.85013000001</v>
      </c>
      <c r="G41" s="737">
        <f>E41/$E$46</f>
        <v>0.39185007298785157</v>
      </c>
      <c r="H41" s="233">
        <f>(E41-I41)/I41</f>
        <v>1.9383127037496072E-2</v>
      </c>
      <c r="I41" s="685">
        <v>10375.299999999999</v>
      </c>
      <c r="J41" s="185">
        <v>111033.12394000003</v>
      </c>
      <c r="K41" s="192">
        <f>I41/$I$46</f>
        <v>0.41999141825482927</v>
      </c>
      <c r="L41" s="148"/>
    </row>
    <row r="42" spans="1:12" ht="11.1" customHeight="1" x14ac:dyDescent="0.2">
      <c r="A42" s="1052"/>
      <c r="B42" s="1053"/>
      <c r="C42" s="154" t="s">
        <v>7</v>
      </c>
      <c r="D42" s="132">
        <v>240</v>
      </c>
      <c r="E42" s="151">
        <v>2352.9795105899902</v>
      </c>
      <c r="F42" s="133">
        <v>25155.06856</v>
      </c>
      <c r="G42" s="738">
        <f t="shared" ref="G42" si="5">E42/$E$46</f>
        <v>8.7176609338230709E-2</v>
      </c>
      <c r="H42" s="233">
        <f>(E42-I42)/I42</f>
        <v>-9.8554491710191247E-3</v>
      </c>
      <c r="I42" s="685">
        <v>2376.4</v>
      </c>
      <c r="J42" s="185">
        <v>25431.637029999994</v>
      </c>
      <c r="K42" s="193">
        <f t="shared" ref="K42:K44" si="6">I42/$I$46</f>
        <v>9.6196505772438032E-2</v>
      </c>
      <c r="L42" s="149"/>
    </row>
    <row r="43" spans="1:12" ht="11.1" customHeight="1" x14ac:dyDescent="0.2">
      <c r="A43" s="1052"/>
      <c r="B43" s="1053"/>
      <c r="C43" s="154" t="s">
        <v>8</v>
      </c>
      <c r="D43" s="132">
        <v>9504</v>
      </c>
      <c r="E43" s="151">
        <v>4928.3648091423865</v>
      </c>
      <c r="F43" s="133">
        <v>52687.582479999997</v>
      </c>
      <c r="G43" s="738">
        <f>E43/$E$46</f>
        <v>0.18259323198915639</v>
      </c>
      <c r="H43" s="233">
        <f t="shared" ref="H43:H44" si="7">(E43-I43)/I43</f>
        <v>0.19617601736423537</v>
      </c>
      <c r="I43" s="685">
        <v>4120.1000000000004</v>
      </c>
      <c r="J43" s="185">
        <v>44092</v>
      </c>
      <c r="K43" s="193">
        <f t="shared" si="6"/>
        <v>0.16678135980181027</v>
      </c>
      <c r="L43" s="149"/>
    </row>
    <row r="44" spans="1:12" ht="11.1" customHeight="1" x14ac:dyDescent="0.2">
      <c r="A44" s="1052"/>
      <c r="B44" s="1053"/>
      <c r="C44" s="154" t="s">
        <v>9</v>
      </c>
      <c r="D44" s="132">
        <v>108479</v>
      </c>
      <c r="E44" s="151">
        <v>8984.2999999999993</v>
      </c>
      <c r="F44" s="133">
        <v>96047</v>
      </c>
      <c r="G44" s="738">
        <f>E44/$E$46</f>
        <v>0.33286342178180717</v>
      </c>
      <c r="H44" s="233">
        <f t="shared" si="7"/>
        <v>0.14715646466967991</v>
      </c>
      <c r="I44" s="685">
        <v>7831.8</v>
      </c>
      <c r="J44" s="185">
        <v>83813.600000000006</v>
      </c>
      <c r="K44" s="193">
        <f t="shared" si="6"/>
        <v>0.31703071617092249</v>
      </c>
      <c r="L44" s="149"/>
    </row>
    <row r="45" spans="1:12" ht="11.1" customHeight="1" x14ac:dyDescent="0.2">
      <c r="A45" s="1052"/>
      <c r="B45" s="1053"/>
      <c r="C45" s="154" t="s">
        <v>336</v>
      </c>
      <c r="D45" s="132">
        <v>16</v>
      </c>
      <c r="E45" s="151">
        <v>148.9</v>
      </c>
      <c r="F45" s="133">
        <v>1592.36259</v>
      </c>
      <c r="G45" s="738">
        <f>E45/$E$46</f>
        <v>5.5166639029541635E-3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54"/>
      <c r="B46" s="1055"/>
      <c r="C46" s="156" t="s">
        <v>2</v>
      </c>
      <c r="D46" s="145">
        <v>118321</v>
      </c>
      <c r="E46" s="146">
        <v>26990.950077684509</v>
      </c>
      <c r="F46" s="147">
        <v>288549.86375999998</v>
      </c>
      <c r="G46" s="739">
        <f>SUM(G41:G45)</f>
        <v>0.99999999999999989</v>
      </c>
      <c r="H46" s="731">
        <f>(E46-I46)/I46</f>
        <v>9.2591771146088436E-2</v>
      </c>
      <c r="I46" s="686">
        <v>24703.599999999999</v>
      </c>
      <c r="J46" s="186">
        <v>264370.36097000004</v>
      </c>
      <c r="K46" s="194">
        <f>SUM(K41:K44)</f>
        <v>1</v>
      </c>
      <c r="L46" s="166"/>
    </row>
    <row r="47" spans="1:12" ht="11.1" customHeight="1" x14ac:dyDescent="0.2">
      <c r="A47" s="1056" t="str">
        <f>T!J21</f>
        <v>květen</v>
      </c>
      <c r="B47" s="1057"/>
      <c r="C47" s="154" t="s">
        <v>6</v>
      </c>
      <c r="D47" s="132">
        <v>82</v>
      </c>
      <c r="E47" s="151">
        <v>9587.7179999999989</v>
      </c>
      <c r="F47" s="133">
        <v>102468.84557</v>
      </c>
      <c r="G47" s="738">
        <f>E47/$E$52</f>
        <v>0.55986674452554741</v>
      </c>
      <c r="H47" s="233">
        <f>(E47-I47)/I47</f>
        <v>9.0814949655839236E-2</v>
      </c>
      <c r="I47" s="685">
        <v>8789.5</v>
      </c>
      <c r="J47" s="185">
        <v>94258.279679999978</v>
      </c>
      <c r="K47" s="193">
        <f>I47/$I$52</f>
        <v>0.55361698107265456</v>
      </c>
      <c r="L47" s="149"/>
    </row>
    <row r="48" spans="1:12" ht="11.1" customHeight="1" x14ac:dyDescent="0.2">
      <c r="A48" s="1056"/>
      <c r="B48" s="1057"/>
      <c r="C48" s="154" t="s">
        <v>7</v>
      </c>
      <c r="D48" s="132">
        <v>240</v>
      </c>
      <c r="E48" s="151">
        <v>1606.0039999999999</v>
      </c>
      <c r="F48" s="133">
        <v>17164.309849999991</v>
      </c>
      <c r="G48" s="738">
        <f t="shared" ref="G48:G51" si="8">E48/$E$52</f>
        <v>9.3781255474452554E-2</v>
      </c>
      <c r="H48" s="233">
        <f>(E48-I48)/I48</f>
        <v>-1.7434077699602382E-2</v>
      </c>
      <c r="I48" s="685">
        <v>1634.5</v>
      </c>
      <c r="J48" s="185">
        <v>17528.344030000022</v>
      </c>
      <c r="K48" s="193">
        <f t="shared" ref="K48:K50" si="9">I48/$I$52</f>
        <v>0.10295090227695021</v>
      </c>
      <c r="L48" s="150"/>
    </row>
    <row r="49" spans="1:12" ht="11.1" customHeight="1" x14ac:dyDescent="0.2">
      <c r="A49" s="1056"/>
      <c r="B49" s="1057"/>
      <c r="C49" s="154" t="s">
        <v>8</v>
      </c>
      <c r="D49" s="132">
        <v>9517</v>
      </c>
      <c r="E49" s="151">
        <v>2047.2720000000002</v>
      </c>
      <c r="F49" s="133">
        <v>21880.194650000001</v>
      </c>
      <c r="G49" s="738">
        <f t="shared" si="8"/>
        <v>0.11954872992700731</v>
      </c>
      <c r="H49" s="233">
        <f t="shared" ref="H49:H50" si="10">(E49-I49)/I49</f>
        <v>8.9206214088103988E-2</v>
      </c>
      <c r="I49" s="685">
        <v>1879.6</v>
      </c>
      <c r="J49" s="185">
        <v>20157</v>
      </c>
      <c r="K49" s="193">
        <f t="shared" si="9"/>
        <v>0.11838881365540263</v>
      </c>
      <c r="L49" s="149"/>
    </row>
    <row r="50" spans="1:12" ht="11.1" customHeight="1" x14ac:dyDescent="0.2">
      <c r="A50" s="1056"/>
      <c r="B50" s="1057"/>
      <c r="C50" s="154" t="s">
        <v>9</v>
      </c>
      <c r="D50" s="132">
        <v>108435</v>
      </c>
      <c r="E50" s="151">
        <v>3719.9</v>
      </c>
      <c r="F50" s="133">
        <v>39756.1</v>
      </c>
      <c r="G50" s="738">
        <f t="shared" si="8"/>
        <v>0.21722043795620438</v>
      </c>
      <c r="H50" s="233">
        <f t="shared" si="10"/>
        <v>4.1143049063785721E-2</v>
      </c>
      <c r="I50" s="685">
        <v>3572.9</v>
      </c>
      <c r="J50" s="185">
        <v>38316</v>
      </c>
      <c r="K50" s="193">
        <f t="shared" si="9"/>
        <v>0.22504330299499262</v>
      </c>
      <c r="L50" s="149"/>
    </row>
    <row r="51" spans="1:12" ht="11.1" customHeight="1" x14ac:dyDescent="0.2">
      <c r="A51" s="1056"/>
      <c r="B51" s="1057"/>
      <c r="C51" s="154" t="s">
        <v>336</v>
      </c>
      <c r="D51" s="132">
        <v>16</v>
      </c>
      <c r="E51" s="151">
        <v>164.10599999999999</v>
      </c>
      <c r="F51" s="133">
        <v>1753.8948300000002</v>
      </c>
      <c r="G51" s="738">
        <f t="shared" si="8"/>
        <v>9.5828321167883215E-3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56"/>
      <c r="B52" s="1057"/>
      <c r="C52" s="156" t="s">
        <v>2</v>
      </c>
      <c r="D52" s="145">
        <v>118290</v>
      </c>
      <c r="E52" s="146">
        <v>17125</v>
      </c>
      <c r="F52" s="147">
        <v>183023.3449</v>
      </c>
      <c r="G52" s="739">
        <f>SUM(G47:G51)</f>
        <v>1</v>
      </c>
      <c r="H52" s="731">
        <f t="shared" ref="H52" si="11">(E52-I52)/I52</f>
        <v>7.8638238906560007E-2</v>
      </c>
      <c r="I52" s="686">
        <v>15876.5</v>
      </c>
      <c r="J52" s="186">
        <v>170259.62371000001</v>
      </c>
      <c r="K52" s="194">
        <f>SUM(K47:K50)</f>
        <v>1</v>
      </c>
      <c r="L52" s="166"/>
    </row>
    <row r="53" spans="1:12" ht="11.1" customHeight="1" x14ac:dyDescent="0.2">
      <c r="A53" s="1056" t="str">
        <f>T!J22</f>
        <v>červen</v>
      </c>
      <c r="B53" s="1057"/>
      <c r="C53" s="153" t="s">
        <v>6</v>
      </c>
      <c r="D53" s="171">
        <v>82</v>
      </c>
      <c r="E53" s="173">
        <v>8266.357</v>
      </c>
      <c r="F53" s="172">
        <v>88365.411249999961</v>
      </c>
      <c r="G53" s="737">
        <f>E53/$E$58</f>
        <v>0.70252723811466355</v>
      </c>
      <c r="H53" s="656">
        <f>(E53-I53)/I53</f>
        <v>1.3729642892180951E-2</v>
      </c>
      <c r="I53" s="684">
        <v>8154.4</v>
      </c>
      <c r="J53" s="187">
        <v>87623.424620000078</v>
      </c>
      <c r="K53" s="192">
        <f>I53/$I$58</f>
        <v>0.69624316939890707</v>
      </c>
      <c r="L53" s="173"/>
    </row>
    <row r="54" spans="1:12" ht="11.1" customHeight="1" x14ac:dyDescent="0.2">
      <c r="A54" s="1056"/>
      <c r="B54" s="1057"/>
      <c r="C54" s="154" t="s">
        <v>7</v>
      </c>
      <c r="D54" s="132">
        <v>240</v>
      </c>
      <c r="E54" s="151">
        <v>1129.6690000000001</v>
      </c>
      <c r="F54" s="133">
        <v>12076.116660000003</v>
      </c>
      <c r="G54" s="738">
        <f t="shared" ref="G54:G57" si="12">E54/$E$58</f>
        <v>9.6006407968317109E-2</v>
      </c>
      <c r="H54" s="233">
        <f t="shared" ref="H54:H56" si="13">(E54-I54)/I54</f>
        <v>-9.3727236261532218E-2</v>
      </c>
      <c r="I54" s="685">
        <v>1246.5</v>
      </c>
      <c r="J54" s="185">
        <v>13394.284609999995</v>
      </c>
      <c r="K54" s="193">
        <f t="shared" ref="K54:K56" si="14">I54/$I$58</f>
        <v>0.10642930327868852</v>
      </c>
      <c r="L54" s="151"/>
    </row>
    <row r="55" spans="1:12" ht="11.1" customHeight="1" x14ac:dyDescent="0.2">
      <c r="A55" s="1056"/>
      <c r="B55" s="1057"/>
      <c r="C55" s="154" t="s">
        <v>8</v>
      </c>
      <c r="D55" s="132">
        <v>9519</v>
      </c>
      <c r="E55" s="151">
        <v>696.96400000000006</v>
      </c>
      <c r="F55" s="133">
        <v>7450.2972200000004</v>
      </c>
      <c r="G55" s="738">
        <f t="shared" si="12"/>
        <v>5.923240358302314E-2</v>
      </c>
      <c r="H55" s="233">
        <f t="shared" si="13"/>
        <v>-0.12518639387473326</v>
      </c>
      <c r="I55" s="685">
        <v>796.7</v>
      </c>
      <c r="J55" s="185">
        <v>8560.6</v>
      </c>
      <c r="K55" s="193">
        <f t="shared" si="14"/>
        <v>6.8024248633879791E-2</v>
      </c>
      <c r="L55" s="151"/>
    </row>
    <row r="56" spans="1:12" ht="11.1" customHeight="1" x14ac:dyDescent="0.2">
      <c r="A56" s="1056"/>
      <c r="B56" s="1057"/>
      <c r="C56" s="154" t="s">
        <v>9</v>
      </c>
      <c r="D56" s="132">
        <v>108378</v>
      </c>
      <c r="E56" s="151">
        <v>1525.7</v>
      </c>
      <c r="F56" s="133">
        <v>16309.4</v>
      </c>
      <c r="G56" s="738">
        <f t="shared" si="12"/>
        <v>0.12966362415651081</v>
      </c>
      <c r="H56" s="233">
        <f t="shared" si="13"/>
        <v>7.4617010036978036E-3</v>
      </c>
      <c r="I56" s="685">
        <v>1514.4</v>
      </c>
      <c r="J56" s="185">
        <v>16272.7</v>
      </c>
      <c r="K56" s="193">
        <f t="shared" si="14"/>
        <v>0.12930327868852459</v>
      </c>
      <c r="L56" s="151"/>
    </row>
    <row r="57" spans="1:12" ht="11.1" customHeight="1" x14ac:dyDescent="0.2">
      <c r="A57" s="1051"/>
      <c r="B57" s="1099"/>
      <c r="C57" s="154" t="s">
        <v>336</v>
      </c>
      <c r="D57" s="132">
        <v>17</v>
      </c>
      <c r="E57" s="151">
        <v>147.91</v>
      </c>
      <c r="F57" s="133">
        <v>1581.12842</v>
      </c>
      <c r="G57" s="738">
        <f t="shared" si="12"/>
        <v>1.2570326177485424E-2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58"/>
      <c r="B58" s="1059"/>
      <c r="C58" s="174" t="s">
        <v>2</v>
      </c>
      <c r="D58" s="175">
        <v>118236</v>
      </c>
      <c r="E58" s="176">
        <v>11766.6</v>
      </c>
      <c r="F58" s="177">
        <v>125782.35354999994</v>
      </c>
      <c r="G58" s="745">
        <f>SUM(G53:G57)</f>
        <v>1</v>
      </c>
      <c r="H58" s="744">
        <f t="shared" ref="H58" si="15">(E58-I58)/I58</f>
        <v>4.6618852459016707E-3</v>
      </c>
      <c r="I58" s="693">
        <v>11712</v>
      </c>
      <c r="J58" s="188">
        <v>125851.00923000007</v>
      </c>
      <c r="K58" s="195">
        <f>SUM(K53:K56)</f>
        <v>1</v>
      </c>
      <c r="L58" s="178"/>
    </row>
    <row r="59" spans="1:12" ht="11.1" customHeight="1" thickTop="1" x14ac:dyDescent="0.2">
      <c r="A59" s="1064" t="str">
        <f>T!E17</f>
        <v>II. čtvrtletí</v>
      </c>
      <c r="B59" s="1065"/>
      <c r="C59" s="154" t="s">
        <v>6</v>
      </c>
      <c r="D59" s="132">
        <f>D53</f>
        <v>82</v>
      </c>
      <c r="E59" s="151">
        <f>E41+E47+E53</f>
        <v>28430.480757952133</v>
      </c>
      <c r="F59" s="133">
        <f>F41+F47+F53</f>
        <v>303902.10694999999</v>
      </c>
      <c r="G59" s="738">
        <f>E59/$E$64</f>
        <v>0.50875417672296297</v>
      </c>
      <c r="H59" s="233">
        <f>(E59-I59)/I59</f>
        <v>4.067764641541978E-2</v>
      </c>
      <c r="I59" s="688">
        <v>27319.199999999997</v>
      </c>
      <c r="J59" s="185">
        <v>292914.82824000006</v>
      </c>
      <c r="K59" s="193">
        <f>I59/$I$64</f>
        <v>0.52243455512400527</v>
      </c>
      <c r="L59" s="148"/>
    </row>
    <row r="60" spans="1:12" ht="11.1" customHeight="1" x14ac:dyDescent="0.2">
      <c r="A60" s="1056"/>
      <c r="B60" s="1057"/>
      <c r="C60" s="154" t="s">
        <v>7</v>
      </c>
      <c r="D60" s="132">
        <f>D54</f>
        <v>240</v>
      </c>
      <c r="E60" s="151">
        <f t="shared" ref="E60:F61" si="16">E42+E48+E54</f>
        <v>5088.65251058999</v>
      </c>
      <c r="F60" s="133">
        <f t="shared" si="16"/>
        <v>54395.49506999999</v>
      </c>
      <c r="G60" s="738">
        <f t="shared" ref="G60:G63" si="17">E60/$E$64</f>
        <v>9.1059776325812913E-2</v>
      </c>
      <c r="H60" s="233">
        <f t="shared" ref="H60:H62" si="18">(E60-I60)/I60</f>
        <v>-3.2097137256059963E-2</v>
      </c>
      <c r="I60" s="685">
        <v>5257.4</v>
      </c>
      <c r="J60" s="185">
        <v>56354.265670000015</v>
      </c>
      <c r="K60" s="193">
        <f t="shared" ref="K60:K62" si="19">I60/$I$64</f>
        <v>0.10053908716613025</v>
      </c>
      <c r="L60" s="148"/>
    </row>
    <row r="61" spans="1:12" ht="11.1" customHeight="1" x14ac:dyDescent="0.2">
      <c r="A61" s="1056"/>
      <c r="B61" s="1057"/>
      <c r="C61" s="154" t="s">
        <v>8</v>
      </c>
      <c r="D61" s="132">
        <f>D55</f>
        <v>9519</v>
      </c>
      <c r="E61" s="151">
        <f>E43+E49+E55</f>
        <v>7672.6008091423864</v>
      </c>
      <c r="F61" s="133">
        <f t="shared" si="16"/>
        <v>82018.07435000001</v>
      </c>
      <c r="G61" s="738">
        <f t="shared" si="17"/>
        <v>0.13729868802473053</v>
      </c>
      <c r="H61" s="233">
        <f t="shared" si="18"/>
        <v>0.1289213126276243</v>
      </c>
      <c r="I61" s="685">
        <v>6796.4000000000005</v>
      </c>
      <c r="J61" s="185">
        <v>72809.600000000006</v>
      </c>
      <c r="K61" s="193">
        <f t="shared" si="19"/>
        <v>0.12996991897437665</v>
      </c>
      <c r="L61" s="148"/>
    </row>
    <row r="62" spans="1:12" ht="11.1" customHeight="1" x14ac:dyDescent="0.2">
      <c r="A62" s="1056"/>
      <c r="B62" s="1057"/>
      <c r="C62" s="154" t="s">
        <v>9</v>
      </c>
      <c r="D62" s="132">
        <f>D56</f>
        <v>108378</v>
      </c>
      <c r="E62" s="151">
        <f t="shared" ref="E62:F63" si="20">E44+E50+E56</f>
        <v>14229.9</v>
      </c>
      <c r="F62" s="133">
        <f t="shared" si="20"/>
        <v>152112.5</v>
      </c>
      <c r="G62" s="738">
        <f t="shared" si="17"/>
        <v>0.25463941749648972</v>
      </c>
      <c r="H62" s="233">
        <f t="shared" si="18"/>
        <v>0.10146217615778183</v>
      </c>
      <c r="I62" s="685">
        <v>12919.1</v>
      </c>
      <c r="J62" s="185">
        <v>138402.30000000002</v>
      </c>
      <c r="K62" s="193">
        <f t="shared" si="19"/>
        <v>0.24705643873548777</v>
      </c>
      <c r="L62" s="148"/>
    </row>
    <row r="63" spans="1:12" ht="11.1" customHeight="1" x14ac:dyDescent="0.2">
      <c r="A63" s="1056"/>
      <c r="B63" s="1057"/>
      <c r="C63" s="154" t="s">
        <v>336</v>
      </c>
      <c r="D63" s="132">
        <f>D57</f>
        <v>17</v>
      </c>
      <c r="E63" s="151">
        <f>E45+E51+E57</f>
        <v>460.91599999999994</v>
      </c>
      <c r="F63" s="133">
        <f t="shared" si="20"/>
        <v>4927.3858399999999</v>
      </c>
      <c r="G63" s="738">
        <f t="shared" si="17"/>
        <v>8.2479414300038675E-3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56"/>
      <c r="B64" s="1057"/>
      <c r="C64" s="157" t="s">
        <v>2</v>
      </c>
      <c r="D64" s="158">
        <f>SUM(D59:D63)</f>
        <v>118236</v>
      </c>
      <c r="E64" s="159">
        <f>SUM(E59:E63)</f>
        <v>55882.550077684507</v>
      </c>
      <c r="F64" s="160">
        <f>SUM(F59:F63)</f>
        <v>597355.56221</v>
      </c>
      <c r="G64" s="743">
        <f>SUM(G59:G63)</f>
        <v>1</v>
      </c>
      <c r="H64" s="733">
        <f>(E64-I64)/I64</f>
        <v>6.8661424530368997E-2</v>
      </c>
      <c r="I64" s="689">
        <v>52292.1</v>
      </c>
      <c r="J64" s="189">
        <v>560480.99391000008</v>
      </c>
      <c r="K64" s="196">
        <f>SUM(K59:K62)</f>
        <v>0.99999999999999989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>
      <selection activeCell="A35" sqref="A35:XFD35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30" t="s">
        <v>266</v>
      </c>
      <c r="L1" s="1030"/>
    </row>
    <row r="2" spans="1:17" ht="6.75" customHeight="1" x14ac:dyDescent="0.2"/>
    <row r="3" spans="1:17" ht="30" customHeight="1" x14ac:dyDescent="0.2">
      <c r="A3" s="1043" t="s">
        <v>227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31" t="s">
        <v>115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183"/>
      <c r="L7" s="148"/>
    </row>
    <row r="8" spans="1:17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729" t="s">
        <v>108</v>
      </c>
      <c r="H8" s="1027"/>
      <c r="I8" s="1041" t="s">
        <v>39</v>
      </c>
      <c r="J8" s="1042"/>
      <c r="K8" s="190" t="s">
        <v>108</v>
      </c>
      <c r="L8" s="148"/>
    </row>
    <row r="9" spans="1:17" ht="15" customHeight="1" x14ac:dyDescent="0.25">
      <c r="A9" s="1038" t="s">
        <v>157</v>
      </c>
      <c r="B9" s="1038"/>
      <c r="C9" s="208" t="s">
        <v>45</v>
      </c>
      <c r="D9" s="1040"/>
      <c r="E9" s="163" t="s">
        <v>148</v>
      </c>
      <c r="F9" s="728" t="s">
        <v>1</v>
      </c>
      <c r="G9" s="730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50" t="str">
        <f>T!J20</f>
        <v>duben</v>
      </c>
      <c r="B10" s="1051"/>
      <c r="C10" s="153" t="s">
        <v>6</v>
      </c>
      <c r="D10" s="132">
        <v>98</v>
      </c>
      <c r="E10" s="151">
        <v>12266.669749529015</v>
      </c>
      <c r="F10" s="133">
        <v>131137.57407999996</v>
      </c>
      <c r="G10" s="737">
        <f>E10/$E$15</f>
        <v>0.43690909267928735</v>
      </c>
      <c r="H10" s="233">
        <f>(E10-I10)/I10</f>
        <v>-0.11575637055116125</v>
      </c>
      <c r="I10" s="685">
        <v>13872.5</v>
      </c>
      <c r="J10" s="185">
        <v>148459.73690000002</v>
      </c>
      <c r="K10" s="192">
        <f>I10/$I$15</f>
        <v>0.50831031020761119</v>
      </c>
      <c r="L10" s="148"/>
    </row>
    <row r="11" spans="1:17" ht="11.1" customHeight="1" x14ac:dyDescent="0.2">
      <c r="A11" s="1052"/>
      <c r="B11" s="1053"/>
      <c r="C11" s="154" t="s">
        <v>7</v>
      </c>
      <c r="D11" s="132">
        <v>300</v>
      </c>
      <c r="E11" s="151">
        <v>3414.550952558257</v>
      </c>
      <c r="F11" s="133">
        <v>36503.440069999997</v>
      </c>
      <c r="G11" s="738">
        <f>E11/$E$15</f>
        <v>0.12161804214601152</v>
      </c>
      <c r="H11" s="233">
        <f>(E11-I11)/I11</f>
        <v>9.0632091656527664E-2</v>
      </c>
      <c r="I11" s="685">
        <v>3130.8</v>
      </c>
      <c r="J11" s="185">
        <v>33504.97711</v>
      </c>
      <c r="K11" s="193">
        <f>I11/$I$15</f>
        <v>0.1147174567812571</v>
      </c>
      <c r="L11" s="149"/>
      <c r="M11" s="134"/>
      <c r="O11" s="134"/>
      <c r="P11" s="134"/>
      <c r="Q11" s="134"/>
    </row>
    <row r="12" spans="1:17" ht="11.1" customHeight="1" x14ac:dyDescent="0.2">
      <c r="A12" s="1052"/>
      <c r="B12" s="1053"/>
      <c r="C12" s="154" t="s">
        <v>8</v>
      </c>
      <c r="D12" s="132">
        <v>8702</v>
      </c>
      <c r="E12" s="151">
        <v>5187.8023312290698</v>
      </c>
      <c r="F12" s="133">
        <v>55460.57245</v>
      </c>
      <c r="G12" s="738">
        <f>E12/$E$15</f>
        <v>0.18477696520881812</v>
      </c>
      <c r="H12" s="233">
        <f t="shared" ref="H12:H13" si="0">(E12-I12)/I12</f>
        <v>0.20227168742272764</v>
      </c>
      <c r="I12" s="685">
        <v>4315</v>
      </c>
      <c r="J12" s="185">
        <v>46177.599999999999</v>
      </c>
      <c r="K12" s="193">
        <f>I12/$I$15</f>
        <v>0.15810841510512469</v>
      </c>
      <c r="L12" s="149"/>
      <c r="M12" s="134"/>
      <c r="O12" s="134"/>
      <c r="P12" s="134"/>
      <c r="Q12" s="134"/>
    </row>
    <row r="13" spans="1:17" ht="11.1" customHeight="1" x14ac:dyDescent="0.2">
      <c r="A13" s="1052"/>
      <c r="B13" s="1053"/>
      <c r="C13" s="154" t="s">
        <v>9</v>
      </c>
      <c r="D13" s="132">
        <v>83992</v>
      </c>
      <c r="E13" s="151">
        <v>6850.4</v>
      </c>
      <c r="F13" s="133">
        <v>73234.600000000006</v>
      </c>
      <c r="G13" s="738">
        <f>E13/$E$15</f>
        <v>0.24399467089306023</v>
      </c>
      <c r="H13" s="233">
        <f t="shared" si="0"/>
        <v>0.14687515695367551</v>
      </c>
      <c r="I13" s="685">
        <v>5973.1</v>
      </c>
      <c r="J13" s="185">
        <v>63922.2</v>
      </c>
      <c r="K13" s="193">
        <f>I13/$I$15</f>
        <v>0.21886381790600704</v>
      </c>
      <c r="L13" s="149"/>
      <c r="M13" s="134"/>
      <c r="O13" s="134"/>
      <c r="P13" s="134"/>
      <c r="Q13" s="134"/>
    </row>
    <row r="14" spans="1:17" ht="11.1" customHeight="1" x14ac:dyDescent="0.2">
      <c r="A14" s="1052"/>
      <c r="B14" s="1053"/>
      <c r="C14" s="154" t="s">
        <v>336</v>
      </c>
      <c r="D14" s="132">
        <v>6</v>
      </c>
      <c r="E14" s="151">
        <v>356.6</v>
      </c>
      <c r="F14" s="133">
        <v>3812.0182499999996</v>
      </c>
      <c r="G14" s="738">
        <f>E14/$E$15</f>
        <v>1.2701229072822798E-2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54"/>
      <c r="B15" s="1055"/>
      <c r="C15" s="156" t="s">
        <v>2</v>
      </c>
      <c r="D15" s="145">
        <v>93098</v>
      </c>
      <c r="E15" s="146">
        <v>28076.023033316342</v>
      </c>
      <c r="F15" s="147">
        <v>300148.20484999998</v>
      </c>
      <c r="G15" s="739">
        <f>SUM(G10:G14)</f>
        <v>1.0000000000000002</v>
      </c>
      <c r="H15" s="731">
        <f>(E15-I15)/I15</f>
        <v>2.8749827173261182E-2</v>
      </c>
      <c r="I15" s="686">
        <v>27291.4</v>
      </c>
      <c r="J15" s="186">
        <v>292064.51401000004</v>
      </c>
      <c r="K15" s="194">
        <f>SUM(K10:K13)</f>
        <v>1</v>
      </c>
      <c r="L15" s="166"/>
      <c r="M15" s="134"/>
    </row>
    <row r="16" spans="1:17" ht="11.1" customHeight="1" x14ac:dyDescent="0.2">
      <c r="A16" s="1056" t="str">
        <f>T!J21</f>
        <v>květen</v>
      </c>
      <c r="B16" s="1057"/>
      <c r="C16" s="154" t="s">
        <v>6</v>
      </c>
      <c r="D16" s="132">
        <v>98</v>
      </c>
      <c r="E16" s="151">
        <v>9586.9080000000013</v>
      </c>
      <c r="F16" s="133">
        <v>102460.03064000008</v>
      </c>
      <c r="G16" s="738">
        <f>E16/$E$21</f>
        <v>0.55950906066707529</v>
      </c>
      <c r="H16" s="233">
        <f>(E16-I16)/I16</f>
        <v>-3.0352179629816803E-2</v>
      </c>
      <c r="I16" s="685">
        <v>9887</v>
      </c>
      <c r="J16" s="185">
        <v>106028.57728000001</v>
      </c>
      <c r="K16" s="193">
        <f>I16/$I$21</f>
        <v>0.59280977563526038</v>
      </c>
      <c r="L16" s="149"/>
      <c r="M16" s="134"/>
      <c r="N16" s="134"/>
    </row>
    <row r="17" spans="1:21" ht="11.1" customHeight="1" x14ac:dyDescent="0.2">
      <c r="A17" s="1056"/>
      <c r="B17" s="1057"/>
      <c r="C17" s="154" t="s">
        <v>7</v>
      </c>
      <c r="D17" s="132">
        <v>300</v>
      </c>
      <c r="E17" s="151">
        <v>2171.1059999999998</v>
      </c>
      <c r="F17" s="133">
        <v>23204.034979999979</v>
      </c>
      <c r="G17" s="738">
        <f>E17/$E$21</f>
        <v>0.12670962094020835</v>
      </c>
      <c r="H17" s="233">
        <f>(E17-I17)/I17</f>
        <v>3.4993564380035258E-2</v>
      </c>
      <c r="I17" s="685">
        <v>2097.6999999999998</v>
      </c>
      <c r="J17" s="185">
        <v>22495.523509999999</v>
      </c>
      <c r="K17" s="193">
        <f>I17/$I$21</f>
        <v>0.12577496372510222</v>
      </c>
      <c r="L17" s="150"/>
      <c r="M17" s="137"/>
      <c r="N17" s="134"/>
    </row>
    <row r="18" spans="1:21" ht="11.1" customHeight="1" x14ac:dyDescent="0.2">
      <c r="A18" s="1056"/>
      <c r="B18" s="1057"/>
      <c r="C18" s="154" t="s">
        <v>8</v>
      </c>
      <c r="D18" s="132">
        <v>8714</v>
      </c>
      <c r="E18" s="151">
        <v>2162.665</v>
      </c>
      <c r="F18" s="133">
        <v>23113.121439999999</v>
      </c>
      <c r="G18" s="738">
        <f>E18/$E$21</f>
        <v>0.12621698911552715</v>
      </c>
      <c r="H18" s="233">
        <f t="shared" ref="H18:H21" si="1">(E18-I18)/I18</f>
        <v>9.8636017272034526E-2</v>
      </c>
      <c r="I18" s="685">
        <v>1968.5</v>
      </c>
      <c r="J18" s="185">
        <v>21110.400000000001</v>
      </c>
      <c r="K18" s="193">
        <f>I18/$I$21</f>
        <v>0.11802832439951554</v>
      </c>
      <c r="L18" s="149"/>
      <c r="M18" s="134"/>
      <c r="N18" s="134"/>
      <c r="O18" s="134"/>
      <c r="P18" s="134"/>
    </row>
    <row r="19" spans="1:21" ht="11.1" customHeight="1" x14ac:dyDescent="0.2">
      <c r="A19" s="1056"/>
      <c r="B19" s="1057"/>
      <c r="C19" s="154" t="s">
        <v>9</v>
      </c>
      <c r="D19" s="132">
        <v>83958</v>
      </c>
      <c r="E19" s="151">
        <v>2836.3</v>
      </c>
      <c r="F19" s="133">
        <v>30313.5</v>
      </c>
      <c r="G19" s="738">
        <f>E19/$E$21</f>
        <v>0.16553152995418602</v>
      </c>
      <c r="H19" s="233">
        <f t="shared" si="1"/>
        <v>4.0844036697247774E-2</v>
      </c>
      <c r="I19" s="685">
        <v>2725</v>
      </c>
      <c r="J19" s="185">
        <v>29222.5</v>
      </c>
      <c r="K19" s="193">
        <f>I19/$I$21</f>
        <v>0.16338693624012182</v>
      </c>
      <c r="L19" s="149"/>
      <c r="M19" s="134"/>
      <c r="N19" s="134"/>
      <c r="O19" s="134"/>
      <c r="P19" s="134"/>
    </row>
    <row r="20" spans="1:21" ht="11.1" customHeight="1" x14ac:dyDescent="0.2">
      <c r="A20" s="1056"/>
      <c r="B20" s="1057"/>
      <c r="C20" s="154" t="s">
        <v>336</v>
      </c>
      <c r="D20" s="132">
        <v>6</v>
      </c>
      <c r="E20" s="151">
        <v>377.52100000000002</v>
      </c>
      <c r="F20" s="133">
        <v>4034.7780600000006</v>
      </c>
      <c r="G20" s="738">
        <f>E20/$E$21</f>
        <v>2.20327993230033E-2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56"/>
      <c r="B21" s="1057"/>
      <c r="C21" s="156" t="s">
        <v>2</v>
      </c>
      <c r="D21" s="145">
        <v>93076</v>
      </c>
      <c r="E21" s="146">
        <v>17134.5</v>
      </c>
      <c r="F21" s="147">
        <v>183125.46512000007</v>
      </c>
      <c r="G21" s="739">
        <f>SUM(G16:G20)</f>
        <v>1.0000000000000002</v>
      </c>
      <c r="H21" s="731">
        <f t="shared" si="1"/>
        <v>2.7359067525272465E-2</v>
      </c>
      <c r="I21" s="686">
        <v>16678.2</v>
      </c>
      <c r="J21" s="186">
        <v>178857.00079000002</v>
      </c>
      <c r="K21" s="194">
        <f>SUM(K16:K19)</f>
        <v>0.99999999999999989</v>
      </c>
      <c r="L21" s="166"/>
      <c r="M21" s="134"/>
      <c r="N21" s="134"/>
      <c r="O21" s="134"/>
      <c r="P21" s="134"/>
    </row>
    <row r="22" spans="1:21" ht="11.1" customHeight="1" x14ac:dyDescent="0.2">
      <c r="A22" s="1056" t="str">
        <f>T!J22</f>
        <v>červen</v>
      </c>
      <c r="B22" s="1057"/>
      <c r="C22" s="153" t="s">
        <v>6</v>
      </c>
      <c r="D22" s="171">
        <v>98</v>
      </c>
      <c r="E22" s="173">
        <v>8433.5369999999984</v>
      </c>
      <c r="F22" s="172">
        <v>90151.903319999983</v>
      </c>
      <c r="G22" s="737">
        <f>E22/$E$27</f>
        <v>0.6953487240796471</v>
      </c>
      <c r="H22" s="656">
        <f>(E22-I22)/I22</f>
        <v>3.5069221139448471E-2</v>
      </c>
      <c r="I22" s="684">
        <v>8147.8</v>
      </c>
      <c r="J22" s="187">
        <v>87552.016729999974</v>
      </c>
      <c r="K22" s="192">
        <f>I22/$I$27</f>
        <v>0.69867430413829779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56"/>
      <c r="B23" s="1057"/>
      <c r="C23" s="154" t="s">
        <v>7</v>
      </c>
      <c r="D23" s="132">
        <v>300</v>
      </c>
      <c r="E23" s="151">
        <v>1426.9179999999999</v>
      </c>
      <c r="F23" s="133">
        <v>15253.836239999991</v>
      </c>
      <c r="G23" s="738">
        <f>E23/$E$27</f>
        <v>0.11764999793873934</v>
      </c>
      <c r="H23" s="233">
        <f t="shared" ref="H23:H27" si="2">(E23-I23)/I23</f>
        <v>-6.4131960385649736E-2</v>
      </c>
      <c r="I23" s="685">
        <v>1524.7</v>
      </c>
      <c r="J23" s="185">
        <v>16383.686430000005</v>
      </c>
      <c r="K23" s="193">
        <f>I23/$I$27</f>
        <v>0.13074310998302149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56"/>
      <c r="B24" s="1057"/>
      <c r="C24" s="154" t="s">
        <v>8</v>
      </c>
      <c r="D24" s="132">
        <v>8715</v>
      </c>
      <c r="E24" s="151">
        <v>733.08899999999994</v>
      </c>
      <c r="F24" s="133">
        <v>7836.8429500000002</v>
      </c>
      <c r="G24" s="738">
        <f>E24/$E$27</f>
        <v>6.0443500845116876E-2</v>
      </c>
      <c r="H24" s="233">
        <f t="shared" si="2"/>
        <v>-0.12131247752606979</v>
      </c>
      <c r="I24" s="685">
        <v>834.3</v>
      </c>
      <c r="J24" s="185">
        <v>8965.5</v>
      </c>
      <c r="K24" s="193">
        <f>I24/$I$27</f>
        <v>7.1541271501826473E-2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56"/>
      <c r="B25" s="1057"/>
      <c r="C25" s="154" t="s">
        <v>9</v>
      </c>
      <c r="D25" s="132">
        <v>83914</v>
      </c>
      <c r="E25" s="151">
        <v>1163.3</v>
      </c>
      <c r="F25" s="133">
        <v>12435.7</v>
      </c>
      <c r="G25" s="738">
        <f>E25/$E$27</f>
        <v>9.5914581357958537E-2</v>
      </c>
      <c r="H25" s="233">
        <f t="shared" si="2"/>
        <v>7.1861471861471467E-3</v>
      </c>
      <c r="I25" s="685">
        <v>1155</v>
      </c>
      <c r="J25" s="185">
        <v>12410.7</v>
      </c>
      <c r="K25" s="193">
        <f>I25/$I$27</f>
        <v>9.9041314376854345E-2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51"/>
      <c r="B26" s="1099"/>
      <c r="C26" s="154" t="s">
        <v>336</v>
      </c>
      <c r="D26" s="132">
        <v>7</v>
      </c>
      <c r="E26" s="151">
        <v>371.65600000000001</v>
      </c>
      <c r="F26" s="133">
        <v>3972.8983199999993</v>
      </c>
      <c r="G26" s="738">
        <f>E26/$E$27</f>
        <v>3.0643195778538159E-2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58"/>
      <c r="B27" s="1059"/>
      <c r="C27" s="174" t="s">
        <v>2</v>
      </c>
      <c r="D27" s="175">
        <v>93034</v>
      </c>
      <c r="E27" s="176">
        <v>12128.499999999998</v>
      </c>
      <c r="F27" s="177">
        <v>129651.18082999997</v>
      </c>
      <c r="G27" s="745">
        <f>SUM(G22:G26)</f>
        <v>0.99999999999999989</v>
      </c>
      <c r="H27" s="744">
        <f t="shared" si="2"/>
        <v>4.0019551012708064E-2</v>
      </c>
      <c r="I27" s="693">
        <v>11661.8</v>
      </c>
      <c r="J27" s="188">
        <v>125311.90315999997</v>
      </c>
      <c r="K27" s="195">
        <f>SUM(K22:K25)</f>
        <v>1</v>
      </c>
      <c r="L27" s="178"/>
    </row>
    <row r="28" spans="1:21" ht="11.1" customHeight="1" thickTop="1" x14ac:dyDescent="0.2">
      <c r="A28" s="1064" t="str">
        <f>T!E17</f>
        <v>II. čtvrtletí</v>
      </c>
      <c r="B28" s="1065"/>
      <c r="C28" s="154" t="s">
        <v>6</v>
      </c>
      <c r="D28" s="132">
        <f>D22</f>
        <v>98</v>
      </c>
      <c r="E28" s="151">
        <f>E10+E16+E22</f>
        <v>30287.114749529013</v>
      </c>
      <c r="F28" s="133">
        <f>F10+F16+F22</f>
        <v>323749.50804000004</v>
      </c>
      <c r="G28" s="738">
        <f>E28/$E$33</f>
        <v>0.5282112102246832</v>
      </c>
      <c r="H28" s="233">
        <f>(E28-I28)/I28</f>
        <v>-5.0777886266496569E-2</v>
      </c>
      <c r="I28" s="688">
        <v>31907.3</v>
      </c>
      <c r="J28" s="185">
        <v>342040.33091000002</v>
      </c>
      <c r="K28" s="193">
        <f>I28/$I$33</f>
        <v>0.57354839173560257</v>
      </c>
      <c r="L28" s="148"/>
    </row>
    <row r="29" spans="1:21" ht="11.1" customHeight="1" x14ac:dyDescent="0.2">
      <c r="A29" s="1056"/>
      <c r="B29" s="1057"/>
      <c r="C29" s="154" t="s">
        <v>7</v>
      </c>
      <c r="D29" s="132">
        <f>D23</f>
        <v>300</v>
      </c>
      <c r="E29" s="151">
        <f t="shared" ref="E29:F32" si="3">E11+E17+E23</f>
        <v>7012.574952558256</v>
      </c>
      <c r="F29" s="133">
        <f t="shared" si="3"/>
        <v>74961.311289999969</v>
      </c>
      <c r="G29" s="738">
        <f>E29/$E$33</f>
        <v>0.12230021687819237</v>
      </c>
      <c r="H29" s="233">
        <f t="shared" ref="H29:H31" si="4">(E29-I29)/I29</f>
        <v>3.8407710797585759E-2</v>
      </c>
      <c r="I29" s="685">
        <v>6753.2</v>
      </c>
      <c r="J29" s="185">
        <v>72384.187050000008</v>
      </c>
      <c r="K29" s="193">
        <f>I29/$I$33</f>
        <v>0.12139187581114262</v>
      </c>
      <c r="L29" s="148"/>
    </row>
    <row r="30" spans="1:21" ht="11.1" customHeight="1" x14ac:dyDescent="0.2">
      <c r="A30" s="1056"/>
      <c r="B30" s="1057"/>
      <c r="C30" s="154" t="s">
        <v>8</v>
      </c>
      <c r="D30" s="132">
        <f>D24</f>
        <v>8715</v>
      </c>
      <c r="E30" s="151">
        <f t="shared" si="3"/>
        <v>8083.5563312290697</v>
      </c>
      <c r="F30" s="133">
        <f t="shared" si="3"/>
        <v>86410.536840000001</v>
      </c>
      <c r="G30" s="738">
        <f>E30/$E$33</f>
        <v>0.14097827105516236</v>
      </c>
      <c r="H30" s="233">
        <f t="shared" si="4"/>
        <v>0.1356818583310952</v>
      </c>
      <c r="I30" s="685">
        <v>7117.8</v>
      </c>
      <c r="J30" s="185">
        <v>76253.5</v>
      </c>
      <c r="K30" s="193">
        <f>I30/$I$33</f>
        <v>0.12794572849146346</v>
      </c>
      <c r="L30" s="148"/>
    </row>
    <row r="31" spans="1:21" ht="11.1" customHeight="1" x14ac:dyDescent="0.2">
      <c r="A31" s="1056"/>
      <c r="B31" s="1057"/>
      <c r="C31" s="154" t="s">
        <v>9</v>
      </c>
      <c r="D31" s="132">
        <f>D25</f>
        <v>83914</v>
      </c>
      <c r="E31" s="151">
        <f t="shared" si="3"/>
        <v>10850</v>
      </c>
      <c r="F31" s="133">
        <f t="shared" si="3"/>
        <v>115983.8</v>
      </c>
      <c r="G31" s="738">
        <f>E31/$E$33</f>
        <v>0.18922540751515249</v>
      </c>
      <c r="H31" s="233">
        <f t="shared" si="4"/>
        <v>0.10117627954653861</v>
      </c>
      <c r="I31" s="685">
        <v>9853.1</v>
      </c>
      <c r="J31" s="185">
        <v>105555.4</v>
      </c>
      <c r="K31" s="193">
        <f>I31/$I$33</f>
        <v>0.17711400396179136</v>
      </c>
      <c r="L31" s="148"/>
    </row>
    <row r="32" spans="1:21" ht="11.1" customHeight="1" x14ac:dyDescent="0.2">
      <c r="A32" s="1056"/>
      <c r="B32" s="1057"/>
      <c r="C32" s="154" t="s">
        <v>336</v>
      </c>
      <c r="D32" s="132">
        <f>D26</f>
        <v>7</v>
      </c>
      <c r="E32" s="151">
        <f>E14+E20+E26</f>
        <v>1105.777</v>
      </c>
      <c r="F32" s="133">
        <f t="shared" si="3"/>
        <v>11819.694629999998</v>
      </c>
      <c r="G32" s="738">
        <f>E32/$E$33</f>
        <v>1.9284894326809472E-2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56"/>
      <c r="B33" s="1057"/>
      <c r="C33" s="157" t="s">
        <v>2</v>
      </c>
      <c r="D33" s="158">
        <f>SUM(D28:D32)</f>
        <v>93034</v>
      </c>
      <c r="E33" s="159">
        <f>SUM(E28:E32)</f>
        <v>57339.023033316342</v>
      </c>
      <c r="F33" s="160">
        <f>SUM(F28:F32)</f>
        <v>612924.85080000013</v>
      </c>
      <c r="G33" s="743">
        <f>SUM(G28:G32)</f>
        <v>0.99999999999999989</v>
      </c>
      <c r="H33" s="733">
        <f>(E33-I33)/I33</f>
        <v>3.0695309363351277E-2</v>
      </c>
      <c r="I33" s="689">
        <v>55631.4</v>
      </c>
      <c r="J33" s="189">
        <v>596233.41795999999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7" t="s">
        <v>116</v>
      </c>
      <c r="B36" s="1097"/>
      <c r="C36" s="1097"/>
      <c r="D36" s="109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33">
        <f>T!G17</f>
        <v>2017</v>
      </c>
      <c r="F37" s="1034"/>
      <c r="G37" s="1034"/>
      <c r="H37" s="680"/>
      <c r="I37" s="1035">
        <f>E37-1</f>
        <v>2016</v>
      </c>
      <c r="J37" s="1036"/>
      <c r="K37" s="103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7" t="s">
        <v>109</v>
      </c>
      <c r="I38" s="681"/>
      <c r="J38" s="182"/>
      <c r="K38" s="183"/>
      <c r="L38" s="148"/>
    </row>
    <row r="39" spans="1:12" ht="24.95" customHeight="1" x14ac:dyDescent="0.25">
      <c r="A39" s="129"/>
      <c r="B39" s="161"/>
      <c r="C39" s="161"/>
      <c r="D39" s="1039" t="s">
        <v>0</v>
      </c>
      <c r="E39" s="1026" t="s">
        <v>39</v>
      </c>
      <c r="F39" s="1027"/>
      <c r="G39" s="729" t="s">
        <v>108</v>
      </c>
      <c r="H39" s="1027"/>
      <c r="I39" s="1041" t="s">
        <v>39</v>
      </c>
      <c r="J39" s="1042"/>
      <c r="K39" s="190" t="s">
        <v>108</v>
      </c>
      <c r="L39" s="148"/>
    </row>
    <row r="40" spans="1:12" ht="15" customHeight="1" x14ac:dyDescent="0.25">
      <c r="A40" s="1038" t="s">
        <v>157</v>
      </c>
      <c r="B40" s="1038"/>
      <c r="C40" s="208" t="s">
        <v>45</v>
      </c>
      <c r="D40" s="1040"/>
      <c r="E40" s="163" t="s">
        <v>148</v>
      </c>
      <c r="F40" s="728" t="s">
        <v>1</v>
      </c>
      <c r="G40" s="730" t="s">
        <v>66</v>
      </c>
      <c r="H40" s="1038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50" t="str">
        <f>T!J20</f>
        <v>duben</v>
      </c>
      <c r="B41" s="1051"/>
      <c r="C41" s="153" t="s">
        <v>6</v>
      </c>
      <c r="D41" s="132">
        <v>170</v>
      </c>
      <c r="E41" s="151">
        <v>33110.049011694384</v>
      </c>
      <c r="F41" s="133">
        <v>353758.51864999998</v>
      </c>
      <c r="G41" s="737">
        <f>E41/$E$46</f>
        <v>0.44720795545547526</v>
      </c>
      <c r="H41" s="233">
        <f>(E41-I41)/I41</f>
        <v>-0.19035682881177143</v>
      </c>
      <c r="I41" s="685">
        <v>40894.618999999999</v>
      </c>
      <c r="J41" s="185">
        <v>437448.73920000013</v>
      </c>
      <c r="K41" s="192">
        <f>I41/$I$46</f>
        <v>0.57758108342255243</v>
      </c>
      <c r="L41" s="148"/>
    </row>
    <row r="42" spans="1:12" ht="11.1" customHeight="1" x14ac:dyDescent="0.2">
      <c r="A42" s="1052"/>
      <c r="B42" s="1053"/>
      <c r="C42" s="154" t="s">
        <v>7</v>
      </c>
      <c r="D42" s="132">
        <v>464</v>
      </c>
      <c r="E42" s="151">
        <v>11273.035249694118</v>
      </c>
      <c r="F42" s="133">
        <v>120496.73459000001</v>
      </c>
      <c r="G42" s="738">
        <f t="shared" ref="G42" si="5">E42/$E$46</f>
        <v>0.15226166062190374</v>
      </c>
      <c r="H42" s="233">
        <f>(E42-I42)/I42</f>
        <v>1.6014992900751759</v>
      </c>
      <c r="I42" s="685">
        <v>4333.2839999999997</v>
      </c>
      <c r="J42" s="185">
        <v>46356.122450000003</v>
      </c>
      <c r="K42" s="193">
        <f t="shared" ref="K42:K44" si="6">I42/$I$46</f>
        <v>6.1201765139262246E-2</v>
      </c>
      <c r="L42" s="149"/>
    </row>
    <row r="43" spans="1:12" ht="11.1" customHeight="1" x14ac:dyDescent="0.2">
      <c r="A43" s="1052"/>
      <c r="B43" s="1053"/>
      <c r="C43" s="154" t="s">
        <v>8</v>
      </c>
      <c r="D43" s="132">
        <v>18096</v>
      </c>
      <c r="E43" s="151">
        <v>8896.1697896317855</v>
      </c>
      <c r="F43" s="133">
        <v>95110.53244000001</v>
      </c>
      <c r="G43" s="738">
        <f>E43/$E$46</f>
        <v>0.12015801914400134</v>
      </c>
      <c r="H43" s="233">
        <f t="shared" ref="H43:H44" si="7">(E43-I43)/I43</f>
        <v>0.15759441346851341</v>
      </c>
      <c r="I43" s="685">
        <v>7685.049</v>
      </c>
      <c r="J43" s="185">
        <v>82244.985000000001</v>
      </c>
      <c r="K43" s="193">
        <f t="shared" si="6"/>
        <v>0.10854090430761572</v>
      </c>
      <c r="L43" s="149"/>
    </row>
    <row r="44" spans="1:12" ht="11.1" customHeight="1" x14ac:dyDescent="0.2">
      <c r="A44" s="1052"/>
      <c r="B44" s="1053"/>
      <c r="C44" s="154" t="s">
        <v>9</v>
      </c>
      <c r="D44" s="132">
        <v>365239</v>
      </c>
      <c r="E44" s="151">
        <v>19790.8</v>
      </c>
      <c r="F44" s="133">
        <v>211574.9</v>
      </c>
      <c r="G44" s="738">
        <f>E44/$E$46</f>
        <v>0.267308671204389</v>
      </c>
      <c r="H44" s="233">
        <f t="shared" si="7"/>
        <v>0.10623075074202222</v>
      </c>
      <c r="I44" s="685">
        <v>17890.3</v>
      </c>
      <c r="J44" s="185">
        <v>191456.5</v>
      </c>
      <c r="K44" s="193">
        <f t="shared" si="6"/>
        <v>0.25267624713056969</v>
      </c>
      <c r="L44" s="149"/>
    </row>
    <row r="45" spans="1:12" ht="11.1" customHeight="1" x14ac:dyDescent="0.2">
      <c r="A45" s="1052"/>
      <c r="B45" s="1053"/>
      <c r="C45" s="154" t="s">
        <v>336</v>
      </c>
      <c r="D45" s="132">
        <v>21</v>
      </c>
      <c r="E45" s="151">
        <v>967.2</v>
      </c>
      <c r="F45" s="133">
        <v>10340.44082</v>
      </c>
      <c r="G45" s="738">
        <f>E45/$E$46</f>
        <v>1.3063693574230708E-2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54"/>
      <c r="B46" s="1055"/>
      <c r="C46" s="156" t="s">
        <v>2</v>
      </c>
      <c r="D46" s="145">
        <v>383990</v>
      </c>
      <c r="E46" s="146">
        <v>74037.254051020282</v>
      </c>
      <c r="F46" s="147">
        <v>791281.12650000001</v>
      </c>
      <c r="G46" s="739">
        <f>SUM(G41:G45)</f>
        <v>1.0000000000000002</v>
      </c>
      <c r="H46" s="731">
        <f>(E46-I46)/I46</f>
        <v>4.5675897076313511E-2</v>
      </c>
      <c r="I46" s="686">
        <v>70803.251999999993</v>
      </c>
      <c r="J46" s="186">
        <v>757506.3466500002</v>
      </c>
      <c r="K46" s="194">
        <f>SUM(K41:K44)</f>
        <v>1</v>
      </c>
      <c r="L46" s="166"/>
    </row>
    <row r="47" spans="1:12" ht="11.1" customHeight="1" x14ac:dyDescent="0.2">
      <c r="A47" s="1056" t="str">
        <f>T!J21</f>
        <v>květen</v>
      </c>
      <c r="B47" s="1057"/>
      <c r="C47" s="154" t="s">
        <v>6</v>
      </c>
      <c r="D47" s="132">
        <v>168</v>
      </c>
      <c r="E47" s="151">
        <v>30418.334999999999</v>
      </c>
      <c r="F47" s="133">
        <v>324908.13163999992</v>
      </c>
      <c r="G47" s="738">
        <f>E47/$E$52</f>
        <v>0.57426878998662068</v>
      </c>
      <c r="H47" s="233">
        <f>(E47-I47)/I47</f>
        <v>-0.26158470605299422</v>
      </c>
      <c r="I47" s="685">
        <v>41194.074999999997</v>
      </c>
      <c r="J47" s="185">
        <v>441581.63824000006</v>
      </c>
      <c r="K47" s="193">
        <f>I47/$I$52</f>
        <v>0.73843424583412542</v>
      </c>
      <c r="L47" s="149"/>
    </row>
    <row r="48" spans="1:12" ht="11.1" customHeight="1" x14ac:dyDescent="0.2">
      <c r="A48" s="1056"/>
      <c r="B48" s="1057"/>
      <c r="C48" s="154" t="s">
        <v>7</v>
      </c>
      <c r="D48" s="132">
        <v>463</v>
      </c>
      <c r="E48" s="151">
        <v>9675.4599999999991</v>
      </c>
      <c r="F48" s="133">
        <v>103393.67909000005</v>
      </c>
      <c r="G48" s="738">
        <f t="shared" ref="G48:G51" si="8">E48/$E$52</f>
        <v>0.18266334126321998</v>
      </c>
      <c r="H48" s="233">
        <f>(E48-I48)/I48</f>
        <v>2.3108865328436301</v>
      </c>
      <c r="I48" s="685">
        <v>2922.317</v>
      </c>
      <c r="J48" s="185">
        <v>31324.128790000021</v>
      </c>
      <c r="K48" s="193">
        <f t="shared" ref="K48:K50" si="9">I48/$I$52</f>
        <v>5.2384692458399516E-2</v>
      </c>
      <c r="L48" s="150"/>
    </row>
    <row r="49" spans="1:12" ht="11.1" customHeight="1" x14ac:dyDescent="0.2">
      <c r="A49" s="1056"/>
      <c r="B49" s="1057"/>
      <c r="C49" s="154" t="s">
        <v>8</v>
      </c>
      <c r="D49" s="132">
        <v>18115</v>
      </c>
      <c r="E49" s="151">
        <v>3704.6900000000005</v>
      </c>
      <c r="F49" s="133">
        <v>39594.286569999997</v>
      </c>
      <c r="G49" s="738">
        <f t="shared" si="8"/>
        <v>6.9940969601904046E-2</v>
      </c>
      <c r="H49" s="233">
        <f t="shared" ref="H49:H50" si="10">(E49-I49)/I49</f>
        <v>5.6185502790644298E-2</v>
      </c>
      <c r="I49" s="685">
        <v>3507.6130000000003</v>
      </c>
      <c r="J49" s="185">
        <v>37615.026999999995</v>
      </c>
      <c r="K49" s="193">
        <f t="shared" si="9"/>
        <v>6.2876555920553495E-2</v>
      </c>
      <c r="L49" s="149"/>
    </row>
    <row r="50" spans="1:12" ht="11.1" customHeight="1" x14ac:dyDescent="0.2">
      <c r="A50" s="1056"/>
      <c r="B50" s="1057"/>
      <c r="C50" s="154" t="s">
        <v>9</v>
      </c>
      <c r="D50" s="132">
        <v>365093</v>
      </c>
      <c r="E50" s="151">
        <v>8194.2000000000007</v>
      </c>
      <c r="F50" s="133">
        <v>87575.8</v>
      </c>
      <c r="G50" s="738">
        <f t="shared" si="8"/>
        <v>0.1546985829075907</v>
      </c>
      <c r="H50" s="233">
        <f t="shared" si="10"/>
        <v>3.9820135510985344E-3</v>
      </c>
      <c r="I50" s="685">
        <v>8161.7</v>
      </c>
      <c r="J50" s="185">
        <v>87525.8</v>
      </c>
      <c r="K50" s="193">
        <f t="shared" si="9"/>
        <v>0.14630450578692158</v>
      </c>
      <c r="L50" s="149"/>
    </row>
    <row r="51" spans="1:12" ht="11.1" customHeight="1" x14ac:dyDescent="0.2">
      <c r="A51" s="1056"/>
      <c r="B51" s="1057"/>
      <c r="C51" s="154" t="s">
        <v>336</v>
      </c>
      <c r="D51" s="132">
        <v>22</v>
      </c>
      <c r="E51" s="151">
        <v>976.12599999999998</v>
      </c>
      <c r="F51" s="133">
        <v>10432.393939999998</v>
      </c>
      <c r="G51" s="738">
        <f t="shared" si="8"/>
        <v>1.8428316240664721E-2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56"/>
      <c r="B52" s="1057"/>
      <c r="C52" s="156" t="s">
        <v>2</v>
      </c>
      <c r="D52" s="145">
        <v>383861</v>
      </c>
      <c r="E52" s="146">
        <v>52968.810999999994</v>
      </c>
      <c r="F52" s="147">
        <v>565904.29123999993</v>
      </c>
      <c r="G52" s="739">
        <f>SUM(G47:G51)</f>
        <v>1</v>
      </c>
      <c r="H52" s="731">
        <f t="shared" ref="H52" si="11">(E52-I52)/I52</f>
        <v>-5.0494907252673429E-2</v>
      </c>
      <c r="I52" s="686">
        <v>55785.704999999994</v>
      </c>
      <c r="J52" s="186">
        <v>598046.59403000015</v>
      </c>
      <c r="K52" s="194">
        <f>SUM(K47:K50)</f>
        <v>1</v>
      </c>
      <c r="L52" s="166"/>
    </row>
    <row r="53" spans="1:12" ht="11.1" customHeight="1" x14ac:dyDescent="0.2">
      <c r="A53" s="1056" t="str">
        <f>T!J22</f>
        <v>červen</v>
      </c>
      <c r="B53" s="1057"/>
      <c r="C53" s="153" t="s">
        <v>6</v>
      </c>
      <c r="D53" s="171">
        <v>171</v>
      </c>
      <c r="E53" s="173">
        <v>27877.725999999999</v>
      </c>
      <c r="F53" s="172">
        <v>297821.78173000005</v>
      </c>
      <c r="G53" s="737">
        <f>E53/$E$58</f>
        <v>0.66811551873515895</v>
      </c>
      <c r="H53" s="656">
        <f>(E53-I53)/I53</f>
        <v>-0.24851111924961014</v>
      </c>
      <c r="I53" s="684">
        <v>37096.658000000003</v>
      </c>
      <c r="J53" s="187">
        <v>398457.77114999999</v>
      </c>
      <c r="K53" s="192">
        <f>I53/$I$58</f>
        <v>0.83949895637031857</v>
      </c>
      <c r="L53" s="173"/>
    </row>
    <row r="54" spans="1:12" ht="11.1" customHeight="1" x14ac:dyDescent="0.2">
      <c r="A54" s="1056"/>
      <c r="B54" s="1057"/>
      <c r="C54" s="154" t="s">
        <v>7</v>
      </c>
      <c r="D54" s="132">
        <v>461</v>
      </c>
      <c r="E54" s="151">
        <v>8252.2219999999998</v>
      </c>
      <c r="F54" s="133">
        <v>88203.291530000002</v>
      </c>
      <c r="G54" s="738">
        <f t="shared" ref="G54:G57" si="12">E54/$E$58</f>
        <v>0.19777214189735887</v>
      </c>
      <c r="H54" s="233">
        <f t="shared" ref="H54:H56" si="13">(E54-I54)/I54</f>
        <v>2.8461533442270568</v>
      </c>
      <c r="I54" s="685">
        <v>2145.578</v>
      </c>
      <c r="J54" s="185">
        <v>23042.215590000011</v>
      </c>
      <c r="K54" s="193">
        <f t="shared" ref="K54:K56" si="14">I54/$I$58</f>
        <v>4.8554521860462885E-2</v>
      </c>
      <c r="L54" s="151"/>
    </row>
    <row r="55" spans="1:12" ht="11.1" customHeight="1" x14ac:dyDescent="0.2">
      <c r="A55" s="1056"/>
      <c r="B55" s="1057"/>
      <c r="C55" s="154" t="s">
        <v>8</v>
      </c>
      <c r="D55" s="132">
        <v>18118</v>
      </c>
      <c r="E55" s="151">
        <v>1256.8749999999998</v>
      </c>
      <c r="F55" s="133">
        <v>13431.39047</v>
      </c>
      <c r="G55" s="738">
        <f t="shared" si="12"/>
        <v>3.0122173257971355E-2</v>
      </c>
      <c r="H55" s="233">
        <f t="shared" si="13"/>
        <v>-0.15494089376745596</v>
      </c>
      <c r="I55" s="685">
        <v>1487.3219999999999</v>
      </c>
      <c r="J55" s="185">
        <v>15981.405999999999</v>
      </c>
      <c r="K55" s="193">
        <f t="shared" si="14"/>
        <v>3.365816044093823E-2</v>
      </c>
      <c r="L55" s="151"/>
    </row>
    <row r="56" spans="1:12" ht="11.1" customHeight="1" x14ac:dyDescent="0.2">
      <c r="A56" s="1056"/>
      <c r="B56" s="1057"/>
      <c r="C56" s="154" t="s">
        <v>9</v>
      </c>
      <c r="D56" s="132">
        <v>364901</v>
      </c>
      <c r="E56" s="151">
        <v>3360.9</v>
      </c>
      <c r="F56" s="133">
        <v>35926.800000000003</v>
      </c>
      <c r="G56" s="738">
        <f t="shared" si="12"/>
        <v>8.0547080738113133E-2</v>
      </c>
      <c r="H56" s="233">
        <f t="shared" si="13"/>
        <v>-2.8497858642666251E-2</v>
      </c>
      <c r="I56" s="685">
        <v>3459.4880000000003</v>
      </c>
      <c r="J56" s="185">
        <v>37172.074000000001</v>
      </c>
      <c r="K56" s="193">
        <f t="shared" si="14"/>
        <v>7.828836132828032E-2</v>
      </c>
      <c r="L56" s="151"/>
    </row>
    <row r="57" spans="1:12" ht="11.1" customHeight="1" x14ac:dyDescent="0.2">
      <c r="A57" s="1051"/>
      <c r="B57" s="1099"/>
      <c r="C57" s="154" t="s">
        <v>336</v>
      </c>
      <c r="D57" s="132">
        <v>22</v>
      </c>
      <c r="E57" s="151">
        <v>978.18399999999997</v>
      </c>
      <c r="F57" s="133">
        <v>10456.518029999999</v>
      </c>
      <c r="G57" s="738">
        <f t="shared" si="12"/>
        <v>2.3443085371397679E-2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58"/>
      <c r="B58" s="1059"/>
      <c r="C58" s="174" t="s">
        <v>2</v>
      </c>
      <c r="D58" s="175">
        <v>383673</v>
      </c>
      <c r="E58" s="176">
        <v>41725.906999999999</v>
      </c>
      <c r="F58" s="177">
        <v>445839.78175999998</v>
      </c>
      <c r="G58" s="745">
        <f>SUM(G53:G57)</f>
        <v>1</v>
      </c>
      <c r="H58" s="744">
        <f t="shared" ref="H58" si="15">(E58-I58)/I58</f>
        <v>-5.5740940865752174E-2</v>
      </c>
      <c r="I58" s="693">
        <v>44189.046000000002</v>
      </c>
      <c r="J58" s="188">
        <v>474653.46674000006</v>
      </c>
      <c r="K58" s="195">
        <f>SUM(K53:K56)</f>
        <v>1</v>
      </c>
      <c r="L58" s="178"/>
    </row>
    <row r="59" spans="1:12" ht="11.1" customHeight="1" thickTop="1" x14ac:dyDescent="0.2">
      <c r="A59" s="1064" t="str">
        <f>T!E17</f>
        <v>II. čtvrtletí</v>
      </c>
      <c r="B59" s="1065"/>
      <c r="C59" s="154" t="s">
        <v>6</v>
      </c>
      <c r="D59" s="132">
        <f>D53</f>
        <v>171</v>
      </c>
      <c r="E59" s="151">
        <f>E41+E47+E53</f>
        <v>91406.110011694385</v>
      </c>
      <c r="F59" s="133">
        <f>F41+F47+F53</f>
        <v>976488.43201999995</v>
      </c>
      <c r="G59" s="738">
        <f>E59/$E$64</f>
        <v>0.54172371069103298</v>
      </c>
      <c r="H59" s="233">
        <f>(E59-I59)/I59</f>
        <v>-0.23307597386888285</v>
      </c>
      <c r="I59" s="688">
        <v>119185.35199999998</v>
      </c>
      <c r="J59" s="185">
        <v>1277488.1485900001</v>
      </c>
      <c r="K59" s="193">
        <f>I59/$I$64</f>
        <v>0.69789639125830505</v>
      </c>
      <c r="L59" s="148"/>
    </row>
    <row r="60" spans="1:12" ht="11.1" customHeight="1" x14ac:dyDescent="0.2">
      <c r="A60" s="1056"/>
      <c r="B60" s="1057"/>
      <c r="C60" s="154" t="s">
        <v>7</v>
      </c>
      <c r="D60" s="132">
        <f>D54</f>
        <v>461</v>
      </c>
      <c r="E60" s="151">
        <f t="shared" ref="E60:F61" si="16">E42+E48+E54</f>
        <v>29200.71724969412</v>
      </c>
      <c r="F60" s="133">
        <f t="shared" si="16"/>
        <v>312093.70521000004</v>
      </c>
      <c r="G60" s="738">
        <f t="shared" ref="G60:G63" si="17">E60/$E$64</f>
        <v>0.17305977577779127</v>
      </c>
      <c r="H60" s="233">
        <f t="shared" ref="H60:H62" si="18">(E60-I60)/I60</f>
        <v>2.1060697014378857</v>
      </c>
      <c r="I60" s="685">
        <v>9401.1790000000001</v>
      </c>
      <c r="J60" s="185">
        <v>100722.46683000003</v>
      </c>
      <c r="K60" s="193">
        <f t="shared" ref="K60:K62" si="19">I60/$I$64</f>
        <v>5.5049121285251239E-2</v>
      </c>
      <c r="L60" s="148"/>
    </row>
    <row r="61" spans="1:12" ht="11.1" customHeight="1" x14ac:dyDescent="0.2">
      <c r="A61" s="1056"/>
      <c r="B61" s="1057"/>
      <c r="C61" s="154" t="s">
        <v>8</v>
      </c>
      <c r="D61" s="132">
        <f>D55</f>
        <v>18118</v>
      </c>
      <c r="E61" s="151">
        <f>E43+E49+E55</f>
        <v>13857.734789631786</v>
      </c>
      <c r="F61" s="133">
        <f t="shared" si="16"/>
        <v>148136.20948000002</v>
      </c>
      <c r="G61" s="738">
        <f t="shared" si="17"/>
        <v>8.2128683859876636E-2</v>
      </c>
      <c r="H61" s="233">
        <f t="shared" si="18"/>
        <v>9.2882671589474053E-2</v>
      </c>
      <c r="I61" s="685">
        <v>12679.984</v>
      </c>
      <c r="J61" s="185">
        <v>135841.41799999998</v>
      </c>
      <c r="K61" s="193">
        <f t="shared" si="19"/>
        <v>7.4248344501370009E-2</v>
      </c>
      <c r="L61" s="148"/>
    </row>
    <row r="62" spans="1:12" ht="11.1" customHeight="1" x14ac:dyDescent="0.2">
      <c r="A62" s="1056"/>
      <c r="B62" s="1057"/>
      <c r="C62" s="154" t="s">
        <v>9</v>
      </c>
      <c r="D62" s="132">
        <f>D56</f>
        <v>364901</v>
      </c>
      <c r="E62" s="151">
        <f t="shared" ref="E62:F63" si="20">E44+E50+E56</f>
        <v>31345.9</v>
      </c>
      <c r="F62" s="133">
        <f t="shared" si="20"/>
        <v>335077.5</v>
      </c>
      <c r="G62" s="738">
        <f t="shared" si="17"/>
        <v>0.18577332807158675</v>
      </c>
      <c r="H62" s="233">
        <f t="shared" si="18"/>
        <v>6.2159251339681691E-2</v>
      </c>
      <c r="I62" s="685">
        <v>29511.488000000001</v>
      </c>
      <c r="J62" s="185">
        <v>316154.37400000001</v>
      </c>
      <c r="K62" s="193">
        <f t="shared" si="19"/>
        <v>0.17280614295507368</v>
      </c>
      <c r="L62" s="148"/>
    </row>
    <row r="63" spans="1:12" ht="11.1" customHeight="1" x14ac:dyDescent="0.2">
      <c r="A63" s="1056"/>
      <c r="B63" s="1057"/>
      <c r="C63" s="154" t="s">
        <v>336</v>
      </c>
      <c r="D63" s="132">
        <f>D57</f>
        <v>22</v>
      </c>
      <c r="E63" s="151">
        <f>E45+E51+E57</f>
        <v>2921.51</v>
      </c>
      <c r="F63" s="133">
        <f t="shared" si="20"/>
        <v>31229.352789999997</v>
      </c>
      <c r="G63" s="738">
        <f t="shared" si="17"/>
        <v>1.731450159971229E-2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56"/>
      <c r="B64" s="1057"/>
      <c r="C64" s="157" t="s">
        <v>2</v>
      </c>
      <c r="D64" s="158">
        <f>SUM(D59:D63)</f>
        <v>383673</v>
      </c>
      <c r="E64" s="159">
        <f>SUM(E59:E63)</f>
        <v>168731.9720510203</v>
      </c>
      <c r="F64" s="160">
        <f>SUM(F59:F63)</f>
        <v>1803025.1994999999</v>
      </c>
      <c r="G64" s="743">
        <f>SUM(G59:G63)</f>
        <v>0.99999999999999989</v>
      </c>
      <c r="H64" s="733">
        <f>(E64-I64)/I64</f>
        <v>-1.1980646880966823E-2</v>
      </c>
      <c r="I64" s="689">
        <v>170778.003</v>
      </c>
      <c r="J64" s="189">
        <v>1830206.4074200003</v>
      </c>
      <c r="K64" s="196">
        <f>SUM(K59:K62)</f>
        <v>0.99999999999999989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30" t="s">
        <v>267</v>
      </c>
      <c r="L1" s="1030"/>
    </row>
    <row r="2" spans="1:17" ht="6.75" customHeight="1" x14ac:dyDescent="0.2"/>
    <row r="3" spans="1:17" ht="30" customHeight="1" x14ac:dyDescent="0.2">
      <c r="A3" s="1043" t="s">
        <v>227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31" t="s">
        <v>117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729" t="s">
        <v>108</v>
      </c>
      <c r="H8" s="1027"/>
      <c r="I8" s="1041" t="s">
        <v>39</v>
      </c>
      <c r="J8" s="1042"/>
      <c r="K8" s="190" t="s">
        <v>108</v>
      </c>
      <c r="L8" s="148"/>
    </row>
    <row r="9" spans="1:17" ht="15" customHeight="1" x14ac:dyDescent="0.25">
      <c r="A9" s="1038" t="s">
        <v>157</v>
      </c>
      <c r="B9" s="1038"/>
      <c r="C9" s="208" t="s">
        <v>45</v>
      </c>
      <c r="D9" s="1040"/>
      <c r="E9" s="163" t="s">
        <v>148</v>
      </c>
      <c r="F9" s="728" t="s">
        <v>1</v>
      </c>
      <c r="G9" s="730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50" t="str">
        <f>T!J20</f>
        <v>duben</v>
      </c>
      <c r="B10" s="1051"/>
      <c r="C10" s="153" t="s">
        <v>6</v>
      </c>
      <c r="D10" s="132">
        <v>115</v>
      </c>
      <c r="E10" s="151">
        <v>13608.66082968837</v>
      </c>
      <c r="F10" s="133">
        <v>145484.31511000003</v>
      </c>
      <c r="G10" s="737">
        <f>E10/$E$15</f>
        <v>0.36616936174665449</v>
      </c>
      <c r="H10" s="233">
        <f>(E10-I10)/I10</f>
        <v>-7.7824321792751222E-3</v>
      </c>
      <c r="I10" s="685">
        <v>13715.4</v>
      </c>
      <c r="J10" s="185">
        <v>146778.02549999996</v>
      </c>
      <c r="K10" s="192">
        <f>I10/$I$15</f>
        <v>0.39954788171513639</v>
      </c>
      <c r="L10" s="148"/>
    </row>
    <row r="11" spans="1:17" ht="11.1" customHeight="1" x14ac:dyDescent="0.2">
      <c r="A11" s="1052"/>
      <c r="B11" s="1053"/>
      <c r="C11" s="154" t="s">
        <v>7</v>
      </c>
      <c r="D11" s="132">
        <v>384</v>
      </c>
      <c r="E11" s="151">
        <v>3701.6749933801343</v>
      </c>
      <c r="F11" s="133">
        <v>39573.044560000024</v>
      </c>
      <c r="G11" s="738">
        <f>E11/$E$15</f>
        <v>9.9601275002941941E-2</v>
      </c>
      <c r="H11" s="233">
        <f>(E11-I11)/I11</f>
        <v>3.7058047117200149E-2</v>
      </c>
      <c r="I11" s="685">
        <v>3569.4</v>
      </c>
      <c r="J11" s="185">
        <v>38199.135999999984</v>
      </c>
      <c r="K11" s="193">
        <f>I11/$I$15</f>
        <v>0.10398137925208217</v>
      </c>
      <c r="L11" s="149"/>
      <c r="M11" s="134"/>
      <c r="O11" s="134"/>
      <c r="P11" s="134"/>
      <c r="Q11" s="134"/>
    </row>
    <row r="12" spans="1:17" ht="11.1" customHeight="1" x14ac:dyDescent="0.2">
      <c r="A12" s="1052"/>
      <c r="B12" s="1053"/>
      <c r="C12" s="154" t="s">
        <v>8</v>
      </c>
      <c r="D12" s="132">
        <v>13009</v>
      </c>
      <c r="E12" s="151">
        <v>6424</v>
      </c>
      <c r="F12" s="133">
        <v>68676.100000000006</v>
      </c>
      <c r="G12" s="738">
        <f>E12/$E$15</f>
        <v>0.17285109896550888</v>
      </c>
      <c r="H12" s="233">
        <f t="shared" ref="H12:H13" si="0">(E12-I12)/I12</f>
        <v>0.17938643999339082</v>
      </c>
      <c r="I12" s="685">
        <v>5446.9</v>
      </c>
      <c r="J12" s="185">
        <v>58291.5</v>
      </c>
      <c r="K12" s="193">
        <f>I12/$I$15</f>
        <v>0.15867545656081311</v>
      </c>
      <c r="L12" s="149"/>
      <c r="M12" s="134"/>
      <c r="O12" s="134"/>
      <c r="P12" s="134"/>
      <c r="Q12" s="134"/>
    </row>
    <row r="13" spans="1:17" ht="11.1" customHeight="1" x14ac:dyDescent="0.2">
      <c r="A13" s="1052"/>
      <c r="B13" s="1053"/>
      <c r="C13" s="154" t="s">
        <v>9</v>
      </c>
      <c r="D13" s="132">
        <v>175477</v>
      </c>
      <c r="E13" s="151">
        <v>13074</v>
      </c>
      <c r="F13" s="133">
        <v>139768.29999999999</v>
      </c>
      <c r="G13" s="738">
        <f>E13/$E$15</f>
        <v>0.35178319861068852</v>
      </c>
      <c r="H13" s="233">
        <f t="shared" si="0"/>
        <v>0.12749663665528299</v>
      </c>
      <c r="I13" s="685">
        <v>11595.6</v>
      </c>
      <c r="J13" s="185">
        <v>124093.3</v>
      </c>
      <c r="K13" s="193">
        <f>I13/$I$15</f>
        <v>0.33779528247196844</v>
      </c>
      <c r="L13" s="149"/>
      <c r="M13" s="134"/>
      <c r="O13" s="134"/>
      <c r="P13" s="134"/>
      <c r="Q13" s="134"/>
    </row>
    <row r="14" spans="1:17" ht="11.1" customHeight="1" x14ac:dyDescent="0.2">
      <c r="A14" s="1052"/>
      <c r="B14" s="1053"/>
      <c r="C14" s="154" t="s">
        <v>336</v>
      </c>
      <c r="D14" s="132">
        <v>12</v>
      </c>
      <c r="E14" s="151">
        <v>356.6</v>
      </c>
      <c r="F14" s="133">
        <v>3811.8815200000004</v>
      </c>
      <c r="G14" s="738">
        <f>E14/$E$15</f>
        <v>9.5950656742061751E-3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54"/>
      <c r="B15" s="1055"/>
      <c r="C15" s="156" t="s">
        <v>2</v>
      </c>
      <c r="D15" s="145">
        <v>188997</v>
      </c>
      <c r="E15" s="146">
        <v>37164.935823068503</v>
      </c>
      <c r="F15" s="147">
        <v>397313.64119000005</v>
      </c>
      <c r="G15" s="739">
        <f>SUM(G10:G14)</f>
        <v>1</v>
      </c>
      <c r="H15" s="731">
        <f>(E15-I15)/I15</f>
        <v>8.2664113491841995E-2</v>
      </c>
      <c r="I15" s="686">
        <v>34327.299999999996</v>
      </c>
      <c r="J15" s="186">
        <v>367361.96149999992</v>
      </c>
      <c r="K15" s="194">
        <f>SUM(K10:K13)</f>
        <v>1</v>
      </c>
      <c r="L15" s="166"/>
      <c r="M15" s="134"/>
    </row>
    <row r="16" spans="1:17" ht="11.1" customHeight="1" x14ac:dyDescent="0.2">
      <c r="A16" s="1056" t="str">
        <f>T!J21</f>
        <v>květen</v>
      </c>
      <c r="B16" s="1057"/>
      <c r="C16" s="154" t="s">
        <v>6</v>
      </c>
      <c r="D16" s="132">
        <v>115</v>
      </c>
      <c r="E16" s="151">
        <v>12803.389000000001</v>
      </c>
      <c r="F16" s="133">
        <v>136836.4960300001</v>
      </c>
      <c r="G16" s="738">
        <f>E16/$E$21</f>
        <v>0.54328536997275811</v>
      </c>
      <c r="H16" s="233">
        <f>(E16-I16)/I16</f>
        <v>3.5127537614500999E-2</v>
      </c>
      <c r="I16" s="685">
        <v>12368.9</v>
      </c>
      <c r="J16" s="185">
        <v>132643.75544000004</v>
      </c>
      <c r="K16" s="193">
        <f>I16/$I$21</f>
        <v>0.54511119141847275</v>
      </c>
      <c r="L16" s="149"/>
      <c r="M16" s="134"/>
      <c r="N16" s="134"/>
    </row>
    <row r="17" spans="1:21" ht="11.1" customHeight="1" x14ac:dyDescent="0.2">
      <c r="A17" s="1056"/>
      <c r="B17" s="1057"/>
      <c r="C17" s="154" t="s">
        <v>7</v>
      </c>
      <c r="D17" s="132">
        <v>384</v>
      </c>
      <c r="E17" s="151">
        <v>2281.1329999999998</v>
      </c>
      <c r="F17" s="133">
        <v>24379.971870000005</v>
      </c>
      <c r="G17" s="738">
        <f>E17/$E$21</f>
        <v>9.6795167737391052E-2</v>
      </c>
      <c r="H17" s="233">
        <f>(E17-I17)/I17</f>
        <v>-0.10431404114967817</v>
      </c>
      <c r="I17" s="685">
        <v>2546.8000000000002</v>
      </c>
      <c r="J17" s="185">
        <v>27311.788210000028</v>
      </c>
      <c r="K17" s="193">
        <f>I17/$I$21</f>
        <v>0.11224031096577437</v>
      </c>
      <c r="L17" s="150"/>
      <c r="M17" s="137"/>
      <c r="N17" s="134"/>
    </row>
    <row r="18" spans="1:21" ht="11.1" customHeight="1" x14ac:dyDescent="0.2">
      <c r="A18" s="1056"/>
      <c r="B18" s="1057"/>
      <c r="C18" s="154" t="s">
        <v>8</v>
      </c>
      <c r="D18" s="132">
        <v>13026</v>
      </c>
      <c r="E18" s="151">
        <v>2679.6</v>
      </c>
      <c r="F18" s="133">
        <v>28638</v>
      </c>
      <c r="G18" s="738">
        <f>E18/$E$21</f>
        <v>0.11370329194707765</v>
      </c>
      <c r="H18" s="233">
        <f t="shared" ref="H18:H21" si="1">(E18-I18)/I18</f>
        <v>7.8353253652058363E-2</v>
      </c>
      <c r="I18" s="685">
        <v>2484.9</v>
      </c>
      <c r="J18" s="185">
        <v>26648.400000000001</v>
      </c>
      <c r="K18" s="193">
        <f>I18/$I$21</f>
        <v>0.10951230906190228</v>
      </c>
      <c r="L18" s="149"/>
      <c r="M18" s="134"/>
      <c r="N18" s="134"/>
      <c r="O18" s="134"/>
      <c r="P18" s="134"/>
    </row>
    <row r="19" spans="1:21" ht="11.1" customHeight="1" x14ac:dyDescent="0.2">
      <c r="A19" s="1056"/>
      <c r="B19" s="1057"/>
      <c r="C19" s="154" t="s">
        <v>9</v>
      </c>
      <c r="D19" s="132">
        <v>175412</v>
      </c>
      <c r="E19" s="151">
        <v>5413.2</v>
      </c>
      <c r="F19" s="133">
        <v>57853.4</v>
      </c>
      <c r="G19" s="738">
        <f>E19/$E$21</f>
        <v>0.22969796237047346</v>
      </c>
      <c r="H19" s="233">
        <f t="shared" si="1"/>
        <v>2.3289224952740988E-2</v>
      </c>
      <c r="I19" s="685">
        <v>5290</v>
      </c>
      <c r="J19" s="185">
        <v>56730.1</v>
      </c>
      <c r="K19" s="193">
        <f>I19/$I$21</f>
        <v>0.23313618855385046</v>
      </c>
      <c r="L19" s="149"/>
      <c r="M19" s="134"/>
      <c r="N19" s="134"/>
      <c r="O19" s="134"/>
      <c r="P19" s="134"/>
    </row>
    <row r="20" spans="1:21" ht="11.1" customHeight="1" x14ac:dyDescent="0.2">
      <c r="A20" s="1056"/>
      <c r="B20" s="1057"/>
      <c r="C20" s="154" t="s">
        <v>336</v>
      </c>
      <c r="D20" s="132">
        <v>12</v>
      </c>
      <c r="E20" s="151">
        <v>389.27800000000002</v>
      </c>
      <c r="F20" s="133">
        <v>4160.4289600000002</v>
      </c>
      <c r="G20" s="738">
        <f>E20/$E$21</f>
        <v>1.6518207972299782E-2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56"/>
      <c r="B21" s="1057"/>
      <c r="C21" s="156" t="s">
        <v>2</v>
      </c>
      <c r="D21" s="145">
        <v>188949</v>
      </c>
      <c r="E21" s="146">
        <v>23566.6</v>
      </c>
      <c r="F21" s="147">
        <v>251868.29686000009</v>
      </c>
      <c r="G21" s="739">
        <f>SUM(G16:G20)</f>
        <v>1</v>
      </c>
      <c r="H21" s="731">
        <f t="shared" si="1"/>
        <v>3.860629511780192E-2</v>
      </c>
      <c r="I21" s="686">
        <v>22690.600000000002</v>
      </c>
      <c r="J21" s="186">
        <v>243334.04365000007</v>
      </c>
      <c r="K21" s="194">
        <f>SUM(K16:K19)</f>
        <v>0.99999999999999978</v>
      </c>
      <c r="L21" s="166"/>
      <c r="M21" s="134"/>
      <c r="N21" s="134"/>
      <c r="O21" s="134"/>
      <c r="P21" s="134"/>
    </row>
    <row r="22" spans="1:21" ht="11.1" customHeight="1" x14ac:dyDescent="0.2">
      <c r="A22" s="1056" t="str">
        <f>T!J22</f>
        <v>červen</v>
      </c>
      <c r="B22" s="1057"/>
      <c r="C22" s="153" t="s">
        <v>6</v>
      </c>
      <c r="D22" s="171">
        <v>115</v>
      </c>
      <c r="E22" s="173">
        <v>10598.297</v>
      </c>
      <c r="F22" s="172">
        <v>113292.55877000002</v>
      </c>
      <c r="G22" s="737">
        <f>E22/$E$27</f>
        <v>0.67746287737869226</v>
      </c>
      <c r="H22" s="656">
        <f>(E22-I22)/I22</f>
        <v>-2.7866466093688362E-2</v>
      </c>
      <c r="I22" s="684">
        <v>10902.1</v>
      </c>
      <c r="J22" s="187">
        <v>117149.24328000002</v>
      </c>
      <c r="K22" s="192">
        <f>I22/$I$27</f>
        <v>0.68262277016323436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56"/>
      <c r="B23" s="1057"/>
      <c r="C23" s="154" t="s">
        <v>7</v>
      </c>
      <c r="D23" s="132">
        <v>382</v>
      </c>
      <c r="E23" s="151">
        <v>1523.682</v>
      </c>
      <c r="F23" s="133">
        <v>16288.158840000004</v>
      </c>
      <c r="G23" s="738">
        <f>E23/$E$27</f>
        <v>9.7396590407885383E-2</v>
      </c>
      <c r="H23" s="233">
        <f t="shared" ref="H23:H27" si="2">(E23-I23)/I23</f>
        <v>-0.1408131273260404</v>
      </c>
      <c r="I23" s="685">
        <v>1773.4</v>
      </c>
      <c r="J23" s="185">
        <v>19055.956289999987</v>
      </c>
      <c r="K23" s="193">
        <f>I23/$I$27</f>
        <v>0.11103945300515312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56"/>
      <c r="B24" s="1057"/>
      <c r="C24" s="154" t="s">
        <v>8</v>
      </c>
      <c r="D24" s="132">
        <v>13028</v>
      </c>
      <c r="E24" s="151">
        <v>907.9</v>
      </c>
      <c r="F24" s="133">
        <v>9705.5</v>
      </c>
      <c r="G24" s="738">
        <f>E24/$E$27</f>
        <v>5.8034658433530839E-2</v>
      </c>
      <c r="H24" s="233">
        <f t="shared" si="2"/>
        <v>-0.13796050132928225</v>
      </c>
      <c r="I24" s="685">
        <v>1053.2</v>
      </c>
      <c r="J24" s="185">
        <v>11317.5</v>
      </c>
      <c r="K24" s="193">
        <f>I24/$I$27</f>
        <v>6.5944937354814062E-2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56"/>
      <c r="B25" s="1057"/>
      <c r="C25" s="154" t="s">
        <v>9</v>
      </c>
      <c r="D25" s="132">
        <v>175321</v>
      </c>
      <c r="E25" s="151">
        <v>2220.1999999999998</v>
      </c>
      <c r="F25" s="133">
        <v>23733.599999999999</v>
      </c>
      <c r="G25" s="738">
        <f>E25/$E$27</f>
        <v>0.1419193178258896</v>
      </c>
      <c r="H25" s="233">
        <f t="shared" si="2"/>
        <v>-9.8117919900098122E-3</v>
      </c>
      <c r="I25" s="685">
        <v>2242.1999999999998</v>
      </c>
      <c r="J25" s="185">
        <v>24093.200000000001</v>
      </c>
      <c r="K25" s="193">
        <f>I25/$I$27</f>
        <v>0.1403928394767984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51"/>
      <c r="B26" s="1099"/>
      <c r="C26" s="154" t="s">
        <v>336</v>
      </c>
      <c r="D26" s="132">
        <v>12</v>
      </c>
      <c r="E26" s="151">
        <v>394.02100000000002</v>
      </c>
      <c r="F26" s="133">
        <v>4211.9803400000001</v>
      </c>
      <c r="G26" s="738">
        <f>E26/$E$27</f>
        <v>2.5186555954001825E-2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58"/>
      <c r="B27" s="1059"/>
      <c r="C27" s="174" t="s">
        <v>2</v>
      </c>
      <c r="D27" s="175">
        <v>188858</v>
      </c>
      <c r="E27" s="176">
        <v>15644.100000000002</v>
      </c>
      <c r="F27" s="177">
        <v>167231.79795000004</v>
      </c>
      <c r="G27" s="745">
        <f>SUM(G22:G26)</f>
        <v>1</v>
      </c>
      <c r="H27" s="744">
        <f t="shared" si="2"/>
        <v>-2.0462215654721977E-2</v>
      </c>
      <c r="I27" s="693">
        <v>15970.900000000001</v>
      </c>
      <c r="J27" s="188">
        <v>171615.89957000001</v>
      </c>
      <c r="K27" s="195">
        <f>SUM(K22:K25)</f>
        <v>1</v>
      </c>
      <c r="L27" s="178"/>
    </row>
    <row r="28" spans="1:21" ht="11.1" customHeight="1" thickTop="1" x14ac:dyDescent="0.2">
      <c r="A28" s="1064" t="str">
        <f>T!E17</f>
        <v>II. čtvrtletí</v>
      </c>
      <c r="B28" s="1065"/>
      <c r="C28" s="154" t="s">
        <v>6</v>
      </c>
      <c r="D28" s="132">
        <f>D22</f>
        <v>115</v>
      </c>
      <c r="E28" s="151">
        <f>E10+E16+E22</f>
        <v>37010.346829688373</v>
      </c>
      <c r="F28" s="133">
        <f>F10+F16+F22</f>
        <v>395613.36991000012</v>
      </c>
      <c r="G28" s="738">
        <f>E28/$E$33</f>
        <v>0.48458315837037863</v>
      </c>
      <c r="H28" s="233">
        <f>(E28-I28)/I28</f>
        <v>6.4744959467186603E-4</v>
      </c>
      <c r="I28" s="688">
        <v>36986.400000000001</v>
      </c>
      <c r="J28" s="185">
        <v>396571.02422000002</v>
      </c>
      <c r="K28" s="193">
        <f>I28/$I$33</f>
        <v>0.50674076022622649</v>
      </c>
      <c r="L28" s="148"/>
    </row>
    <row r="29" spans="1:21" ht="11.1" customHeight="1" x14ac:dyDescent="0.2">
      <c r="A29" s="1056"/>
      <c r="B29" s="1057"/>
      <c r="C29" s="154" t="s">
        <v>7</v>
      </c>
      <c r="D29" s="132">
        <f>D23</f>
        <v>382</v>
      </c>
      <c r="E29" s="151">
        <f t="shared" ref="E29:F32" si="3">E11+E17+E23</f>
        <v>7506.4899933801344</v>
      </c>
      <c r="F29" s="133">
        <f t="shared" si="3"/>
        <v>80241.175270000036</v>
      </c>
      <c r="G29" s="738">
        <f>E29/$E$33</f>
        <v>9.8283829816744675E-2</v>
      </c>
      <c r="H29" s="233">
        <f t="shared" ref="H29:H31" si="4">(E29-I29)/I29</f>
        <v>-4.8558863138798668E-2</v>
      </c>
      <c r="I29" s="685">
        <v>7889.6</v>
      </c>
      <c r="J29" s="185">
        <v>84566.880499999999</v>
      </c>
      <c r="K29" s="193">
        <f>I29/$I$33</f>
        <v>0.10809329650576527</v>
      </c>
      <c r="L29" s="148"/>
    </row>
    <row r="30" spans="1:21" ht="11.1" customHeight="1" x14ac:dyDescent="0.2">
      <c r="A30" s="1056"/>
      <c r="B30" s="1057"/>
      <c r="C30" s="154" t="s">
        <v>8</v>
      </c>
      <c r="D30" s="132">
        <f>D24</f>
        <v>13028</v>
      </c>
      <c r="E30" s="151">
        <f t="shared" si="3"/>
        <v>10011.5</v>
      </c>
      <c r="F30" s="133">
        <f t="shared" si="3"/>
        <v>107019.6</v>
      </c>
      <c r="G30" s="738">
        <f>E30/$E$33</f>
        <v>0.13108237845891849</v>
      </c>
      <c r="H30" s="233">
        <f t="shared" si="4"/>
        <v>0.11424596549805231</v>
      </c>
      <c r="I30" s="685">
        <v>8985</v>
      </c>
      <c r="J30" s="185">
        <v>96257.4</v>
      </c>
      <c r="K30" s="193">
        <f>I30/$I$33</f>
        <v>0.1231010785216362</v>
      </c>
      <c r="L30" s="148"/>
    </row>
    <row r="31" spans="1:21" ht="11.1" customHeight="1" x14ac:dyDescent="0.2">
      <c r="A31" s="1056"/>
      <c r="B31" s="1057"/>
      <c r="C31" s="154" t="s">
        <v>9</v>
      </c>
      <c r="D31" s="132">
        <f>D25</f>
        <v>175321</v>
      </c>
      <c r="E31" s="151">
        <f t="shared" si="3"/>
        <v>20707.400000000001</v>
      </c>
      <c r="F31" s="133">
        <f t="shared" si="3"/>
        <v>221355.3</v>
      </c>
      <c r="G31" s="738">
        <f>E31/$E$33</f>
        <v>0.27112572978077304</v>
      </c>
      <c r="H31" s="233">
        <f t="shared" si="4"/>
        <v>8.2581373707378905E-2</v>
      </c>
      <c r="I31" s="685">
        <v>19127.8</v>
      </c>
      <c r="J31" s="185">
        <v>204916.6</v>
      </c>
      <c r="K31" s="193">
        <f>I31/$I$33</f>
        <v>0.26206486474637203</v>
      </c>
      <c r="L31" s="148"/>
    </row>
    <row r="32" spans="1:21" ht="11.1" customHeight="1" x14ac:dyDescent="0.2">
      <c r="A32" s="1056"/>
      <c r="B32" s="1057"/>
      <c r="C32" s="154" t="s">
        <v>336</v>
      </c>
      <c r="D32" s="132">
        <f>D26</f>
        <v>12</v>
      </c>
      <c r="E32" s="151">
        <f>E14+E20+E26</f>
        <v>1139.8990000000001</v>
      </c>
      <c r="F32" s="133">
        <f t="shared" si="3"/>
        <v>12184.29082</v>
      </c>
      <c r="G32" s="738">
        <f>E32/$E$33</f>
        <v>1.4924903573185112E-2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56"/>
      <c r="B33" s="1057"/>
      <c r="C33" s="157" t="s">
        <v>2</v>
      </c>
      <c r="D33" s="158">
        <f>SUM(D28:D32)</f>
        <v>188858</v>
      </c>
      <c r="E33" s="159">
        <f>SUM(E28:E32)</f>
        <v>76375.635823068515</v>
      </c>
      <c r="F33" s="160">
        <f>SUM(F28:F32)</f>
        <v>816413.73600000003</v>
      </c>
      <c r="G33" s="743">
        <f>SUM(G28:G32)</f>
        <v>1</v>
      </c>
      <c r="H33" s="733">
        <f>(E33-I33)/I33</f>
        <v>4.6402130505892841E-2</v>
      </c>
      <c r="I33" s="689">
        <v>72988.800000000003</v>
      </c>
      <c r="J33" s="189">
        <v>782311.90471999999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7" t="s">
        <v>118</v>
      </c>
      <c r="B36" s="1097"/>
      <c r="C36" s="1097"/>
      <c r="D36" s="109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33">
        <f>T!G17</f>
        <v>2017</v>
      </c>
      <c r="F37" s="1034"/>
      <c r="G37" s="1034"/>
      <c r="H37" s="680"/>
      <c r="I37" s="1035">
        <f>E37-1</f>
        <v>2016</v>
      </c>
      <c r="J37" s="1036"/>
      <c r="K37" s="103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7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39" t="s">
        <v>0</v>
      </c>
      <c r="E39" s="1026" t="s">
        <v>39</v>
      </c>
      <c r="F39" s="1027"/>
      <c r="G39" s="729" t="s">
        <v>108</v>
      </c>
      <c r="H39" s="1027"/>
      <c r="I39" s="1041" t="s">
        <v>39</v>
      </c>
      <c r="J39" s="1042"/>
      <c r="K39" s="190" t="s">
        <v>108</v>
      </c>
      <c r="L39" s="148"/>
    </row>
    <row r="40" spans="1:12" ht="15" customHeight="1" x14ac:dyDescent="0.25">
      <c r="A40" s="1038" t="s">
        <v>157</v>
      </c>
      <c r="B40" s="1038"/>
      <c r="C40" s="208" t="s">
        <v>45</v>
      </c>
      <c r="D40" s="1040"/>
      <c r="E40" s="163" t="s">
        <v>148</v>
      </c>
      <c r="F40" s="728" t="s">
        <v>1</v>
      </c>
      <c r="G40" s="730" t="s">
        <v>66</v>
      </c>
      <c r="H40" s="1038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50" t="str">
        <f>T!J20</f>
        <v>duben</v>
      </c>
      <c r="B41" s="1051"/>
      <c r="C41" s="153" t="s">
        <v>6</v>
      </c>
      <c r="D41" s="132">
        <v>77</v>
      </c>
      <c r="E41" s="151">
        <v>12777.303950897016</v>
      </c>
      <c r="F41" s="133">
        <v>136596.48132000002</v>
      </c>
      <c r="G41" s="737">
        <f>E41/$E$46</f>
        <v>0.40468468646484657</v>
      </c>
      <c r="H41" s="233">
        <f>(E41-I41)/I41</f>
        <v>0.11802108333525974</v>
      </c>
      <c r="I41" s="685">
        <v>11428.5</v>
      </c>
      <c r="J41" s="185">
        <v>122304.70435000006</v>
      </c>
      <c r="K41" s="192">
        <f>I41/$I$46</f>
        <v>0.41341402536517613</v>
      </c>
      <c r="L41" s="148"/>
    </row>
    <row r="42" spans="1:12" ht="11.1" customHeight="1" x14ac:dyDescent="0.2">
      <c r="A42" s="1052"/>
      <c r="B42" s="1053"/>
      <c r="C42" s="154" t="s">
        <v>7</v>
      </c>
      <c r="D42" s="132">
        <v>279</v>
      </c>
      <c r="E42" s="151">
        <v>3232.5762875427263</v>
      </c>
      <c r="F42" s="133">
        <v>34557.775030000019</v>
      </c>
      <c r="G42" s="738">
        <f t="shared" ref="G42" si="5">E42/$E$46</f>
        <v>0.10238264084702212</v>
      </c>
      <c r="H42" s="233">
        <f>(E42-I42)/I42</f>
        <v>0.10822321215767636</v>
      </c>
      <c r="I42" s="685">
        <v>2916.9</v>
      </c>
      <c r="J42" s="185">
        <v>31215.441059999997</v>
      </c>
      <c r="K42" s="193">
        <f t="shared" ref="K42:K44" si="6">I42/$I$46</f>
        <v>0.1055158044001997</v>
      </c>
      <c r="L42" s="149"/>
    </row>
    <row r="43" spans="1:12" ht="11.1" customHeight="1" x14ac:dyDescent="0.2">
      <c r="A43" s="1052"/>
      <c r="B43" s="1053"/>
      <c r="C43" s="154" t="s">
        <v>8</v>
      </c>
      <c r="D43" s="132">
        <v>10963</v>
      </c>
      <c r="E43" s="151">
        <v>5228.7</v>
      </c>
      <c r="F43" s="133">
        <v>55898.400000000001</v>
      </c>
      <c r="G43" s="738">
        <f>E43/$E$46</f>
        <v>0.16560417035161737</v>
      </c>
      <c r="H43" s="233">
        <f t="shared" ref="H43:H44" si="7">(E43-I43)/I43</f>
        <v>0.20451980004146611</v>
      </c>
      <c r="I43" s="685">
        <v>4340.8999999999996</v>
      </c>
      <c r="J43" s="185">
        <v>46454.9</v>
      </c>
      <c r="K43" s="193">
        <f t="shared" si="6"/>
        <v>0.15702751390888506</v>
      </c>
      <c r="L43" s="149"/>
    </row>
    <row r="44" spans="1:12" ht="11.1" customHeight="1" x14ac:dyDescent="0.2">
      <c r="A44" s="1052"/>
      <c r="B44" s="1053"/>
      <c r="C44" s="154" t="s">
        <v>9</v>
      </c>
      <c r="D44" s="132">
        <v>125350</v>
      </c>
      <c r="E44" s="151">
        <v>10158.9</v>
      </c>
      <c r="F44" s="133">
        <v>108604.8</v>
      </c>
      <c r="G44" s="738">
        <f>E44/$E$46</f>
        <v>0.32175420394840892</v>
      </c>
      <c r="H44" s="233">
        <f t="shared" si="7"/>
        <v>0.13407160160305429</v>
      </c>
      <c r="I44" s="685">
        <v>8957.9</v>
      </c>
      <c r="J44" s="185">
        <v>95865.3</v>
      </c>
      <c r="K44" s="193">
        <f t="shared" si="6"/>
        <v>0.32404265632573925</v>
      </c>
      <c r="L44" s="149"/>
    </row>
    <row r="45" spans="1:12" ht="11.1" customHeight="1" x14ac:dyDescent="0.2">
      <c r="A45" s="1052"/>
      <c r="B45" s="1053"/>
      <c r="C45" s="154" t="s">
        <v>336</v>
      </c>
      <c r="D45" s="132">
        <v>7</v>
      </c>
      <c r="E45" s="151">
        <v>176</v>
      </c>
      <c r="F45" s="133">
        <v>1881.7551500000002</v>
      </c>
      <c r="G45" s="738">
        <f>E45/$E$46</f>
        <v>5.5742983881050092E-3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54"/>
      <c r="B46" s="1055"/>
      <c r="C46" s="156" t="s">
        <v>2</v>
      </c>
      <c r="D46" s="145">
        <v>136676</v>
      </c>
      <c r="E46" s="146">
        <v>31573.480238439741</v>
      </c>
      <c r="F46" s="147">
        <v>337539.21150000003</v>
      </c>
      <c r="G46" s="739">
        <f>SUM(G41:G45)</f>
        <v>0.99999999999999989</v>
      </c>
      <c r="H46" s="731">
        <f>(E46-I46)/I46</f>
        <v>0.14213759987410537</v>
      </c>
      <c r="I46" s="686">
        <v>27644.199999999997</v>
      </c>
      <c r="J46" s="186">
        <v>295840.34541000007</v>
      </c>
      <c r="K46" s="194">
        <f>SUM(K41:K44)</f>
        <v>1</v>
      </c>
      <c r="L46" s="166"/>
    </row>
    <row r="47" spans="1:12" ht="11.1" customHeight="1" x14ac:dyDescent="0.2">
      <c r="A47" s="1056" t="str">
        <f>T!J21</f>
        <v>květen</v>
      </c>
      <c r="B47" s="1057"/>
      <c r="C47" s="154" t="s">
        <v>6</v>
      </c>
      <c r="D47" s="132">
        <v>77</v>
      </c>
      <c r="E47" s="151">
        <v>12304.485999999999</v>
      </c>
      <c r="F47" s="133">
        <v>131505.30768000003</v>
      </c>
      <c r="G47" s="738">
        <f>E47/$E$52</f>
        <v>0.58629084671463283</v>
      </c>
      <c r="H47" s="233">
        <f>(E47-I47)/I47</f>
        <v>-1.192596161567502E-2</v>
      </c>
      <c r="I47" s="685">
        <v>12453</v>
      </c>
      <c r="J47" s="185">
        <v>133546.16210000002</v>
      </c>
      <c r="K47" s="193">
        <f>I47/$I$52</f>
        <v>0.60724421428362441</v>
      </c>
      <c r="L47" s="149"/>
    </row>
    <row r="48" spans="1:12" ht="11.1" customHeight="1" x14ac:dyDescent="0.2">
      <c r="A48" s="1056"/>
      <c r="B48" s="1057"/>
      <c r="C48" s="154" t="s">
        <v>7</v>
      </c>
      <c r="D48" s="132">
        <v>278</v>
      </c>
      <c r="E48" s="151">
        <v>2110.4859999999999</v>
      </c>
      <c r="F48" s="133">
        <v>22556.384370000018</v>
      </c>
      <c r="G48" s="738">
        <f t="shared" ref="G48:G51" si="8">E48/$E$52</f>
        <v>0.10056158574355553</v>
      </c>
      <c r="H48" s="233">
        <f>(E48-I48)/I48</f>
        <v>6.1933179027875505E-2</v>
      </c>
      <c r="I48" s="685">
        <v>1987.4</v>
      </c>
      <c r="J48" s="185">
        <v>21312.682239999987</v>
      </c>
      <c r="K48" s="193">
        <f t="shared" ref="K48:K50" si="9">I48/$I$52</f>
        <v>9.6911358826569913E-2</v>
      </c>
      <c r="L48" s="150"/>
    </row>
    <row r="49" spans="1:12" ht="11.1" customHeight="1" x14ac:dyDescent="0.2">
      <c r="A49" s="1056"/>
      <c r="B49" s="1057"/>
      <c r="C49" s="154" t="s">
        <v>8</v>
      </c>
      <c r="D49" s="132">
        <v>10977</v>
      </c>
      <c r="E49" s="151">
        <v>2181</v>
      </c>
      <c r="F49" s="133">
        <v>23309.7</v>
      </c>
      <c r="G49" s="738">
        <f t="shared" si="8"/>
        <v>0.10392147519893268</v>
      </c>
      <c r="H49" s="233">
        <f t="shared" ref="H49:H50" si="10">(E49-I49)/I49</f>
        <v>0.101348280563551</v>
      </c>
      <c r="I49" s="685">
        <v>1980.3</v>
      </c>
      <c r="J49" s="185">
        <v>21237.200000000001</v>
      </c>
      <c r="K49" s="193">
        <f t="shared" si="9"/>
        <v>9.6565142338863041E-2</v>
      </c>
      <c r="L49" s="149"/>
    </row>
    <row r="50" spans="1:12" ht="11.1" customHeight="1" x14ac:dyDescent="0.2">
      <c r="A50" s="1056"/>
      <c r="B50" s="1057"/>
      <c r="C50" s="154" t="s">
        <v>9</v>
      </c>
      <c r="D50" s="132">
        <v>125300</v>
      </c>
      <c r="E50" s="151">
        <v>4206.2</v>
      </c>
      <c r="F50" s="133">
        <v>44954.1</v>
      </c>
      <c r="G50" s="738">
        <f t="shared" si="8"/>
        <v>0.20041930719016532</v>
      </c>
      <c r="H50" s="233">
        <f t="shared" si="10"/>
        <v>2.9241197053857637E-2</v>
      </c>
      <c r="I50" s="685">
        <v>4086.7</v>
      </c>
      <c r="J50" s="185">
        <v>43825.5</v>
      </c>
      <c r="K50" s="193">
        <f t="shared" si="9"/>
        <v>0.19927928455094257</v>
      </c>
      <c r="L50" s="149"/>
    </row>
    <row r="51" spans="1:12" ht="11.1" customHeight="1" x14ac:dyDescent="0.2">
      <c r="A51" s="1056"/>
      <c r="B51" s="1057"/>
      <c r="C51" s="154" t="s">
        <v>336</v>
      </c>
      <c r="D51" s="132">
        <v>9</v>
      </c>
      <c r="E51" s="151">
        <v>184.828</v>
      </c>
      <c r="F51" s="133">
        <v>1975.3501699999999</v>
      </c>
      <c r="G51" s="738">
        <f t="shared" si="8"/>
        <v>8.8067851527135841E-3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56"/>
      <c r="B52" s="1057"/>
      <c r="C52" s="156" t="s">
        <v>2</v>
      </c>
      <c r="D52" s="145">
        <v>136641</v>
      </c>
      <c r="E52" s="146">
        <v>20987</v>
      </c>
      <c r="F52" s="147">
        <v>224300.84222000005</v>
      </c>
      <c r="G52" s="739">
        <f>SUM(G47:G51)</f>
        <v>1</v>
      </c>
      <c r="H52" s="731">
        <f t="shared" ref="H52" si="11">(E52-I52)/I52</f>
        <v>2.3386679930171475E-2</v>
      </c>
      <c r="I52" s="686">
        <v>20507.400000000001</v>
      </c>
      <c r="J52" s="186">
        <v>219921.54434000002</v>
      </c>
      <c r="K52" s="194">
        <f>SUM(K47:K50)</f>
        <v>0.99999999999999989</v>
      </c>
      <c r="L52" s="166"/>
    </row>
    <row r="53" spans="1:12" ht="11.1" customHeight="1" x14ac:dyDescent="0.2">
      <c r="A53" s="1056" t="str">
        <f>T!J22</f>
        <v>červen</v>
      </c>
      <c r="B53" s="1057"/>
      <c r="C53" s="153" t="s">
        <v>6</v>
      </c>
      <c r="D53" s="171">
        <v>77</v>
      </c>
      <c r="E53" s="173">
        <v>11472.635999999999</v>
      </c>
      <c r="F53" s="172">
        <v>122639.37750999996</v>
      </c>
      <c r="G53" s="737">
        <f>E53/$E$58</f>
        <v>0.72859712184527059</v>
      </c>
      <c r="H53" s="656">
        <f>(E53-I53)/I53</f>
        <v>7.7343975960183928E-2</v>
      </c>
      <c r="I53" s="684">
        <v>10649</v>
      </c>
      <c r="J53" s="187">
        <v>114429.34289999997</v>
      </c>
      <c r="K53" s="192">
        <f>I53/$I$58</f>
        <v>0.72750500420147968</v>
      </c>
      <c r="L53" s="173"/>
    </row>
    <row r="54" spans="1:12" ht="11.1" customHeight="1" x14ac:dyDescent="0.2">
      <c r="A54" s="1056"/>
      <c r="B54" s="1057"/>
      <c r="C54" s="154" t="s">
        <v>7</v>
      </c>
      <c r="D54" s="132">
        <v>277</v>
      </c>
      <c r="E54" s="151">
        <v>1618.8810000000001</v>
      </c>
      <c r="F54" s="133">
        <v>17305.08092</v>
      </c>
      <c r="G54" s="738">
        <f t="shared" ref="G54:G57" si="12">E54/$E$58</f>
        <v>0.10281090040771743</v>
      </c>
      <c r="H54" s="233">
        <f t="shared" ref="H54:H56" si="13">(E54-I54)/I54</f>
        <v>0.14230948348856903</v>
      </c>
      <c r="I54" s="685">
        <v>1417.2</v>
      </c>
      <c r="J54" s="185">
        <v>15228.523830000004</v>
      </c>
      <c r="K54" s="193">
        <f t="shared" ref="K54:K56" si="14">I54/$I$58</f>
        <v>9.6818489243528691E-2</v>
      </c>
      <c r="L54" s="151"/>
    </row>
    <row r="55" spans="1:12" ht="11.1" customHeight="1" x14ac:dyDescent="0.2">
      <c r="A55" s="1056"/>
      <c r="B55" s="1057"/>
      <c r="C55" s="154" t="s">
        <v>8</v>
      </c>
      <c r="D55" s="132">
        <v>10979</v>
      </c>
      <c r="E55" s="151">
        <v>739</v>
      </c>
      <c r="F55" s="133">
        <v>7899.8</v>
      </c>
      <c r="G55" s="738">
        <f t="shared" si="12"/>
        <v>4.6931958186737122E-2</v>
      </c>
      <c r="H55" s="233">
        <f t="shared" si="13"/>
        <v>-0.11960924469859421</v>
      </c>
      <c r="I55" s="685">
        <v>839.4</v>
      </c>
      <c r="J55" s="185">
        <v>9019.4</v>
      </c>
      <c r="K55" s="193">
        <f t="shared" si="14"/>
        <v>5.7345074704359289E-2</v>
      </c>
      <c r="L55" s="151"/>
    </row>
    <row r="56" spans="1:12" ht="11.1" customHeight="1" x14ac:dyDescent="0.2">
      <c r="A56" s="1056"/>
      <c r="B56" s="1057"/>
      <c r="C56" s="154" t="s">
        <v>9</v>
      </c>
      <c r="D56" s="132">
        <v>125234</v>
      </c>
      <c r="E56" s="151">
        <v>1725.2</v>
      </c>
      <c r="F56" s="133">
        <v>18441.8</v>
      </c>
      <c r="G56" s="738">
        <f t="shared" si="12"/>
        <v>0.1095629421701744</v>
      </c>
      <c r="H56" s="233">
        <f t="shared" si="13"/>
        <v>-3.9836037180300586E-3</v>
      </c>
      <c r="I56" s="685">
        <v>1732.1</v>
      </c>
      <c r="J56" s="185">
        <v>18612.599999999999</v>
      </c>
      <c r="K56" s="193">
        <f t="shared" si="14"/>
        <v>0.11833143185063226</v>
      </c>
      <c r="L56" s="151"/>
    </row>
    <row r="57" spans="1:12" ht="11.1" customHeight="1" x14ac:dyDescent="0.2">
      <c r="A57" s="1051"/>
      <c r="B57" s="1099"/>
      <c r="C57" s="154" t="s">
        <v>336</v>
      </c>
      <c r="D57" s="132">
        <v>9</v>
      </c>
      <c r="E57" s="151">
        <v>190.483</v>
      </c>
      <c r="F57" s="133">
        <v>2036.2056800000003</v>
      </c>
      <c r="G57" s="738">
        <f t="shared" si="12"/>
        <v>1.2097077390100471E-2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58"/>
      <c r="B58" s="1059"/>
      <c r="C58" s="174" t="s">
        <v>2</v>
      </c>
      <c r="D58" s="175">
        <v>136576</v>
      </c>
      <c r="E58" s="176">
        <v>15746.199999999999</v>
      </c>
      <c r="F58" s="177">
        <v>168322.26410999996</v>
      </c>
      <c r="G58" s="745">
        <f>SUM(G53:G57)</f>
        <v>1</v>
      </c>
      <c r="H58" s="744">
        <f t="shared" ref="H58" si="15">(E58-I58)/I58</f>
        <v>7.5729110447679493E-2</v>
      </c>
      <c r="I58" s="693">
        <v>14637.7</v>
      </c>
      <c r="J58" s="188">
        <v>157289.86672999998</v>
      </c>
      <c r="K58" s="195">
        <f>SUM(K53:K56)</f>
        <v>0.99999999999999989</v>
      </c>
      <c r="L58" s="178"/>
    </row>
    <row r="59" spans="1:12" ht="11.1" customHeight="1" thickTop="1" x14ac:dyDescent="0.2">
      <c r="A59" s="1064" t="str">
        <f>T!E17</f>
        <v>II. čtvrtletí</v>
      </c>
      <c r="B59" s="1065"/>
      <c r="C59" s="154" t="s">
        <v>6</v>
      </c>
      <c r="D59" s="132">
        <f>D53</f>
        <v>77</v>
      </c>
      <c r="E59" s="151">
        <f>E41+E47+E53</f>
        <v>36554.425950897014</v>
      </c>
      <c r="F59" s="133">
        <f>F41+F47+F53</f>
        <v>390741.16651000001</v>
      </c>
      <c r="G59" s="738">
        <f>E59/$E$64</f>
        <v>0.53515155213656429</v>
      </c>
      <c r="H59" s="233">
        <f>(E59-I59)/I59</f>
        <v>5.8612703288310725E-2</v>
      </c>
      <c r="I59" s="688">
        <v>34530.5</v>
      </c>
      <c r="J59" s="185">
        <v>370280.20935000008</v>
      </c>
      <c r="K59" s="193">
        <f>I59/$I$64</f>
        <v>0.54994242649623426</v>
      </c>
      <c r="L59" s="148"/>
    </row>
    <row r="60" spans="1:12" ht="11.1" customHeight="1" x14ac:dyDescent="0.2">
      <c r="A60" s="1056"/>
      <c r="B60" s="1057"/>
      <c r="C60" s="154" t="s">
        <v>7</v>
      </c>
      <c r="D60" s="132">
        <f>D54</f>
        <v>277</v>
      </c>
      <c r="E60" s="151">
        <f t="shared" ref="E60:F61" si="16">E42+E48+E54</f>
        <v>6961.9432875427265</v>
      </c>
      <c r="F60" s="133">
        <f t="shared" si="16"/>
        <v>74419.240320000041</v>
      </c>
      <c r="G60" s="738">
        <f t="shared" ref="G60:G63" si="17">E60/$E$64</f>
        <v>0.10192185102892581</v>
      </c>
      <c r="H60" s="233">
        <f t="shared" ref="H60:H62" si="18">(E60-I60)/I60</f>
        <v>0.10131191766870623</v>
      </c>
      <c r="I60" s="685">
        <v>6321.5</v>
      </c>
      <c r="J60" s="185">
        <v>67756.647129999983</v>
      </c>
      <c r="K60" s="193">
        <f t="shared" ref="K60:K62" si="19">I60/$I$64</f>
        <v>0.1006779817580384</v>
      </c>
      <c r="L60" s="148"/>
    </row>
    <row r="61" spans="1:12" ht="11.1" customHeight="1" x14ac:dyDescent="0.2">
      <c r="A61" s="1056"/>
      <c r="B61" s="1057"/>
      <c r="C61" s="154" t="s">
        <v>8</v>
      </c>
      <c r="D61" s="132">
        <f>D55</f>
        <v>10979</v>
      </c>
      <c r="E61" s="151">
        <f>E43+E49+E55</f>
        <v>8148.7</v>
      </c>
      <c r="F61" s="133">
        <f t="shared" si="16"/>
        <v>87107.900000000009</v>
      </c>
      <c r="G61" s="738">
        <f t="shared" si="17"/>
        <v>0.11929579905735632</v>
      </c>
      <c r="H61" s="233">
        <f t="shared" si="18"/>
        <v>0.13799122978521358</v>
      </c>
      <c r="I61" s="685">
        <v>7160.5999999999995</v>
      </c>
      <c r="J61" s="185">
        <v>76711.5</v>
      </c>
      <c r="K61" s="193">
        <f t="shared" si="19"/>
        <v>0.11404172366947872</v>
      </c>
      <c r="L61" s="148"/>
    </row>
    <row r="62" spans="1:12" ht="11.1" customHeight="1" x14ac:dyDescent="0.2">
      <c r="A62" s="1056"/>
      <c r="B62" s="1057"/>
      <c r="C62" s="154" t="s">
        <v>9</v>
      </c>
      <c r="D62" s="132">
        <f>D56</f>
        <v>125234</v>
      </c>
      <c r="E62" s="151">
        <f t="shared" ref="E62:F63" si="20">E44+E50+E56</f>
        <v>16090.3</v>
      </c>
      <c r="F62" s="133">
        <f t="shared" si="20"/>
        <v>172000.69999999998</v>
      </c>
      <c r="G62" s="738">
        <f t="shared" si="17"/>
        <v>0.23555968382350317</v>
      </c>
      <c r="H62" s="233">
        <f t="shared" si="18"/>
        <v>8.8896709008100622E-2</v>
      </c>
      <c r="I62" s="685">
        <v>14776.699999999999</v>
      </c>
      <c r="J62" s="185">
        <v>158303.4</v>
      </c>
      <c r="K62" s="193">
        <f t="shared" si="19"/>
        <v>0.23533786807624865</v>
      </c>
      <c r="L62" s="148"/>
    </row>
    <row r="63" spans="1:12" ht="11.1" customHeight="1" x14ac:dyDescent="0.2">
      <c r="A63" s="1056"/>
      <c r="B63" s="1057"/>
      <c r="C63" s="154" t="s">
        <v>336</v>
      </c>
      <c r="D63" s="132">
        <f>D57</f>
        <v>9</v>
      </c>
      <c r="E63" s="151">
        <f>E45+E51+E57</f>
        <v>551.31099999999992</v>
      </c>
      <c r="F63" s="133">
        <f t="shared" si="20"/>
        <v>5893.3110000000006</v>
      </c>
      <c r="G63" s="738">
        <f t="shared" si="17"/>
        <v>8.0711139536502954E-3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56"/>
      <c r="B64" s="1057"/>
      <c r="C64" s="157" t="s">
        <v>2</v>
      </c>
      <c r="D64" s="158">
        <f>SUM(D59:D63)</f>
        <v>136576</v>
      </c>
      <c r="E64" s="159">
        <f>SUM(E59:E63)</f>
        <v>68306.680238439745</v>
      </c>
      <c r="F64" s="160">
        <f>SUM(F59:F63)</f>
        <v>730162.31782999996</v>
      </c>
      <c r="G64" s="743">
        <f>SUM(G59:G63)</f>
        <v>0.99999999999999989</v>
      </c>
      <c r="H64" s="733">
        <f>(E64-I64)/I64</f>
        <v>8.787134493360732E-2</v>
      </c>
      <c r="I64" s="689">
        <v>62789.299999999996</v>
      </c>
      <c r="J64" s="189">
        <v>673051.7564800001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30" t="s">
        <v>268</v>
      </c>
      <c r="L1" s="1030"/>
    </row>
    <row r="2" spans="1:17" ht="6.75" customHeight="1" x14ac:dyDescent="0.2"/>
    <row r="3" spans="1:17" ht="30" customHeight="1" x14ac:dyDescent="0.2">
      <c r="A3" s="1043" t="s">
        <v>227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31" t="s">
        <v>119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729" t="s">
        <v>108</v>
      </c>
      <c r="H8" s="1027"/>
      <c r="I8" s="1041" t="s">
        <v>39</v>
      </c>
      <c r="J8" s="1042"/>
      <c r="K8" s="190" t="s">
        <v>108</v>
      </c>
      <c r="L8" s="148"/>
    </row>
    <row r="9" spans="1:17" ht="15" customHeight="1" x14ac:dyDescent="0.25">
      <c r="A9" s="1038" t="s">
        <v>157</v>
      </c>
      <c r="B9" s="1038"/>
      <c r="C9" s="208" t="s">
        <v>45</v>
      </c>
      <c r="D9" s="1040"/>
      <c r="E9" s="163" t="s">
        <v>148</v>
      </c>
      <c r="F9" s="728" t="s">
        <v>1</v>
      </c>
      <c r="G9" s="730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50" t="str">
        <f>T!J20</f>
        <v>duben</v>
      </c>
      <c r="B10" s="1051"/>
      <c r="C10" s="153" t="s">
        <v>6</v>
      </c>
      <c r="D10" s="132">
        <v>77</v>
      </c>
      <c r="E10" s="151">
        <v>13282.4</v>
      </c>
      <c r="F10" s="133">
        <v>141996.19931999999</v>
      </c>
      <c r="G10" s="737">
        <f>E10/$E$15</f>
        <v>0.41835072980792282</v>
      </c>
      <c r="H10" s="233">
        <f>(E10-I10)/I10</f>
        <v>-1.6045633009852608E-2</v>
      </c>
      <c r="I10" s="685">
        <v>13499</v>
      </c>
      <c r="J10" s="185">
        <v>144462.27279000008</v>
      </c>
      <c r="K10" s="192">
        <f>I10/$I$15</f>
        <v>0.45102808609594575</v>
      </c>
      <c r="L10" s="148"/>
    </row>
    <row r="11" spans="1:17" ht="11.1" customHeight="1" x14ac:dyDescent="0.2">
      <c r="A11" s="1052"/>
      <c r="B11" s="1053"/>
      <c r="C11" s="154" t="s">
        <v>7</v>
      </c>
      <c r="D11" s="132">
        <v>335</v>
      </c>
      <c r="E11" s="151">
        <v>3520.1598944149632</v>
      </c>
      <c r="F11" s="133">
        <v>37632.111200000021</v>
      </c>
      <c r="G11" s="738">
        <f>E11/$E$15</f>
        <v>0.11087314497900082</v>
      </c>
      <c r="H11" s="233">
        <f>(E11-I11)/I11</f>
        <v>1.8623732396250661E-2</v>
      </c>
      <c r="I11" s="685">
        <v>3455.8</v>
      </c>
      <c r="J11" s="185">
        <v>36982.868050000005</v>
      </c>
      <c r="K11" s="193">
        <f>I11/$I$15</f>
        <v>0.11546506111047999</v>
      </c>
      <c r="L11" s="149"/>
      <c r="M11" s="134"/>
      <c r="O11" s="134"/>
      <c r="P11" s="134"/>
      <c r="Q11" s="134"/>
    </row>
    <row r="12" spans="1:17" ht="11.1" customHeight="1" x14ac:dyDescent="0.2">
      <c r="A12" s="1052"/>
      <c r="B12" s="1053"/>
      <c r="C12" s="154" t="s">
        <v>8</v>
      </c>
      <c r="D12" s="132">
        <v>11552</v>
      </c>
      <c r="E12" s="151">
        <v>5503.3767710794209</v>
      </c>
      <c r="F12" s="133">
        <v>58834.551189999998</v>
      </c>
      <c r="G12" s="738">
        <f>E12/$E$15</f>
        <v>0.17333777695213559</v>
      </c>
      <c r="H12" s="233">
        <f t="shared" ref="H12:H13" si="0">(E12-I12)/I12</f>
        <v>0.15338505104881503</v>
      </c>
      <c r="I12" s="685">
        <v>4771.5</v>
      </c>
      <c r="J12" s="185">
        <v>51063.3</v>
      </c>
      <c r="K12" s="193">
        <f>I12/$I$15</f>
        <v>0.15942518059165903</v>
      </c>
      <c r="L12" s="149"/>
      <c r="M12" s="134"/>
      <c r="O12" s="134"/>
      <c r="P12" s="134"/>
      <c r="Q12" s="134"/>
    </row>
    <row r="13" spans="1:17" ht="11.1" customHeight="1" x14ac:dyDescent="0.2">
      <c r="A13" s="1052"/>
      <c r="B13" s="1053"/>
      <c r="C13" s="154" t="s">
        <v>9</v>
      </c>
      <c r="D13" s="132">
        <v>147671</v>
      </c>
      <c r="E13" s="151">
        <v>9317.7000000000007</v>
      </c>
      <c r="F13" s="133">
        <v>99612</v>
      </c>
      <c r="G13" s="738">
        <f>E13/$E$15</f>
        <v>0.2934760732346024</v>
      </c>
      <c r="H13" s="233">
        <f t="shared" si="0"/>
        <v>0.1358754617156929</v>
      </c>
      <c r="I13" s="685">
        <v>8203.1</v>
      </c>
      <c r="J13" s="185">
        <v>87786.8</v>
      </c>
      <c r="K13" s="193">
        <f>I13/$I$15</f>
        <v>0.27408167220191515</v>
      </c>
      <c r="L13" s="149"/>
      <c r="M13" s="134"/>
      <c r="O13" s="134"/>
      <c r="P13" s="134"/>
      <c r="Q13" s="134"/>
    </row>
    <row r="14" spans="1:17" ht="11.1" customHeight="1" x14ac:dyDescent="0.2">
      <c r="A14" s="1052"/>
      <c r="B14" s="1053"/>
      <c r="C14" s="154" t="s">
        <v>336</v>
      </c>
      <c r="D14" s="132">
        <v>10</v>
      </c>
      <c r="E14" s="151">
        <v>125.8</v>
      </c>
      <c r="F14" s="133">
        <v>1344.4842800000004</v>
      </c>
      <c r="G14" s="738">
        <f>E14/$E$15</f>
        <v>3.9622750263383641E-3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54"/>
      <c r="B15" s="1055"/>
      <c r="C15" s="156" t="s">
        <v>2</v>
      </c>
      <c r="D15" s="145">
        <v>159645</v>
      </c>
      <c r="E15" s="146">
        <v>31749.436665494384</v>
      </c>
      <c r="F15" s="147">
        <v>339419.34598999994</v>
      </c>
      <c r="G15" s="739">
        <f>SUM(G10:G14)</f>
        <v>1</v>
      </c>
      <c r="H15" s="731">
        <f>(E15-I15)/I15</f>
        <v>6.0810997397020408E-2</v>
      </c>
      <c r="I15" s="686">
        <v>29929.4</v>
      </c>
      <c r="J15" s="186">
        <v>320295.24084000004</v>
      </c>
      <c r="K15" s="194">
        <f>SUM(K10:K13)</f>
        <v>0.99999999999999989</v>
      </c>
      <c r="L15" s="166"/>
      <c r="M15" s="134"/>
    </row>
    <row r="16" spans="1:17" ht="11.1" customHeight="1" x14ac:dyDescent="0.2">
      <c r="A16" s="1056" t="str">
        <f>T!J21</f>
        <v>květen</v>
      </c>
      <c r="B16" s="1057"/>
      <c r="C16" s="154" t="s">
        <v>6</v>
      </c>
      <c r="D16" s="132">
        <v>77</v>
      </c>
      <c r="E16" s="151">
        <v>12803.3</v>
      </c>
      <c r="F16" s="133">
        <v>136835.47923999999</v>
      </c>
      <c r="G16" s="738">
        <f>E16/$E$21</f>
        <v>0.60199547679388365</v>
      </c>
      <c r="H16" s="233">
        <f>(E16-I16)/I16</f>
        <v>5.7739334456891681E-2</v>
      </c>
      <c r="I16" s="685">
        <v>12104.4</v>
      </c>
      <c r="J16" s="185">
        <v>129807.00997</v>
      </c>
      <c r="K16" s="193">
        <f>I16/$I$21</f>
        <v>0.59775405189187059</v>
      </c>
      <c r="L16" s="149"/>
      <c r="M16" s="134"/>
      <c r="N16" s="134"/>
    </row>
    <row r="17" spans="1:21" ht="11.1" customHeight="1" x14ac:dyDescent="0.2">
      <c r="A17" s="1056"/>
      <c r="B17" s="1057"/>
      <c r="C17" s="154" t="s">
        <v>7</v>
      </c>
      <c r="D17" s="132">
        <v>335</v>
      </c>
      <c r="E17" s="151">
        <v>2177.991</v>
      </c>
      <c r="F17" s="133">
        <v>23277.081149999998</v>
      </c>
      <c r="G17" s="738">
        <f>E17/$E$21</f>
        <v>0.10240646790263351</v>
      </c>
      <c r="H17" s="233">
        <f>(E17-I17)/I17</f>
        <v>-2.1699231909446254E-2</v>
      </c>
      <c r="I17" s="685">
        <v>2226.3000000000002</v>
      </c>
      <c r="J17" s="185">
        <v>23874.702730000005</v>
      </c>
      <c r="K17" s="193">
        <f>I17/$I$21</f>
        <v>0.10994182658594161</v>
      </c>
      <c r="L17" s="150"/>
      <c r="M17" s="137"/>
      <c r="N17" s="134"/>
    </row>
    <row r="18" spans="1:21" ht="11.1" customHeight="1" x14ac:dyDescent="0.2">
      <c r="A18" s="1056"/>
      <c r="B18" s="1057"/>
      <c r="C18" s="154" t="s">
        <v>8</v>
      </c>
      <c r="D18" s="132">
        <v>11565</v>
      </c>
      <c r="E18" s="151">
        <v>2255.4430000000002</v>
      </c>
      <c r="F18" s="133">
        <v>24105.550280000003</v>
      </c>
      <c r="G18" s="738">
        <f>E18/$E$21</f>
        <v>0.10604816603269686</v>
      </c>
      <c r="H18" s="233">
        <f t="shared" ref="H18:H21" si="1">(E18-I18)/I18</f>
        <v>3.6127802278574067E-2</v>
      </c>
      <c r="I18" s="685">
        <v>2176.8000000000002</v>
      </c>
      <c r="J18" s="185">
        <v>23344</v>
      </c>
      <c r="K18" s="193">
        <f>I18/$I$21</f>
        <v>0.10749735799859753</v>
      </c>
      <c r="L18" s="149"/>
      <c r="M18" s="134"/>
      <c r="N18" s="134"/>
      <c r="O18" s="134"/>
      <c r="P18" s="134"/>
    </row>
    <row r="19" spans="1:21" ht="11.1" customHeight="1" x14ac:dyDescent="0.2">
      <c r="A19" s="1056"/>
      <c r="B19" s="1057"/>
      <c r="C19" s="154" t="s">
        <v>9</v>
      </c>
      <c r="D19" s="132">
        <v>147611</v>
      </c>
      <c r="E19" s="151">
        <v>3857.9</v>
      </c>
      <c r="F19" s="133">
        <v>41231.800000000003</v>
      </c>
      <c r="G19" s="738">
        <f>E19/$E$21</f>
        <v>0.18139373051659527</v>
      </c>
      <c r="H19" s="233">
        <f t="shared" si="1"/>
        <v>3.0890094327018117E-2</v>
      </c>
      <c r="I19" s="685">
        <v>3742.3</v>
      </c>
      <c r="J19" s="185">
        <v>40132.400000000001</v>
      </c>
      <c r="K19" s="193">
        <f>I19/$I$21</f>
        <v>0.18480676352359038</v>
      </c>
      <c r="L19" s="149"/>
      <c r="M19" s="134"/>
      <c r="N19" s="134"/>
      <c r="O19" s="134"/>
      <c r="P19" s="134"/>
    </row>
    <row r="20" spans="1:21" ht="11.1" customHeight="1" x14ac:dyDescent="0.2">
      <c r="A20" s="1056"/>
      <c r="B20" s="1057"/>
      <c r="C20" s="154" t="s">
        <v>336</v>
      </c>
      <c r="D20" s="132">
        <v>10</v>
      </c>
      <c r="E20" s="151">
        <v>173.46600000000001</v>
      </c>
      <c r="F20" s="133">
        <v>1853.9296100000001</v>
      </c>
      <c r="G20" s="738">
        <f>E20/$E$21</f>
        <v>8.156158754190547E-3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56"/>
      <c r="B21" s="1057"/>
      <c r="C21" s="156" t="s">
        <v>2</v>
      </c>
      <c r="D21" s="145">
        <v>159598</v>
      </c>
      <c r="E21" s="146">
        <v>21268.100000000002</v>
      </c>
      <c r="F21" s="147">
        <v>227303.84028</v>
      </c>
      <c r="G21" s="739">
        <f>SUM(G16:G20)</f>
        <v>0.99999999999999978</v>
      </c>
      <c r="H21" s="731">
        <f t="shared" si="1"/>
        <v>5.028691641398942E-2</v>
      </c>
      <c r="I21" s="686">
        <v>20249.8</v>
      </c>
      <c r="J21" s="186">
        <v>217158.1127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56" t="str">
        <f>T!J22</f>
        <v>červen</v>
      </c>
      <c r="B22" s="1057"/>
      <c r="C22" s="153" t="s">
        <v>6</v>
      </c>
      <c r="D22" s="171">
        <v>77</v>
      </c>
      <c r="E22" s="173">
        <v>11296.7</v>
      </c>
      <c r="F22" s="172">
        <v>120758.77401999997</v>
      </c>
      <c r="G22" s="737">
        <f>E22/$E$27</f>
        <v>0.74958031146529369</v>
      </c>
      <c r="H22" s="656">
        <f>(E22-I22)/I22</f>
        <v>1.8473106258677714E-2</v>
      </c>
      <c r="I22" s="684">
        <v>11091.8</v>
      </c>
      <c r="J22" s="187">
        <v>119187.23869999999</v>
      </c>
      <c r="K22" s="192">
        <f>I22/$I$27</f>
        <v>0.73727591180712948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56"/>
      <c r="B23" s="1057"/>
      <c r="C23" s="154" t="s">
        <v>7</v>
      </c>
      <c r="D23" s="132">
        <v>336</v>
      </c>
      <c r="E23" s="151">
        <v>1276.6299999999999</v>
      </c>
      <c r="F23" s="133">
        <v>13647.037200000012</v>
      </c>
      <c r="G23" s="738">
        <f>E23/$E$27</f>
        <v>8.4709403013794982E-2</v>
      </c>
      <c r="H23" s="233">
        <f t="shared" ref="H23:H27" si="2">(E23-I23)/I23</f>
        <v>-0.11572348825933376</v>
      </c>
      <c r="I23" s="685">
        <v>1443.7</v>
      </c>
      <c r="J23" s="185">
        <v>15513.503290000002</v>
      </c>
      <c r="K23" s="193">
        <f>I23/$I$27</f>
        <v>9.5963255186349641E-2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56"/>
      <c r="B24" s="1057"/>
      <c r="C24" s="154" t="s">
        <v>8</v>
      </c>
      <c r="D24" s="132">
        <v>11567</v>
      </c>
      <c r="E24" s="151">
        <v>777.63099999999997</v>
      </c>
      <c r="F24" s="133">
        <v>8312.8761699999995</v>
      </c>
      <c r="G24" s="738">
        <f>E24/$E$27</f>
        <v>5.1598864020914757E-2</v>
      </c>
      <c r="H24" s="233">
        <f t="shared" si="2"/>
        <v>-0.15713093431606334</v>
      </c>
      <c r="I24" s="685">
        <v>922.6</v>
      </c>
      <c r="J24" s="185">
        <v>9914.1</v>
      </c>
      <c r="K24" s="193">
        <f>I24/$I$27</f>
        <v>6.1325551870143505E-2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56"/>
      <c r="B25" s="1057"/>
      <c r="C25" s="154" t="s">
        <v>9</v>
      </c>
      <c r="D25" s="132">
        <v>147534</v>
      </c>
      <c r="E25" s="151">
        <v>1582.3</v>
      </c>
      <c r="F25" s="133">
        <v>16914.8</v>
      </c>
      <c r="G25" s="738">
        <f>E25/$E$27</f>
        <v>0.10499180529106147</v>
      </c>
      <c r="H25" s="233">
        <f t="shared" si="2"/>
        <v>-2.4587063422015451E-3</v>
      </c>
      <c r="I25" s="685">
        <v>1586.2</v>
      </c>
      <c r="J25" s="185">
        <v>17044.099999999999</v>
      </c>
      <c r="K25" s="193">
        <f>I25/$I$27</f>
        <v>0.10543528113637723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51"/>
      <c r="B26" s="1099"/>
      <c r="C26" s="154" t="s">
        <v>336</v>
      </c>
      <c r="D26" s="132">
        <v>10</v>
      </c>
      <c r="E26" s="151">
        <v>137.43899999999999</v>
      </c>
      <c r="F26" s="133">
        <v>1469.19479</v>
      </c>
      <c r="G26" s="738">
        <f>E26/$E$27</f>
        <v>9.1196162089352186E-3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58"/>
      <c r="B27" s="1059"/>
      <c r="C27" s="174" t="s">
        <v>2</v>
      </c>
      <c r="D27" s="175">
        <v>159524</v>
      </c>
      <c r="E27" s="176">
        <v>15070.699999999999</v>
      </c>
      <c r="F27" s="177">
        <v>161102.68217999997</v>
      </c>
      <c r="G27" s="745">
        <f>SUM(G22:G26)</f>
        <v>1</v>
      </c>
      <c r="H27" s="744">
        <f t="shared" si="2"/>
        <v>1.75481743916286E-3</v>
      </c>
      <c r="I27" s="693">
        <v>15044.300000000001</v>
      </c>
      <c r="J27" s="188">
        <v>161658.94198999999</v>
      </c>
      <c r="K27" s="195">
        <f>SUM(K22:K25)</f>
        <v>0.99999999999999989</v>
      </c>
      <c r="L27" s="178"/>
    </row>
    <row r="28" spans="1:21" ht="11.1" customHeight="1" thickTop="1" x14ac:dyDescent="0.2">
      <c r="A28" s="1064" t="str">
        <f>T!E17</f>
        <v>II. čtvrtletí</v>
      </c>
      <c r="B28" s="1065"/>
      <c r="C28" s="154" t="s">
        <v>6</v>
      </c>
      <c r="D28" s="132">
        <f>D22</f>
        <v>77</v>
      </c>
      <c r="E28" s="151">
        <f>E10+E16+E22</f>
        <v>37382.399999999994</v>
      </c>
      <c r="F28" s="133">
        <f>F10+F16+F22</f>
        <v>399590.45257999992</v>
      </c>
      <c r="G28" s="738">
        <f>E28/$E$33</f>
        <v>0.54902875784040639</v>
      </c>
      <c r="H28" s="233">
        <f>(E28-I28)/I28</f>
        <v>1.8727244980269821E-2</v>
      </c>
      <c r="I28" s="688">
        <v>36695.199999999997</v>
      </c>
      <c r="J28" s="185">
        <v>393456.52146000008</v>
      </c>
      <c r="K28" s="193">
        <f>I28/$I$33</f>
        <v>0.56260703580764593</v>
      </c>
      <c r="L28" s="148"/>
    </row>
    <row r="29" spans="1:21" ht="11.1" customHeight="1" x14ac:dyDescent="0.2">
      <c r="A29" s="1056"/>
      <c r="B29" s="1057"/>
      <c r="C29" s="154" t="s">
        <v>7</v>
      </c>
      <c r="D29" s="132">
        <f>D23</f>
        <v>336</v>
      </c>
      <c r="E29" s="151">
        <f t="shared" ref="E29:F32" si="3">E11+E17+E23</f>
        <v>6974.7808944149629</v>
      </c>
      <c r="F29" s="133">
        <f t="shared" si="3"/>
        <v>74556.229550000033</v>
      </c>
      <c r="G29" s="738">
        <f>E29/$E$33</f>
        <v>0.10243738472301528</v>
      </c>
      <c r="H29" s="233">
        <f t="shared" ref="H29:H31" si="4">(E29-I29)/I29</f>
        <v>-2.1193284344920897E-2</v>
      </c>
      <c r="I29" s="685">
        <v>7125.8</v>
      </c>
      <c r="J29" s="185">
        <v>76371.074070000017</v>
      </c>
      <c r="K29" s="193">
        <f>I29/$I$33</f>
        <v>0.10925203339287221</v>
      </c>
      <c r="L29" s="148"/>
    </row>
    <row r="30" spans="1:21" ht="11.1" customHeight="1" x14ac:dyDescent="0.2">
      <c r="A30" s="1056"/>
      <c r="B30" s="1057"/>
      <c r="C30" s="154" t="s">
        <v>8</v>
      </c>
      <c r="D30" s="132">
        <f>D24</f>
        <v>11567</v>
      </c>
      <c r="E30" s="151">
        <f t="shared" si="3"/>
        <v>8536.4507710794205</v>
      </c>
      <c r="F30" s="133">
        <f t="shared" si="3"/>
        <v>91252.977639999997</v>
      </c>
      <c r="G30" s="738">
        <f>E30/$E$33</f>
        <v>0.12537335653172388</v>
      </c>
      <c r="H30" s="233">
        <f t="shared" si="4"/>
        <v>8.4558407689008866E-2</v>
      </c>
      <c r="I30" s="685">
        <v>7870.9000000000005</v>
      </c>
      <c r="J30" s="185">
        <v>84321.400000000009</v>
      </c>
      <c r="K30" s="193">
        <f>I30/$I$33</f>
        <v>0.12067583003058714</v>
      </c>
      <c r="L30" s="148"/>
    </row>
    <row r="31" spans="1:21" ht="11.1" customHeight="1" x14ac:dyDescent="0.2">
      <c r="A31" s="1056"/>
      <c r="B31" s="1057"/>
      <c r="C31" s="154" t="s">
        <v>9</v>
      </c>
      <c r="D31" s="132">
        <f>D25</f>
        <v>147534</v>
      </c>
      <c r="E31" s="151">
        <f t="shared" si="3"/>
        <v>14757.9</v>
      </c>
      <c r="F31" s="133">
        <f t="shared" si="3"/>
        <v>157758.59999999998</v>
      </c>
      <c r="G31" s="738">
        <f>E31/$E$33</f>
        <v>0.21674669109883088</v>
      </c>
      <c r="H31" s="233">
        <f t="shared" si="4"/>
        <v>9.0624907623636328E-2</v>
      </c>
      <c r="I31" s="685">
        <v>13531.600000000002</v>
      </c>
      <c r="J31" s="185">
        <v>144963.30000000002</v>
      </c>
      <c r="K31" s="193">
        <f>I31/$I$33</f>
        <v>0.20746510076889468</v>
      </c>
      <c r="L31" s="148"/>
    </row>
    <row r="32" spans="1:21" ht="11.1" customHeight="1" x14ac:dyDescent="0.2">
      <c r="A32" s="1056"/>
      <c r="B32" s="1057"/>
      <c r="C32" s="154" t="s">
        <v>336</v>
      </c>
      <c r="D32" s="132">
        <f>D26</f>
        <v>10</v>
      </c>
      <c r="E32" s="151">
        <f>E14+E20+E26</f>
        <v>436.70500000000004</v>
      </c>
      <c r="F32" s="133">
        <f t="shared" si="3"/>
        <v>4667.6086800000012</v>
      </c>
      <c r="G32" s="738">
        <f>E32/$E$33</f>
        <v>6.4138098060235495E-3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56"/>
      <c r="B33" s="1057"/>
      <c r="C33" s="157" t="s">
        <v>2</v>
      </c>
      <c r="D33" s="158">
        <f>SUM(D28:D32)</f>
        <v>159524</v>
      </c>
      <c r="E33" s="159">
        <f>SUM(E28:E32)</f>
        <v>68088.236665494376</v>
      </c>
      <c r="F33" s="160">
        <f>SUM(F28:F32)</f>
        <v>727825.86844999995</v>
      </c>
      <c r="G33" s="743">
        <f>SUM(G28:G32)</f>
        <v>1</v>
      </c>
      <c r="H33" s="733">
        <f>(E33-I33)/I33</f>
        <v>4.3921848191133199E-2</v>
      </c>
      <c r="I33" s="689">
        <v>65223.5</v>
      </c>
      <c r="J33" s="189">
        <v>699112.29553000012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7" t="s">
        <v>332</v>
      </c>
      <c r="B36" s="1097"/>
      <c r="C36" s="1097"/>
      <c r="D36" s="109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33">
        <f>T!G17</f>
        <v>2017</v>
      </c>
      <c r="F37" s="1034"/>
      <c r="G37" s="1034"/>
      <c r="H37" s="680"/>
      <c r="I37" s="1035">
        <f>E37-1</f>
        <v>2016</v>
      </c>
      <c r="J37" s="1036"/>
      <c r="K37" s="103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7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39" t="s">
        <v>0</v>
      </c>
      <c r="E39" s="1026" t="s">
        <v>39</v>
      </c>
      <c r="F39" s="1027"/>
      <c r="G39" s="729" t="s">
        <v>108</v>
      </c>
      <c r="H39" s="1027"/>
      <c r="I39" s="1041" t="s">
        <v>39</v>
      </c>
      <c r="J39" s="1042"/>
      <c r="K39" s="190" t="s">
        <v>108</v>
      </c>
      <c r="L39" s="148"/>
    </row>
    <row r="40" spans="1:12" ht="15" customHeight="1" x14ac:dyDescent="0.25">
      <c r="A40" s="1038" t="s">
        <v>157</v>
      </c>
      <c r="B40" s="1038"/>
      <c r="C40" s="208" t="s">
        <v>45</v>
      </c>
      <c r="D40" s="1040"/>
      <c r="E40" s="163" t="s">
        <v>148</v>
      </c>
      <c r="F40" s="728" t="s">
        <v>1</v>
      </c>
      <c r="G40" s="730" t="s">
        <v>66</v>
      </c>
      <c r="H40" s="1038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50" t="str">
        <f>T!J20</f>
        <v>duben</v>
      </c>
      <c r="B41" s="1051"/>
      <c r="C41" s="153" t="s">
        <v>6</v>
      </c>
      <c r="D41" s="132">
        <v>182</v>
      </c>
      <c r="E41" s="151">
        <v>18653.099999999999</v>
      </c>
      <c r="F41" s="133">
        <v>199179.19999999998</v>
      </c>
      <c r="G41" s="737">
        <f>E41/$E$46</f>
        <v>0.25268389688959209</v>
      </c>
      <c r="H41" s="233">
        <f>(E41-I41)/I41</f>
        <v>-1.1778349115610874E-2</v>
      </c>
      <c r="I41" s="685">
        <v>18875.4213017968</v>
      </c>
      <c r="J41" s="185">
        <v>201970.288</v>
      </c>
      <c r="K41" s="192">
        <f>I41/$I$46</f>
        <v>0.27113701388660721</v>
      </c>
      <c r="L41" s="148"/>
    </row>
    <row r="42" spans="1:12" ht="11.1" customHeight="1" x14ac:dyDescent="0.2">
      <c r="A42" s="1052"/>
      <c r="B42" s="1053"/>
      <c r="C42" s="154" t="s">
        <v>7</v>
      </c>
      <c r="D42" s="132">
        <v>1613</v>
      </c>
      <c r="E42" s="151">
        <v>13916.4</v>
      </c>
      <c r="F42" s="133">
        <v>148600.4</v>
      </c>
      <c r="G42" s="738">
        <f t="shared" ref="G42" si="5">E42/$E$46</f>
        <v>0.18851827217322159</v>
      </c>
      <c r="H42" s="233">
        <f>(E42-I42)/I42</f>
        <v>6.1094593843954409E-2</v>
      </c>
      <c r="I42" s="685">
        <v>13115.136087524501</v>
      </c>
      <c r="J42" s="185">
        <v>140333.13699999999</v>
      </c>
      <c r="K42" s="193">
        <f t="shared" ref="K42:K44" si="6">I42/$I$46</f>
        <v>0.18839308424598553</v>
      </c>
      <c r="L42" s="149"/>
    </row>
    <row r="43" spans="1:12" ht="11.1" customHeight="1" x14ac:dyDescent="0.2">
      <c r="A43" s="1052"/>
      <c r="B43" s="1053"/>
      <c r="C43" s="154" t="s">
        <v>8</v>
      </c>
      <c r="D43" s="132">
        <v>38445</v>
      </c>
      <c r="E43" s="151">
        <v>16719.5</v>
      </c>
      <c r="F43" s="133">
        <v>178532.7</v>
      </c>
      <c r="G43" s="738">
        <f>E43/$E$46</f>
        <v>0.22649041789544555</v>
      </c>
      <c r="H43" s="233">
        <f t="shared" ref="H43:H44" si="7">(E43-I43)/I43</f>
        <v>5.0746313431118677E-2</v>
      </c>
      <c r="I43" s="685">
        <v>15912.023469684094</v>
      </c>
      <c r="J43" s="185">
        <v>170258.78563043641</v>
      </c>
      <c r="K43" s="193">
        <f t="shared" si="6"/>
        <v>0.22856912486785466</v>
      </c>
      <c r="L43" s="149"/>
    </row>
    <row r="44" spans="1:12" ht="11.1" customHeight="1" x14ac:dyDescent="0.2">
      <c r="A44" s="1052"/>
      <c r="B44" s="1053"/>
      <c r="C44" s="154" t="s">
        <v>9</v>
      </c>
      <c r="D44" s="132">
        <v>385824</v>
      </c>
      <c r="E44" s="151">
        <v>23891.7</v>
      </c>
      <c r="F44" s="133">
        <v>255118.1</v>
      </c>
      <c r="G44" s="738">
        <f>E44/$E$46</f>
        <v>0.32364850128488393</v>
      </c>
      <c r="H44" s="233">
        <f t="shared" si="7"/>
        <v>0.10032948568586762</v>
      </c>
      <c r="I44" s="685">
        <v>21713.223457887801</v>
      </c>
      <c r="J44" s="185">
        <v>232332.42354252664</v>
      </c>
      <c r="K44" s="193">
        <f t="shared" si="6"/>
        <v>0.31190077699955271</v>
      </c>
      <c r="L44" s="149"/>
    </row>
    <row r="45" spans="1:12" ht="11.1" customHeight="1" x14ac:dyDescent="0.2">
      <c r="A45" s="1052"/>
      <c r="B45" s="1053"/>
      <c r="C45" s="154" t="s">
        <v>336</v>
      </c>
      <c r="D45" s="132">
        <v>21</v>
      </c>
      <c r="E45" s="151">
        <v>639.20000000000005</v>
      </c>
      <c r="F45" s="133">
        <v>6825.4</v>
      </c>
      <c r="G45" s="738">
        <f>E45/$E$46</f>
        <v>8.6589117568568914E-3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54"/>
      <c r="B46" s="1055"/>
      <c r="C46" s="156" t="s">
        <v>2</v>
      </c>
      <c r="D46" s="145">
        <v>426085</v>
      </c>
      <c r="E46" s="146">
        <v>73819.899999999994</v>
      </c>
      <c r="F46" s="147">
        <v>788255.8</v>
      </c>
      <c r="G46" s="739">
        <f>SUM(G41:G45)</f>
        <v>1.0000000000000002</v>
      </c>
      <c r="H46" s="731">
        <f>(E46-I46)/I46</f>
        <v>6.0389960647005324E-2</v>
      </c>
      <c r="I46" s="686">
        <v>69615.804316893191</v>
      </c>
      <c r="J46" s="186">
        <v>744894.63417296309</v>
      </c>
      <c r="K46" s="194">
        <f>SUM(K41:K44)</f>
        <v>1</v>
      </c>
      <c r="L46" s="166"/>
    </row>
    <row r="47" spans="1:12" ht="11.1" customHeight="1" x14ac:dyDescent="0.2">
      <c r="A47" s="1056" t="str">
        <f>T!J21</f>
        <v>květen</v>
      </c>
      <c r="B47" s="1057"/>
      <c r="C47" s="154" t="s">
        <v>6</v>
      </c>
      <c r="D47" s="132">
        <v>182</v>
      </c>
      <c r="E47" s="151">
        <v>11809.7</v>
      </c>
      <c r="F47" s="133">
        <v>126187.5</v>
      </c>
      <c r="G47" s="738">
        <f>E47/$E$52</f>
        <v>0.30243748783560914</v>
      </c>
      <c r="H47" s="233">
        <f>(E47-I47)/I47</f>
        <v>-4.3488474127740755E-2</v>
      </c>
      <c r="I47" s="685">
        <v>12346.636376629684</v>
      </c>
      <c r="J47" s="185">
        <v>132369.88200000001</v>
      </c>
      <c r="K47" s="193">
        <f>I47/$I$52</f>
        <v>0.32643452077209206</v>
      </c>
      <c r="L47" s="149"/>
    </row>
    <row r="48" spans="1:12" ht="11.1" customHeight="1" x14ac:dyDescent="0.2">
      <c r="A48" s="1056"/>
      <c r="B48" s="1057"/>
      <c r="C48" s="154" t="s">
        <v>7</v>
      </c>
      <c r="D48" s="132">
        <v>1614</v>
      </c>
      <c r="E48" s="151">
        <v>7283.4</v>
      </c>
      <c r="F48" s="133">
        <v>77823.5</v>
      </c>
      <c r="G48" s="738">
        <f t="shared" ref="G48:G51" si="8">E48/$E$52</f>
        <v>0.18652236711363332</v>
      </c>
      <c r="H48" s="233">
        <f>(E48-I48)/I48</f>
        <v>-1.7397615718521935E-2</v>
      </c>
      <c r="I48" s="685">
        <v>7412.3573446505943</v>
      </c>
      <c r="J48" s="185">
        <v>79468.774999999994</v>
      </c>
      <c r="K48" s="193">
        <f t="shared" ref="K48:K50" si="9">I48/$I$52</f>
        <v>0.19597639743991685</v>
      </c>
      <c r="L48" s="150"/>
    </row>
    <row r="49" spans="1:12" ht="11.1" customHeight="1" x14ac:dyDescent="0.2">
      <c r="A49" s="1056"/>
      <c r="B49" s="1057"/>
      <c r="C49" s="154" t="s">
        <v>8</v>
      </c>
      <c r="D49" s="132">
        <v>38364</v>
      </c>
      <c r="E49" s="151">
        <v>7712.9</v>
      </c>
      <c r="F49" s="133">
        <v>82413.600000000006</v>
      </c>
      <c r="G49" s="738">
        <f t="shared" si="8"/>
        <v>0.19752153737413056</v>
      </c>
      <c r="H49" s="233">
        <f t="shared" ref="H49:H50" si="10">(E49-I49)/I49</f>
        <v>2.413665617039094E-2</v>
      </c>
      <c r="I49" s="685">
        <v>7531.1238529838975</v>
      </c>
      <c r="J49" s="185">
        <v>80742.085026679488</v>
      </c>
      <c r="K49" s="193">
        <f t="shared" si="9"/>
        <v>0.19911648248404606</v>
      </c>
      <c r="L49" s="149"/>
    </row>
    <row r="50" spans="1:12" ht="11.1" customHeight="1" x14ac:dyDescent="0.2">
      <c r="A50" s="1056"/>
      <c r="B50" s="1057"/>
      <c r="C50" s="154" t="s">
        <v>9</v>
      </c>
      <c r="D50" s="132">
        <v>385499</v>
      </c>
      <c r="E50" s="151">
        <v>11556</v>
      </c>
      <c r="F50" s="133">
        <v>123476.9</v>
      </c>
      <c r="G50" s="738">
        <f t="shared" si="8"/>
        <v>0.29594042265496151</v>
      </c>
      <c r="H50" s="233">
        <f t="shared" si="10"/>
        <v>9.7166367553214797E-2</v>
      </c>
      <c r="I50" s="685">
        <v>10532.586799731182</v>
      </c>
      <c r="J50" s="185">
        <v>112921.13043630689</v>
      </c>
      <c r="K50" s="193">
        <f t="shared" si="9"/>
        <v>0.27847259930394519</v>
      </c>
      <c r="L50" s="149"/>
    </row>
    <row r="51" spans="1:12" ht="11.1" customHeight="1" x14ac:dyDescent="0.2">
      <c r="A51" s="1056"/>
      <c r="B51" s="1057"/>
      <c r="C51" s="154" t="s">
        <v>336</v>
      </c>
      <c r="D51" s="132">
        <v>21</v>
      </c>
      <c r="E51" s="151">
        <v>686.4</v>
      </c>
      <c r="F51" s="133">
        <v>7334.6</v>
      </c>
      <c r="G51" s="738">
        <f t="shared" si="8"/>
        <v>1.7578185021665419E-2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56"/>
      <c r="B52" s="1057"/>
      <c r="C52" s="156" t="s">
        <v>2</v>
      </c>
      <c r="D52" s="145">
        <v>425680</v>
      </c>
      <c r="E52" s="146">
        <v>39048.400000000001</v>
      </c>
      <c r="F52" s="147">
        <v>417236.1</v>
      </c>
      <c r="G52" s="739">
        <f>SUM(G47:G51)</f>
        <v>1</v>
      </c>
      <c r="H52" s="731">
        <f t="shared" ref="H52" si="11">(E52-I52)/I52</f>
        <v>3.2406345508370508E-2</v>
      </c>
      <c r="I52" s="686">
        <v>37822.704373995351</v>
      </c>
      <c r="J52" s="186">
        <v>405501.87246298639</v>
      </c>
      <c r="K52" s="194">
        <f>SUM(K47:K50)</f>
        <v>1.0000000000000002</v>
      </c>
      <c r="L52" s="166"/>
    </row>
    <row r="53" spans="1:12" ht="11.1" customHeight="1" x14ac:dyDescent="0.2">
      <c r="A53" s="1056" t="str">
        <f>T!J22</f>
        <v>červen</v>
      </c>
      <c r="B53" s="1057"/>
      <c r="C53" s="153" t="s">
        <v>6</v>
      </c>
      <c r="D53" s="171">
        <v>182</v>
      </c>
      <c r="E53" s="173">
        <v>7838.8122564121768</v>
      </c>
      <c r="F53" s="172">
        <v>83740.456610000008</v>
      </c>
      <c r="G53" s="737">
        <f>E53/$E$58</f>
        <v>0.38504493012399549</v>
      </c>
      <c r="H53" s="656">
        <f>(E53-I53)/I53</f>
        <v>-5.3798917167329173E-2</v>
      </c>
      <c r="I53" s="684">
        <v>8284.5099193343631</v>
      </c>
      <c r="J53" s="187">
        <v>89215.505999999994</v>
      </c>
      <c r="K53" s="192">
        <f>I53/$I$58</f>
        <v>0.39644167997989582</v>
      </c>
      <c r="L53" s="173"/>
    </row>
    <row r="54" spans="1:12" ht="11.1" customHeight="1" x14ac:dyDescent="0.2">
      <c r="A54" s="1056"/>
      <c r="B54" s="1057"/>
      <c r="C54" s="154" t="s">
        <v>7</v>
      </c>
      <c r="D54" s="132">
        <v>1617</v>
      </c>
      <c r="E54" s="151">
        <v>3607.7123450780696</v>
      </c>
      <c r="F54" s="133">
        <v>38540.469440000001</v>
      </c>
      <c r="G54" s="738">
        <f t="shared" ref="G54:G57" si="12">E54/$E$58</f>
        <v>0.17721196813735993</v>
      </c>
      <c r="H54" s="233">
        <f t="shared" ref="H54:H56" si="13">(E54-I54)/I54</f>
        <v>-0.12246236494366157</v>
      </c>
      <c r="I54" s="685">
        <v>4111.1767757361795</v>
      </c>
      <c r="J54" s="185">
        <v>44273.059000000001</v>
      </c>
      <c r="K54" s="193">
        <f t="shared" ref="K54:K56" si="14">I54/$I$58</f>
        <v>0.19673364429964199</v>
      </c>
      <c r="L54" s="151"/>
    </row>
    <row r="55" spans="1:12" ht="11.1" customHeight="1" x14ac:dyDescent="0.2">
      <c r="A55" s="1056"/>
      <c r="B55" s="1057"/>
      <c r="C55" s="154" t="s">
        <v>8</v>
      </c>
      <c r="D55" s="132">
        <v>38400</v>
      </c>
      <c r="E55" s="151">
        <v>2673.3601677462839</v>
      </c>
      <c r="F55" s="133">
        <v>28558.972000000002</v>
      </c>
      <c r="G55" s="738">
        <f t="shared" si="12"/>
        <v>0.13131629452460958</v>
      </c>
      <c r="H55" s="233">
        <f t="shared" si="13"/>
        <v>-9.1476437372859765E-2</v>
      </c>
      <c r="I55" s="685">
        <v>2942.5325635097875</v>
      </c>
      <c r="J55" s="185">
        <v>31687.987381754465</v>
      </c>
      <c r="K55" s="193">
        <f t="shared" si="14"/>
        <v>0.14081008583874061</v>
      </c>
      <c r="L55" s="151"/>
    </row>
    <row r="56" spans="1:12" ht="11.1" customHeight="1" x14ac:dyDescent="0.2">
      <c r="A56" s="1056"/>
      <c r="B56" s="1057"/>
      <c r="C56" s="154" t="s">
        <v>9</v>
      </c>
      <c r="D56" s="132">
        <v>385230</v>
      </c>
      <c r="E56" s="151">
        <v>5579.2817426142956</v>
      </c>
      <c r="F56" s="133">
        <v>59602.351000000002</v>
      </c>
      <c r="G56" s="738">
        <f t="shared" si="12"/>
        <v>0.27405607870882598</v>
      </c>
      <c r="H56" s="233">
        <f t="shared" si="13"/>
        <v>3.6570091208678606E-3</v>
      </c>
      <c r="I56" s="685">
        <v>5558.952602245412</v>
      </c>
      <c r="J56" s="185">
        <v>59864.085142226446</v>
      </c>
      <c r="K56" s="193">
        <f t="shared" si="14"/>
        <v>0.26601458988172155</v>
      </c>
      <c r="L56" s="151"/>
    </row>
    <row r="57" spans="1:12" ht="11.1" customHeight="1" x14ac:dyDescent="0.2">
      <c r="A57" s="1051"/>
      <c r="B57" s="1099"/>
      <c r="C57" s="154" t="s">
        <v>336</v>
      </c>
      <c r="D57" s="132">
        <v>21</v>
      </c>
      <c r="E57" s="151">
        <v>659.00897143071097</v>
      </c>
      <c r="F57" s="133">
        <v>7040.0610399999996</v>
      </c>
      <c r="G57" s="738">
        <f t="shared" si="12"/>
        <v>3.2370728505209119E-2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58"/>
      <c r="B58" s="1059"/>
      <c r="C58" s="174" t="s">
        <v>2</v>
      </c>
      <c r="D58" s="175">
        <v>425450</v>
      </c>
      <c r="E58" s="176">
        <v>20358.175483281535</v>
      </c>
      <c r="F58" s="177">
        <v>217482.31009000001</v>
      </c>
      <c r="G58" s="745">
        <f>SUM(G53:G57)</f>
        <v>1</v>
      </c>
      <c r="H58" s="744">
        <f t="shared" ref="H58" si="15">(E58-I58)/I58</f>
        <v>-2.5792790581132263E-2</v>
      </c>
      <c r="I58" s="693">
        <v>20897.171860825743</v>
      </c>
      <c r="J58" s="188">
        <v>225040.63752398093</v>
      </c>
      <c r="K58" s="195">
        <f>SUM(K53:K56)</f>
        <v>0.99999999999999989</v>
      </c>
      <c r="L58" s="178"/>
    </row>
    <row r="59" spans="1:12" ht="11.1" customHeight="1" thickTop="1" x14ac:dyDescent="0.2">
      <c r="A59" s="1064" t="str">
        <f>T!E17</f>
        <v>II. čtvrtletí</v>
      </c>
      <c r="B59" s="1065"/>
      <c r="C59" s="154" t="s">
        <v>6</v>
      </c>
      <c r="D59" s="132">
        <f>D53</f>
        <v>182</v>
      </c>
      <c r="E59" s="151">
        <f>E41+E47+E53</f>
        <v>38301.612256412176</v>
      </c>
      <c r="F59" s="133">
        <f>F41+F47+F53</f>
        <v>409107.15660999995</v>
      </c>
      <c r="G59" s="738">
        <f>E59/$E$64</f>
        <v>0.28749249815002881</v>
      </c>
      <c r="H59" s="233">
        <f>(E59-I59)/I59</f>
        <v>-3.0500127310907323E-2</v>
      </c>
      <c r="I59" s="688">
        <v>39506.567597760848</v>
      </c>
      <c r="J59" s="185">
        <v>423555.67600000004</v>
      </c>
      <c r="K59" s="193">
        <f>I59/$I$64</f>
        <v>0.30783775352203191</v>
      </c>
      <c r="L59" s="148"/>
    </row>
    <row r="60" spans="1:12" ht="11.1" customHeight="1" x14ac:dyDescent="0.2">
      <c r="A60" s="1056"/>
      <c r="B60" s="1057"/>
      <c r="C60" s="154" t="s">
        <v>7</v>
      </c>
      <c r="D60" s="132">
        <f>D54</f>
        <v>1617</v>
      </c>
      <c r="E60" s="151">
        <f t="shared" ref="E60:F61" si="16">E42+E48+E54</f>
        <v>24807.51234507807</v>
      </c>
      <c r="F60" s="133">
        <f t="shared" si="16"/>
        <v>264964.36943999998</v>
      </c>
      <c r="G60" s="738">
        <f t="shared" ref="G60:G63" si="17">E60/$E$64</f>
        <v>0.18620557404290966</v>
      </c>
      <c r="H60" s="233">
        <f t="shared" ref="H60:H62" si="18">(E60-I60)/I60</f>
        <v>6.8527292967533416E-3</v>
      </c>
      <c r="I60" s="685">
        <v>24638.670207911273</v>
      </c>
      <c r="J60" s="185">
        <v>264074.97099999996</v>
      </c>
      <c r="K60" s="193">
        <f t="shared" ref="K60:K62" si="19">I60/$I$64</f>
        <v>0.19198612655490493</v>
      </c>
      <c r="L60" s="148"/>
    </row>
    <row r="61" spans="1:12" ht="11.1" customHeight="1" x14ac:dyDescent="0.2">
      <c r="A61" s="1056"/>
      <c r="B61" s="1057"/>
      <c r="C61" s="154" t="s">
        <v>8</v>
      </c>
      <c r="D61" s="132">
        <f>D55</f>
        <v>38400</v>
      </c>
      <c r="E61" s="151">
        <f>E43+E49+E55</f>
        <v>27105.760167746284</v>
      </c>
      <c r="F61" s="133">
        <f t="shared" si="16"/>
        <v>289505.272</v>
      </c>
      <c r="G61" s="738">
        <f t="shared" si="17"/>
        <v>0.20345625799541445</v>
      </c>
      <c r="H61" s="233">
        <f t="shared" si="18"/>
        <v>2.7290571426424447E-2</v>
      </c>
      <c r="I61" s="685">
        <v>26385.679886177779</v>
      </c>
      <c r="J61" s="185">
        <v>282688.85803887033</v>
      </c>
      <c r="K61" s="193">
        <f t="shared" si="19"/>
        <v>0.20559894000441581</v>
      </c>
      <c r="L61" s="148"/>
    </row>
    <row r="62" spans="1:12" ht="11.1" customHeight="1" x14ac:dyDescent="0.2">
      <c r="A62" s="1056"/>
      <c r="B62" s="1057"/>
      <c r="C62" s="154" t="s">
        <v>9</v>
      </c>
      <c r="D62" s="132">
        <f>D56</f>
        <v>385230</v>
      </c>
      <c r="E62" s="151">
        <f t="shared" ref="E62:F63" si="20">E44+E50+E56</f>
        <v>41026.981742614291</v>
      </c>
      <c r="F62" s="133">
        <f t="shared" si="20"/>
        <v>438197.35100000002</v>
      </c>
      <c r="G62" s="738">
        <f t="shared" si="17"/>
        <v>0.30794916396150351</v>
      </c>
      <c r="H62" s="233">
        <f t="shared" si="18"/>
        <v>8.5233146275618663E-2</v>
      </c>
      <c r="I62" s="685">
        <v>37804.762859864393</v>
      </c>
      <c r="J62" s="185">
        <v>405117.63912105997</v>
      </c>
      <c r="K62" s="193">
        <f t="shared" si="19"/>
        <v>0.29457717991864735</v>
      </c>
      <c r="L62" s="148"/>
    </row>
    <row r="63" spans="1:12" ht="11.1" customHeight="1" x14ac:dyDescent="0.2">
      <c r="A63" s="1056"/>
      <c r="B63" s="1057"/>
      <c r="C63" s="154" t="s">
        <v>336</v>
      </c>
      <c r="D63" s="132">
        <f>D57</f>
        <v>21</v>
      </c>
      <c r="E63" s="151">
        <f>E45+E51+E57</f>
        <v>1984.6089714307109</v>
      </c>
      <c r="F63" s="133">
        <f t="shared" si="20"/>
        <v>21200.061040000001</v>
      </c>
      <c r="G63" s="738">
        <f t="shared" si="17"/>
        <v>1.4896505850143559E-2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56"/>
      <c r="B64" s="1057"/>
      <c r="C64" s="157" t="s">
        <v>2</v>
      </c>
      <c r="D64" s="158">
        <f>SUM(D59:D63)</f>
        <v>425450</v>
      </c>
      <c r="E64" s="159">
        <f>SUM(E59:E63)</f>
        <v>133226.47548328154</v>
      </c>
      <c r="F64" s="160">
        <f>SUM(F59:F63)</f>
        <v>1422974.2100900002</v>
      </c>
      <c r="G64" s="743">
        <f>SUM(G59:G63)</f>
        <v>1</v>
      </c>
      <c r="H64" s="733">
        <f>(E64-I64)/I64</f>
        <v>3.8109393354535136E-2</v>
      </c>
      <c r="I64" s="689">
        <v>128335.68055171429</v>
      </c>
      <c r="J64" s="189">
        <v>1375437.1441599303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30" t="s">
        <v>269</v>
      </c>
      <c r="L1" s="1030"/>
    </row>
    <row r="2" spans="1:17" ht="6.75" customHeight="1" x14ac:dyDescent="0.2"/>
    <row r="3" spans="1:17" ht="30" customHeight="1" x14ac:dyDescent="0.2">
      <c r="A3" s="1043" t="s">
        <v>227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31" t="s">
        <v>120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729" t="s">
        <v>108</v>
      </c>
      <c r="H8" s="1027"/>
      <c r="I8" s="1041" t="s">
        <v>39</v>
      </c>
      <c r="J8" s="1042"/>
      <c r="K8" s="190" t="s">
        <v>108</v>
      </c>
      <c r="L8" s="148"/>
    </row>
    <row r="9" spans="1:17" ht="15" customHeight="1" x14ac:dyDescent="0.25">
      <c r="A9" s="1038" t="s">
        <v>157</v>
      </c>
      <c r="B9" s="1038"/>
      <c r="C9" s="208" t="s">
        <v>45</v>
      </c>
      <c r="D9" s="1040"/>
      <c r="E9" s="163" t="s">
        <v>148</v>
      </c>
      <c r="F9" s="728" t="s">
        <v>1</v>
      </c>
      <c r="G9" s="730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50" t="str">
        <f>T!J20</f>
        <v>duben</v>
      </c>
      <c r="B10" s="1051"/>
      <c r="C10" s="153" t="s">
        <v>6</v>
      </c>
      <c r="D10" s="132">
        <v>191</v>
      </c>
      <c r="E10" s="151">
        <v>44814.890255331477</v>
      </c>
      <c r="F10" s="133">
        <v>479085.51656000008</v>
      </c>
      <c r="G10" s="737">
        <f>E10/$E$15</f>
        <v>0.53787221486852876</v>
      </c>
      <c r="H10" s="233">
        <f>(E10-I10)/I10</f>
        <v>5.5029132561032597E-2</v>
      </c>
      <c r="I10" s="685">
        <v>42477.396000000001</v>
      </c>
      <c r="J10" s="185">
        <v>454575.36613000004</v>
      </c>
      <c r="K10" s="192">
        <f>I10/$I$15</f>
        <v>0.54887521750901436</v>
      </c>
      <c r="L10" s="148"/>
    </row>
    <row r="11" spans="1:17" ht="11.1" customHeight="1" x14ac:dyDescent="0.2">
      <c r="A11" s="1052"/>
      <c r="B11" s="1053"/>
      <c r="C11" s="154" t="s">
        <v>7</v>
      </c>
      <c r="D11" s="132">
        <v>618</v>
      </c>
      <c r="E11" s="151">
        <v>6552.4495332590886</v>
      </c>
      <c r="F11" s="133">
        <v>70049.410780000006</v>
      </c>
      <c r="G11" s="738">
        <f>E11/$E$15</f>
        <v>7.8643069818720351E-2</v>
      </c>
      <c r="H11" s="233">
        <f>(E11-I11)/I11</f>
        <v>-4.7415239545970357E-2</v>
      </c>
      <c r="I11" s="685">
        <v>6878.6</v>
      </c>
      <c r="J11" s="185">
        <v>73613.37692999994</v>
      </c>
      <c r="K11" s="193">
        <f>I11/$I$15</f>
        <v>8.8882403976870583E-2</v>
      </c>
      <c r="L11" s="149"/>
      <c r="M11" s="134"/>
      <c r="O11" s="134"/>
      <c r="P11" s="134"/>
      <c r="Q11" s="134"/>
    </row>
    <row r="12" spans="1:17" ht="11.1" customHeight="1" x14ac:dyDescent="0.2">
      <c r="A12" s="1052"/>
      <c r="B12" s="1053"/>
      <c r="C12" s="154" t="s">
        <v>8</v>
      </c>
      <c r="D12" s="132">
        <v>18104</v>
      </c>
      <c r="E12" s="151">
        <v>9087.7025247003512</v>
      </c>
      <c r="F12" s="133">
        <v>97152.545809999996</v>
      </c>
      <c r="G12" s="738">
        <f>E12/$E$15</f>
        <v>0.10907139696599809</v>
      </c>
      <c r="H12" s="233">
        <f t="shared" ref="H12:H13" si="0">(E12-I12)/I12</f>
        <v>0.13380857928689882</v>
      </c>
      <c r="I12" s="685">
        <v>8015.2</v>
      </c>
      <c r="J12" s="185">
        <v>85776.4</v>
      </c>
      <c r="K12" s="193">
        <f>I12/$I$15</f>
        <v>0.10356907573567485</v>
      </c>
      <c r="L12" s="149"/>
      <c r="M12" s="134"/>
      <c r="O12" s="134"/>
      <c r="P12" s="134"/>
      <c r="Q12" s="134"/>
    </row>
    <row r="13" spans="1:17" ht="11.1" customHeight="1" x14ac:dyDescent="0.2">
      <c r="A13" s="1052"/>
      <c r="B13" s="1053"/>
      <c r="C13" s="154" t="s">
        <v>9</v>
      </c>
      <c r="D13" s="132">
        <v>236988</v>
      </c>
      <c r="E13" s="151">
        <v>22354.1</v>
      </c>
      <c r="F13" s="133">
        <v>238978.2</v>
      </c>
      <c r="G13" s="738">
        <f>E13/$E$15</f>
        <v>0.26829585456727001</v>
      </c>
      <c r="H13" s="233">
        <f t="shared" si="0"/>
        <v>0.11666092203789445</v>
      </c>
      <c r="I13" s="685">
        <v>20018.7</v>
      </c>
      <c r="J13" s="185">
        <v>214234.1</v>
      </c>
      <c r="K13" s="193">
        <f>I13/$I$15</f>
        <v>0.25867330277844025</v>
      </c>
      <c r="L13" s="149"/>
      <c r="M13" s="134"/>
      <c r="O13" s="134"/>
      <c r="P13" s="134"/>
      <c r="Q13" s="134"/>
    </row>
    <row r="14" spans="1:17" ht="11.1" customHeight="1" x14ac:dyDescent="0.2">
      <c r="A14" s="1052"/>
      <c r="B14" s="1053"/>
      <c r="C14" s="154" t="s">
        <v>336</v>
      </c>
      <c r="D14" s="132">
        <v>22</v>
      </c>
      <c r="E14" s="151">
        <v>509.7</v>
      </c>
      <c r="F14" s="133">
        <v>5448.9798200000005</v>
      </c>
      <c r="G14" s="738">
        <f>E14/$E$15</f>
        <v>6.1174637794828473E-3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54"/>
      <c r="B15" s="1055"/>
      <c r="C15" s="156" t="s">
        <v>2</v>
      </c>
      <c r="D15" s="145">
        <v>255923</v>
      </c>
      <c r="E15" s="146">
        <v>83318.842313290908</v>
      </c>
      <c r="F15" s="147">
        <v>890714.65297000017</v>
      </c>
      <c r="G15" s="739">
        <f>SUM(G10:G14)</f>
        <v>1</v>
      </c>
      <c r="H15" s="731">
        <f>(E15-I15)/I15</f>
        <v>7.6611374607492885E-2</v>
      </c>
      <c r="I15" s="686">
        <v>77389.895999999993</v>
      </c>
      <c r="J15" s="186">
        <v>828199.24306000001</v>
      </c>
      <c r="K15" s="194">
        <f>SUM(K10:K13)</f>
        <v>1</v>
      </c>
      <c r="L15" s="166"/>
      <c r="M15" s="134"/>
    </row>
    <row r="16" spans="1:17" ht="11.1" customHeight="1" x14ac:dyDescent="0.2">
      <c r="A16" s="1056" t="str">
        <f>T!J21</f>
        <v>květen</v>
      </c>
      <c r="B16" s="1057"/>
      <c r="C16" s="154" t="s">
        <v>6</v>
      </c>
      <c r="D16" s="132">
        <v>191</v>
      </c>
      <c r="E16" s="151">
        <v>41801.851999999999</v>
      </c>
      <c r="F16" s="133">
        <v>446758.27522000013</v>
      </c>
      <c r="G16" s="738">
        <f>E16/$E$21</f>
        <v>0.69645210361202048</v>
      </c>
      <c r="H16" s="233">
        <f>(E16-I16)/I16</f>
        <v>4.8795481648021187E-2</v>
      </c>
      <c r="I16" s="685">
        <v>39857.01</v>
      </c>
      <c r="J16" s="185">
        <v>427430.42024999997</v>
      </c>
      <c r="K16" s="193">
        <f>I16/$I$21</f>
        <v>0.6999185708508231</v>
      </c>
      <c r="L16" s="149"/>
      <c r="M16" s="134"/>
      <c r="N16" s="134"/>
    </row>
    <row r="17" spans="1:21" ht="11.1" customHeight="1" x14ac:dyDescent="0.2">
      <c r="A17" s="1056"/>
      <c r="B17" s="1057"/>
      <c r="C17" s="154" t="s">
        <v>7</v>
      </c>
      <c r="D17" s="132">
        <v>617</v>
      </c>
      <c r="E17" s="151">
        <v>4616.1590000000006</v>
      </c>
      <c r="F17" s="133">
        <v>49335.354769999969</v>
      </c>
      <c r="G17" s="738">
        <f>E17/$E$21</f>
        <v>7.6908880643794475E-2</v>
      </c>
      <c r="H17" s="233">
        <f>(E17-I17)/I17</f>
        <v>7.3800041871176572E-2</v>
      </c>
      <c r="I17" s="685">
        <v>4298.8999999999996</v>
      </c>
      <c r="J17" s="185">
        <v>46101.533779999976</v>
      </c>
      <c r="K17" s="193">
        <f>I17/$I$21</f>
        <v>7.5491863143537424E-2</v>
      </c>
      <c r="L17" s="150"/>
      <c r="M17" s="137"/>
      <c r="N17" s="134"/>
    </row>
    <row r="18" spans="1:21" ht="11.1" customHeight="1" x14ac:dyDescent="0.2">
      <c r="A18" s="1056"/>
      <c r="B18" s="1057"/>
      <c r="C18" s="154" t="s">
        <v>8</v>
      </c>
      <c r="D18" s="132">
        <v>18125</v>
      </c>
      <c r="E18" s="151">
        <v>3765.8649999999998</v>
      </c>
      <c r="F18" s="133">
        <v>40247.625599999999</v>
      </c>
      <c r="G18" s="738">
        <f>E18/$E$21</f>
        <v>6.2742306277934312E-2</v>
      </c>
      <c r="H18" s="233">
        <f t="shared" ref="H18:H21" si="1">(E18-I18)/I18</f>
        <v>2.9881583985122757E-2</v>
      </c>
      <c r="I18" s="685">
        <v>3656.6</v>
      </c>
      <c r="J18" s="185">
        <v>39213.300000000003</v>
      </c>
      <c r="K18" s="193">
        <f>I18/$I$21</f>
        <v>6.4212600146702409E-2</v>
      </c>
      <c r="L18" s="149"/>
      <c r="M18" s="134"/>
      <c r="N18" s="134"/>
      <c r="O18" s="134"/>
      <c r="P18" s="134"/>
    </row>
    <row r="19" spans="1:21" ht="11.1" customHeight="1" x14ac:dyDescent="0.2">
      <c r="A19" s="1056"/>
      <c r="B19" s="1057"/>
      <c r="C19" s="154" t="s">
        <v>9</v>
      </c>
      <c r="D19" s="132">
        <v>236893</v>
      </c>
      <c r="E19" s="151">
        <v>9255.5</v>
      </c>
      <c r="F19" s="133">
        <v>98918.7</v>
      </c>
      <c r="G19" s="738">
        <f>E19/$E$21</f>
        <v>0.15420399184660658</v>
      </c>
      <c r="H19" s="233">
        <f t="shared" si="1"/>
        <v>1.3446187874341571E-2</v>
      </c>
      <c r="I19" s="685">
        <v>9132.7000000000007</v>
      </c>
      <c r="J19" s="185">
        <v>97938.7</v>
      </c>
      <c r="K19" s="193">
        <f>I19/$I$21</f>
        <v>0.16037696585893704</v>
      </c>
      <c r="L19" s="149"/>
      <c r="M19" s="134"/>
      <c r="N19" s="134"/>
      <c r="O19" s="134"/>
      <c r="P19" s="134"/>
    </row>
    <row r="20" spans="1:21" ht="11.1" customHeight="1" x14ac:dyDescent="0.2">
      <c r="A20" s="1056"/>
      <c r="B20" s="1057"/>
      <c r="C20" s="154" t="s">
        <v>336</v>
      </c>
      <c r="D20" s="132">
        <v>22</v>
      </c>
      <c r="E20" s="151">
        <v>581.76800000000003</v>
      </c>
      <c r="F20" s="133">
        <v>6217.6741300000012</v>
      </c>
      <c r="G20" s="738">
        <f>E20/$E$21</f>
        <v>9.692717619644171E-3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56"/>
      <c r="B21" s="1057"/>
      <c r="C21" s="156" t="s">
        <v>2</v>
      </c>
      <c r="D21" s="145">
        <v>255848</v>
      </c>
      <c r="E21" s="146">
        <v>60021.144</v>
      </c>
      <c r="F21" s="147">
        <v>641477.62972000008</v>
      </c>
      <c r="G21" s="739">
        <f>SUM(G16:G20)</f>
        <v>1</v>
      </c>
      <c r="H21" s="731">
        <f t="shared" si="1"/>
        <v>5.401567576974417E-2</v>
      </c>
      <c r="I21" s="686">
        <v>56945.210000000006</v>
      </c>
      <c r="J21" s="186">
        <v>610683.95402999991</v>
      </c>
      <c r="K21" s="194">
        <f>SUM(K16:K19)</f>
        <v>0.99999999999999989</v>
      </c>
      <c r="L21" s="166"/>
      <c r="M21" s="134"/>
      <c r="N21" s="134"/>
      <c r="O21" s="134"/>
      <c r="P21" s="134"/>
    </row>
    <row r="22" spans="1:21" ht="11.1" customHeight="1" x14ac:dyDescent="0.2">
      <c r="A22" s="1056" t="str">
        <f>T!J22</f>
        <v>červen</v>
      </c>
      <c r="B22" s="1057"/>
      <c r="C22" s="153" t="s">
        <v>6</v>
      </c>
      <c r="D22" s="171">
        <v>191</v>
      </c>
      <c r="E22" s="173">
        <v>38481.495999999999</v>
      </c>
      <c r="F22" s="172">
        <v>411349.34856000019</v>
      </c>
      <c r="G22" s="737">
        <f>E22/$E$27</f>
        <v>0.80457425333686716</v>
      </c>
      <c r="H22" s="656">
        <f>(E22-I22)/I22</f>
        <v>-4.6264189762353905E-3</v>
      </c>
      <c r="I22" s="684">
        <v>38660.354999999996</v>
      </c>
      <c r="J22" s="187">
        <v>415455.65937000001</v>
      </c>
      <c r="K22" s="192">
        <f>I22/$I$27</f>
        <v>0.8026723178486751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56"/>
      <c r="B23" s="1057"/>
      <c r="C23" s="154" t="s">
        <v>7</v>
      </c>
      <c r="D23" s="132">
        <v>618</v>
      </c>
      <c r="E23" s="151">
        <v>3662.5259999999998</v>
      </c>
      <c r="F23" s="133">
        <v>39151.645879999996</v>
      </c>
      <c r="G23" s="738">
        <f>E23/$E$27</f>
        <v>7.6576391982704176E-2</v>
      </c>
      <c r="H23" s="233">
        <f t="shared" ref="H23:H27" si="2">(E23-I23)/I23</f>
        <v>-0.10311342932706437</v>
      </c>
      <c r="I23" s="685">
        <v>4083.6</v>
      </c>
      <c r="J23" s="185">
        <v>43880.738159999957</v>
      </c>
      <c r="K23" s="193">
        <f>I23/$I$27</f>
        <v>8.4784339853238549E-2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56"/>
      <c r="B24" s="1057"/>
      <c r="C24" s="154" t="s">
        <v>8</v>
      </c>
      <c r="D24" s="132">
        <v>18128</v>
      </c>
      <c r="E24" s="151">
        <v>1267.8230000000001</v>
      </c>
      <c r="F24" s="133">
        <v>13552.58605</v>
      </c>
      <c r="G24" s="738">
        <f>E24/$E$27</f>
        <v>2.6507746569631986E-2</v>
      </c>
      <c r="H24" s="233">
        <f t="shared" si="2"/>
        <v>-0.18194412182217051</v>
      </c>
      <c r="I24" s="685">
        <v>1549.8</v>
      </c>
      <c r="J24" s="185">
        <v>16653.8</v>
      </c>
      <c r="K24" s="193">
        <f>I24/$I$27</f>
        <v>3.2177189221409809E-2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56"/>
      <c r="B25" s="1057"/>
      <c r="C25" s="154" t="s">
        <v>9</v>
      </c>
      <c r="D25" s="132">
        <v>236769</v>
      </c>
      <c r="E25" s="151">
        <v>3796.2</v>
      </c>
      <c r="F25" s="133">
        <v>40580.1</v>
      </c>
      <c r="G25" s="738">
        <f>E25/$E$27</f>
        <v>7.9371258864712926E-2</v>
      </c>
      <c r="H25" s="233">
        <f t="shared" si="2"/>
        <v>-1.927250180841179E-2</v>
      </c>
      <c r="I25" s="685">
        <v>3870.8</v>
      </c>
      <c r="J25" s="185">
        <v>41594.300000000003</v>
      </c>
      <c r="K25" s="193">
        <f>I25/$I$27</f>
        <v>8.0366153076676411E-2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51"/>
      <c r="B26" s="1099"/>
      <c r="C26" s="154" t="s">
        <v>336</v>
      </c>
      <c r="D26" s="132">
        <v>22</v>
      </c>
      <c r="E26" s="151">
        <v>620.351</v>
      </c>
      <c r="F26" s="133">
        <v>6631.3899800000008</v>
      </c>
      <c r="G26" s="738">
        <f>E26/$E$27</f>
        <v>1.2970349246083855E-2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58"/>
      <c r="B27" s="1059"/>
      <c r="C27" s="174" t="s">
        <v>2</v>
      </c>
      <c r="D27" s="175">
        <v>255728</v>
      </c>
      <c r="E27" s="176">
        <v>47828.395999999993</v>
      </c>
      <c r="F27" s="177">
        <v>511265.07047000009</v>
      </c>
      <c r="G27" s="745">
        <f>SUM(G22:G26)</f>
        <v>1</v>
      </c>
      <c r="H27" s="744">
        <f t="shared" si="2"/>
        <v>-6.9793855668345102E-3</v>
      </c>
      <c r="I27" s="693">
        <v>48164.555</v>
      </c>
      <c r="J27" s="188">
        <v>517584.49752999994</v>
      </c>
      <c r="K27" s="195">
        <f>SUM(K22:K25)</f>
        <v>0.99999999999999978</v>
      </c>
      <c r="L27" s="178"/>
    </row>
    <row r="28" spans="1:21" ht="11.1" customHeight="1" thickTop="1" x14ac:dyDescent="0.2">
      <c r="A28" s="1064" t="str">
        <f>T!E17</f>
        <v>II. čtvrtletí</v>
      </c>
      <c r="B28" s="1065"/>
      <c r="C28" s="154" t="s">
        <v>6</v>
      </c>
      <c r="D28" s="132">
        <f>D22</f>
        <v>191</v>
      </c>
      <c r="E28" s="151">
        <f>E10+E16+E22</f>
        <v>125098.23825533148</v>
      </c>
      <c r="F28" s="133">
        <f>F10+F16+F22</f>
        <v>1337193.1403400004</v>
      </c>
      <c r="G28" s="738">
        <f>E28/$E$33</f>
        <v>0.65438770125866197</v>
      </c>
      <c r="H28" s="233">
        <f>(E28-I28)/I28</f>
        <v>3.3914503581948342E-2</v>
      </c>
      <c r="I28" s="688">
        <v>120994.761</v>
      </c>
      <c r="J28" s="185">
        <v>1297461.44575</v>
      </c>
      <c r="K28" s="193">
        <f>I28/$I$33</f>
        <v>0.66298622330043666</v>
      </c>
      <c r="L28" s="148"/>
    </row>
    <row r="29" spans="1:21" ht="11.1" customHeight="1" x14ac:dyDescent="0.2">
      <c r="A29" s="1056"/>
      <c r="B29" s="1057"/>
      <c r="C29" s="154" t="s">
        <v>7</v>
      </c>
      <c r="D29" s="132">
        <f>D23</f>
        <v>618</v>
      </c>
      <c r="E29" s="151">
        <f t="shared" ref="E29:F32" si="3">E11+E17+E23</f>
        <v>14831.134533259088</v>
      </c>
      <c r="F29" s="133">
        <f t="shared" si="3"/>
        <v>158536.41142999998</v>
      </c>
      <c r="G29" s="738">
        <f>E29/$E$33</f>
        <v>7.7581524485327819E-2</v>
      </c>
      <c r="H29" s="233">
        <f t="shared" ref="H29:H31" si="4">(E29-I29)/I29</f>
        <v>-2.8173949894890422E-2</v>
      </c>
      <c r="I29" s="685">
        <v>15261.1</v>
      </c>
      <c r="J29" s="185">
        <v>163595.64886999986</v>
      </c>
      <c r="K29" s="193">
        <f>I29/$I$33</f>
        <v>8.3622621085307103E-2</v>
      </c>
      <c r="L29" s="148"/>
    </row>
    <row r="30" spans="1:21" ht="11.1" customHeight="1" x14ac:dyDescent="0.2">
      <c r="A30" s="1056"/>
      <c r="B30" s="1057"/>
      <c r="C30" s="154" t="s">
        <v>8</v>
      </c>
      <c r="D30" s="132">
        <f>D24</f>
        <v>18128</v>
      </c>
      <c r="E30" s="151">
        <f t="shared" si="3"/>
        <v>14121.390524700351</v>
      </c>
      <c r="F30" s="133">
        <f t="shared" si="3"/>
        <v>150952.75746000002</v>
      </c>
      <c r="G30" s="738">
        <f>E30/$E$33</f>
        <v>7.3868860288611476E-2</v>
      </c>
      <c r="H30" s="233">
        <f t="shared" si="4"/>
        <v>6.8054586789825205E-2</v>
      </c>
      <c r="I30" s="685">
        <v>13221.599999999999</v>
      </c>
      <c r="J30" s="185">
        <v>141643.5</v>
      </c>
      <c r="K30" s="193">
        <f>I30/$I$33</f>
        <v>7.244725786093377E-2</v>
      </c>
      <c r="L30" s="148"/>
    </row>
    <row r="31" spans="1:21" ht="11.1" customHeight="1" x14ac:dyDescent="0.2">
      <c r="A31" s="1056"/>
      <c r="B31" s="1057"/>
      <c r="C31" s="154" t="s">
        <v>9</v>
      </c>
      <c r="D31" s="132">
        <f>D25</f>
        <v>236769</v>
      </c>
      <c r="E31" s="151">
        <f t="shared" si="3"/>
        <v>35405.799999999996</v>
      </c>
      <c r="F31" s="133">
        <f t="shared" si="3"/>
        <v>378477</v>
      </c>
      <c r="G31" s="738">
        <f>E31/$E$33</f>
        <v>0.18520740496708393</v>
      </c>
      <c r="H31" s="233">
        <f t="shared" si="4"/>
        <v>7.2181744402250336E-2</v>
      </c>
      <c r="I31" s="685">
        <v>33022.200000000004</v>
      </c>
      <c r="J31" s="185">
        <v>353767.1</v>
      </c>
      <c r="K31" s="193">
        <f>I31/$I$33</f>
        <v>0.1809438977533224</v>
      </c>
      <c r="L31" s="148"/>
    </row>
    <row r="32" spans="1:21" ht="11.1" customHeight="1" x14ac:dyDescent="0.2">
      <c r="A32" s="1056"/>
      <c r="B32" s="1057"/>
      <c r="C32" s="154" t="s">
        <v>336</v>
      </c>
      <c r="D32" s="132">
        <f>D26</f>
        <v>22</v>
      </c>
      <c r="E32" s="151">
        <f>E14+E20+E26</f>
        <v>1711.819</v>
      </c>
      <c r="F32" s="133">
        <f t="shared" si="3"/>
        <v>18298.043930000003</v>
      </c>
      <c r="G32" s="738">
        <f>E32/$E$33</f>
        <v>8.9545090003148829E-3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56"/>
      <c r="B33" s="1057"/>
      <c r="C33" s="157" t="s">
        <v>2</v>
      </c>
      <c r="D33" s="158">
        <f>SUM(D28:D32)</f>
        <v>255728</v>
      </c>
      <c r="E33" s="159">
        <f>SUM(E28:E32)</f>
        <v>191168.3823132909</v>
      </c>
      <c r="F33" s="160">
        <f>SUM(F28:F32)</f>
        <v>2043457.3531600002</v>
      </c>
      <c r="G33" s="743">
        <f>SUM(G28:G32)</f>
        <v>1.0000000000000002</v>
      </c>
      <c r="H33" s="733">
        <f>(E33-I33)/I33</f>
        <v>4.749993104530139E-2</v>
      </c>
      <c r="I33" s="689">
        <v>182499.66100000002</v>
      </c>
      <c r="J33" s="189">
        <v>1956467.6946199997</v>
      </c>
      <c r="K33" s="196">
        <f>SUM(K28:K31)</f>
        <v>0.99999999999999989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7" t="s">
        <v>121</v>
      </c>
      <c r="B36" s="1097"/>
      <c r="C36" s="1097"/>
      <c r="D36" s="109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33">
        <f>T!G17</f>
        <v>2017</v>
      </c>
      <c r="F37" s="1034"/>
      <c r="G37" s="1034"/>
      <c r="H37" s="680"/>
      <c r="I37" s="1035">
        <f>E37-1</f>
        <v>2016</v>
      </c>
      <c r="J37" s="1036"/>
      <c r="K37" s="103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7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39" t="s">
        <v>0</v>
      </c>
      <c r="E39" s="1026" t="s">
        <v>39</v>
      </c>
      <c r="F39" s="1027"/>
      <c r="G39" s="729" t="s">
        <v>108</v>
      </c>
      <c r="H39" s="1027"/>
      <c r="I39" s="1041" t="s">
        <v>39</v>
      </c>
      <c r="J39" s="1042"/>
      <c r="K39" s="190" t="s">
        <v>108</v>
      </c>
      <c r="L39" s="148"/>
    </row>
    <row r="40" spans="1:12" ht="15" customHeight="1" x14ac:dyDescent="0.25">
      <c r="A40" s="1038" t="s">
        <v>157</v>
      </c>
      <c r="B40" s="1038"/>
      <c r="C40" s="208" t="s">
        <v>45</v>
      </c>
      <c r="D40" s="1040"/>
      <c r="E40" s="163" t="s">
        <v>148</v>
      </c>
      <c r="F40" s="728" t="s">
        <v>1</v>
      </c>
      <c r="G40" s="730" t="s">
        <v>66</v>
      </c>
      <c r="H40" s="1038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50" t="str">
        <f>T!J20</f>
        <v>duben</v>
      </c>
      <c r="B41" s="1051"/>
      <c r="C41" s="153" t="s">
        <v>6</v>
      </c>
      <c r="D41" s="132">
        <v>126</v>
      </c>
      <c r="E41" s="151">
        <v>51616.198000000004</v>
      </c>
      <c r="F41" s="133">
        <v>551714.67080999992</v>
      </c>
      <c r="G41" s="737">
        <f>E41/$E$46</f>
        <v>0.71387663652727595</v>
      </c>
      <c r="H41" s="233">
        <f>(E41-I41)/I41</f>
        <v>0.40528828623360491</v>
      </c>
      <c r="I41" s="685">
        <v>36729.970999999998</v>
      </c>
      <c r="J41" s="185">
        <v>393070.99090000003</v>
      </c>
      <c r="K41" s="192">
        <f>I41/$I$46</f>
        <v>0.66424917512683812</v>
      </c>
      <c r="L41" s="148"/>
    </row>
    <row r="42" spans="1:12" ht="11.1" customHeight="1" x14ac:dyDescent="0.2">
      <c r="A42" s="1052"/>
      <c r="B42" s="1053"/>
      <c r="C42" s="154" t="s">
        <v>7</v>
      </c>
      <c r="D42" s="132">
        <v>322</v>
      </c>
      <c r="E42" s="151">
        <v>3255.0267821563316</v>
      </c>
      <c r="F42" s="133">
        <v>34797.94847000001</v>
      </c>
      <c r="G42" s="738">
        <f t="shared" ref="G42" si="5">E42/$E$46</f>
        <v>4.5018572872259285E-2</v>
      </c>
      <c r="H42" s="233">
        <f>(E42-I42)/I42</f>
        <v>-8.1123875859210839E-2</v>
      </c>
      <c r="I42" s="685">
        <v>3542.4</v>
      </c>
      <c r="J42" s="185">
        <v>37909.333330000009</v>
      </c>
      <c r="K42" s="193">
        <f t="shared" ref="K42:K44" si="6">I42/$I$46</f>
        <v>6.4063112872300154E-2</v>
      </c>
      <c r="L42" s="149"/>
    </row>
    <row r="43" spans="1:12" ht="11.1" customHeight="1" x14ac:dyDescent="0.2">
      <c r="A43" s="1052"/>
      <c r="B43" s="1053"/>
      <c r="C43" s="154" t="s">
        <v>8</v>
      </c>
      <c r="D43" s="132">
        <v>12363</v>
      </c>
      <c r="E43" s="151">
        <v>5369.2616088651521</v>
      </c>
      <c r="F43" s="133">
        <v>57400.213340000002</v>
      </c>
      <c r="G43" s="738">
        <f>E43/$E$46</f>
        <v>7.4259448903456329E-2</v>
      </c>
      <c r="H43" s="233">
        <f t="shared" ref="H43:H44" si="7">(E43-I43)/I43</f>
        <v>0.14346656633127858</v>
      </c>
      <c r="I43" s="685">
        <v>4695.6000000000004</v>
      </c>
      <c r="J43" s="185">
        <v>50251.199999999997</v>
      </c>
      <c r="K43" s="193">
        <f t="shared" si="6"/>
        <v>8.4918347110200049E-2</v>
      </c>
      <c r="L43" s="149"/>
    </row>
    <row r="44" spans="1:12" ht="11.1" customHeight="1" x14ac:dyDescent="0.2">
      <c r="A44" s="1052"/>
      <c r="B44" s="1053"/>
      <c r="C44" s="154" t="s">
        <v>9</v>
      </c>
      <c r="D44" s="132">
        <v>212795</v>
      </c>
      <c r="E44" s="151">
        <v>11776.2</v>
      </c>
      <c r="F44" s="133">
        <v>125894</v>
      </c>
      <c r="G44" s="738">
        <f>E44/$E$46</f>
        <v>0.16287046262246024</v>
      </c>
      <c r="H44" s="233">
        <f t="shared" si="7"/>
        <v>0.14027596223674663</v>
      </c>
      <c r="I44" s="685">
        <v>10327.5</v>
      </c>
      <c r="J44" s="185">
        <v>110521.7</v>
      </c>
      <c r="K44" s="193">
        <f t="shared" si="6"/>
        <v>0.18676936489066168</v>
      </c>
      <c r="L44" s="149"/>
    </row>
    <row r="45" spans="1:12" ht="11.1" customHeight="1" x14ac:dyDescent="0.2">
      <c r="A45" s="1052"/>
      <c r="B45" s="1053"/>
      <c r="C45" s="154" t="s">
        <v>336</v>
      </c>
      <c r="D45" s="132">
        <v>10</v>
      </c>
      <c r="E45" s="151">
        <v>287.39999999999998</v>
      </c>
      <c r="F45" s="133">
        <v>3072.5997499999999</v>
      </c>
      <c r="G45" s="738">
        <f>E45/$E$46</f>
        <v>3.9748790745482467E-3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54"/>
      <c r="B46" s="1055"/>
      <c r="C46" s="156" t="s">
        <v>2</v>
      </c>
      <c r="D46" s="145">
        <v>225616</v>
      </c>
      <c r="E46" s="146">
        <v>72304.086391021483</v>
      </c>
      <c r="F46" s="147">
        <v>772879.43237000005</v>
      </c>
      <c r="G46" s="739">
        <f>SUM(G41:G45)</f>
        <v>1</v>
      </c>
      <c r="H46" s="731">
        <f>(E46-I46)/I46</f>
        <v>0.30759509022034526</v>
      </c>
      <c r="I46" s="686">
        <v>55295.470999999998</v>
      </c>
      <c r="J46" s="186">
        <v>591753.22423000005</v>
      </c>
      <c r="K46" s="194">
        <f>SUM(K41:K44)</f>
        <v>1</v>
      </c>
      <c r="L46" s="166"/>
    </row>
    <row r="47" spans="1:12" ht="11.1" customHeight="1" x14ac:dyDescent="0.2">
      <c r="A47" s="1056" t="str">
        <f>T!J21</f>
        <v>květen</v>
      </c>
      <c r="B47" s="1057"/>
      <c r="C47" s="154" t="s">
        <v>6</v>
      </c>
      <c r="D47" s="132">
        <v>125</v>
      </c>
      <c r="E47" s="151">
        <v>44545.178</v>
      </c>
      <c r="F47" s="133">
        <v>476091.60871000006</v>
      </c>
      <c r="G47" s="738">
        <f>E47/$E$52</f>
        <v>0.82253027063639783</v>
      </c>
      <c r="H47" s="233">
        <f>(E47-I47)/I47</f>
        <v>0.15137074992875202</v>
      </c>
      <c r="I47" s="685">
        <v>38688.822</v>
      </c>
      <c r="J47" s="185">
        <v>414924.61103999987</v>
      </c>
      <c r="K47" s="193">
        <f>I47/$I$52</f>
        <v>0.80686396234781588</v>
      </c>
      <c r="L47" s="149"/>
    </row>
    <row r="48" spans="1:12" ht="11.1" customHeight="1" x14ac:dyDescent="0.2">
      <c r="A48" s="1056"/>
      <c r="B48" s="1057"/>
      <c r="C48" s="154" t="s">
        <v>7</v>
      </c>
      <c r="D48" s="132">
        <v>323</v>
      </c>
      <c r="E48" s="151">
        <v>2196.5830000000001</v>
      </c>
      <c r="F48" s="133">
        <v>23475.734430000022</v>
      </c>
      <c r="G48" s="738">
        <f t="shared" ref="G48:G51" si="8">E48/$E$52</f>
        <v>4.0560080587517477E-2</v>
      </c>
      <c r="H48" s="233">
        <f>(E48-I48)/I48</f>
        <v>-8.7456690623571864E-2</v>
      </c>
      <c r="I48" s="685">
        <v>2407.1</v>
      </c>
      <c r="J48" s="185">
        <v>25813.935580000005</v>
      </c>
      <c r="K48" s="193">
        <f t="shared" ref="K48:K50" si="9">I48/$I$52</f>
        <v>5.020060429256356E-2</v>
      </c>
      <c r="L48" s="150"/>
    </row>
    <row r="49" spans="1:12" ht="11.1" customHeight="1" x14ac:dyDescent="0.2">
      <c r="A49" s="1056"/>
      <c r="B49" s="1057"/>
      <c r="C49" s="154" t="s">
        <v>8</v>
      </c>
      <c r="D49" s="132">
        <v>12379</v>
      </c>
      <c r="E49" s="151">
        <v>2235.114</v>
      </c>
      <c r="F49" s="133">
        <v>23887.818610000002</v>
      </c>
      <c r="G49" s="738">
        <f t="shared" si="8"/>
        <v>4.1271558580890655E-2</v>
      </c>
      <c r="H49" s="233">
        <f t="shared" ref="H49:H50" si="10">(E49-I49)/I49</f>
        <v>4.3373167771450012E-2</v>
      </c>
      <c r="I49" s="685">
        <v>2142.1999999999998</v>
      </c>
      <c r="J49" s="185">
        <v>22972.7</v>
      </c>
      <c r="K49" s="193">
        <f t="shared" si="9"/>
        <v>4.467605604899242E-2</v>
      </c>
      <c r="L49" s="149"/>
    </row>
    <row r="50" spans="1:12" ht="11.1" customHeight="1" x14ac:dyDescent="0.2">
      <c r="A50" s="1056"/>
      <c r="B50" s="1057"/>
      <c r="C50" s="154" t="s">
        <v>9</v>
      </c>
      <c r="D50" s="132">
        <v>212709</v>
      </c>
      <c r="E50" s="151">
        <v>4875.8</v>
      </c>
      <c r="F50" s="133">
        <v>52110.5</v>
      </c>
      <c r="G50" s="738">
        <f t="shared" si="8"/>
        <v>9.0032036544313465E-2</v>
      </c>
      <c r="H50" s="233">
        <f t="shared" si="10"/>
        <v>3.4872121405072731E-2</v>
      </c>
      <c r="I50" s="685">
        <v>4711.5</v>
      </c>
      <c r="J50" s="185">
        <v>50525.8</v>
      </c>
      <c r="K50" s="193">
        <f t="shared" si="9"/>
        <v>9.825937731062824E-2</v>
      </c>
      <c r="L50" s="149"/>
    </row>
    <row r="51" spans="1:12" ht="11.1" customHeight="1" x14ac:dyDescent="0.2">
      <c r="A51" s="1056"/>
      <c r="B51" s="1057"/>
      <c r="C51" s="154" t="s">
        <v>336</v>
      </c>
      <c r="D51" s="132">
        <v>10</v>
      </c>
      <c r="E51" s="151">
        <v>303.60300000000001</v>
      </c>
      <c r="F51" s="133">
        <v>3244.7740100000001</v>
      </c>
      <c r="G51" s="738">
        <f t="shared" si="8"/>
        <v>5.6060536508805124E-3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56"/>
      <c r="B52" s="1057"/>
      <c r="C52" s="156" t="s">
        <v>2</v>
      </c>
      <c r="D52" s="145">
        <v>225546</v>
      </c>
      <c r="E52" s="146">
        <v>54156.278000000006</v>
      </c>
      <c r="F52" s="147">
        <v>578810.43576000014</v>
      </c>
      <c r="G52" s="739">
        <f>SUM(G47:G51)</f>
        <v>0.99999999999999989</v>
      </c>
      <c r="H52" s="731">
        <f t="shared" ref="H52" si="11">(E52-I52)/I52</f>
        <v>0.12944118725273809</v>
      </c>
      <c r="I52" s="686">
        <v>47949.621999999996</v>
      </c>
      <c r="J52" s="186">
        <v>514237.04661999986</v>
      </c>
      <c r="K52" s="194">
        <f>SUM(K47:K50)</f>
        <v>1</v>
      </c>
      <c r="L52" s="166"/>
    </row>
    <row r="53" spans="1:12" ht="11.1" customHeight="1" x14ac:dyDescent="0.2">
      <c r="A53" s="1056" t="str">
        <f>T!J22</f>
        <v>červen</v>
      </c>
      <c r="B53" s="1057"/>
      <c r="C53" s="153" t="s">
        <v>6</v>
      </c>
      <c r="D53" s="171">
        <v>125</v>
      </c>
      <c r="E53" s="173">
        <v>75136.553</v>
      </c>
      <c r="F53" s="172">
        <v>802806.61892000004</v>
      </c>
      <c r="G53" s="737">
        <f>E53/$E$58</f>
        <v>0.94392947425351925</v>
      </c>
      <c r="H53" s="656">
        <f>(E53-I53)/I53</f>
        <v>0.72582651335675064</v>
      </c>
      <c r="I53" s="684">
        <v>43536.561999999998</v>
      </c>
      <c r="J53" s="187">
        <v>468015.1121899999</v>
      </c>
      <c r="K53" s="192">
        <f>I53/$I$58</f>
        <v>0.90158600134333244</v>
      </c>
      <c r="L53" s="173"/>
    </row>
    <row r="54" spans="1:12" ht="11.1" customHeight="1" x14ac:dyDescent="0.2">
      <c r="A54" s="1056"/>
      <c r="B54" s="1057"/>
      <c r="C54" s="154" t="s">
        <v>7</v>
      </c>
      <c r="D54" s="132">
        <v>321</v>
      </c>
      <c r="E54" s="151">
        <v>1398.07</v>
      </c>
      <c r="F54" s="133">
        <v>14944.579290000012</v>
      </c>
      <c r="G54" s="738">
        <f t="shared" ref="G54:G57" si="12">E54/$E$58</f>
        <v>1.7563747967911405E-2</v>
      </c>
      <c r="H54" s="233">
        <f t="shared" ref="H54:H56" si="13">(E54-I54)/I54</f>
        <v>-0.24326387009472264</v>
      </c>
      <c r="I54" s="685">
        <v>1847.5</v>
      </c>
      <c r="J54" s="185">
        <v>19852.620719999995</v>
      </c>
      <c r="K54" s="193">
        <f t="shared" ref="K54:K56" si="14">I54/$I$58</f>
        <v>3.8259340218040339E-2</v>
      </c>
      <c r="L54" s="151"/>
    </row>
    <row r="55" spans="1:12" ht="11.1" customHeight="1" x14ac:dyDescent="0.2">
      <c r="A55" s="1056"/>
      <c r="B55" s="1057"/>
      <c r="C55" s="154" t="s">
        <v>8</v>
      </c>
      <c r="D55" s="132">
        <v>12381</v>
      </c>
      <c r="E55" s="151">
        <v>758.89</v>
      </c>
      <c r="F55" s="133">
        <v>8112.5918299999994</v>
      </c>
      <c r="G55" s="738">
        <f t="shared" si="12"/>
        <v>9.5338235534474566E-3</v>
      </c>
      <c r="H55" s="233">
        <f t="shared" si="13"/>
        <v>-0.1641260050666373</v>
      </c>
      <c r="I55" s="685">
        <v>907.9</v>
      </c>
      <c r="J55" s="185">
        <v>9756.4</v>
      </c>
      <c r="K55" s="193">
        <f t="shared" si="14"/>
        <v>1.8801437068448619E-2</v>
      </c>
      <c r="L55" s="151"/>
    </row>
    <row r="56" spans="1:12" ht="11.1" customHeight="1" x14ac:dyDescent="0.2">
      <c r="A56" s="1056"/>
      <c r="B56" s="1057"/>
      <c r="C56" s="154" t="s">
        <v>9</v>
      </c>
      <c r="D56" s="132">
        <v>212597</v>
      </c>
      <c r="E56" s="151">
        <v>1999.8</v>
      </c>
      <c r="F56" s="133">
        <v>21377.599999999999</v>
      </c>
      <c r="G56" s="738">
        <f t="shared" si="12"/>
        <v>2.5123193535537724E-2</v>
      </c>
      <c r="H56" s="233">
        <f t="shared" si="13"/>
        <v>1.4522509890329328E-3</v>
      </c>
      <c r="I56" s="685">
        <v>1996.9</v>
      </c>
      <c r="J56" s="185">
        <v>21458.2</v>
      </c>
      <c r="K56" s="193">
        <f t="shared" si="14"/>
        <v>4.1353221370178488E-2</v>
      </c>
      <c r="L56" s="151"/>
    </row>
    <row r="57" spans="1:12" ht="11.1" customHeight="1" x14ac:dyDescent="0.2">
      <c r="A57" s="1051"/>
      <c r="B57" s="1099"/>
      <c r="C57" s="154" t="s">
        <v>336</v>
      </c>
      <c r="D57" s="132">
        <v>10</v>
      </c>
      <c r="E57" s="151">
        <v>306.44</v>
      </c>
      <c r="F57" s="133">
        <v>3275.7621099999997</v>
      </c>
      <c r="G57" s="738">
        <f t="shared" si="12"/>
        <v>3.849760689584049E-3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58"/>
      <c r="B58" s="1059"/>
      <c r="C58" s="174" t="s">
        <v>2</v>
      </c>
      <c r="D58" s="175">
        <v>225434</v>
      </c>
      <c r="E58" s="176">
        <v>79599.753000000012</v>
      </c>
      <c r="F58" s="177">
        <v>850517.1521500001</v>
      </c>
      <c r="G58" s="745">
        <f>SUM(G53:G57)</f>
        <v>0.99999999999999989</v>
      </c>
      <c r="H58" s="744">
        <f t="shared" ref="H58" si="15">(E58-I58)/I58</f>
        <v>0.64840813602109759</v>
      </c>
      <c r="I58" s="693">
        <v>48288.862000000001</v>
      </c>
      <c r="J58" s="188">
        <v>519082.33290999994</v>
      </c>
      <c r="K58" s="195">
        <f>SUM(K53:K56)</f>
        <v>0.99999999999999989</v>
      </c>
      <c r="L58" s="178"/>
    </row>
    <row r="59" spans="1:12" ht="11.1" customHeight="1" thickTop="1" x14ac:dyDescent="0.2">
      <c r="A59" s="1064" t="str">
        <f>T!E17</f>
        <v>II. čtvrtletí</v>
      </c>
      <c r="B59" s="1065"/>
      <c r="C59" s="154" t="s">
        <v>6</v>
      </c>
      <c r="D59" s="132">
        <f>D53</f>
        <v>125</v>
      </c>
      <c r="E59" s="151">
        <f>E41+E47+E53</f>
        <v>171297.929</v>
      </c>
      <c r="F59" s="133">
        <f>F41+F47+F53</f>
        <v>1830612.8984400001</v>
      </c>
      <c r="G59" s="738">
        <f>E59/$E$64</f>
        <v>0.83130074450527247</v>
      </c>
      <c r="H59" s="233">
        <f>(E59-I59)/I59</f>
        <v>0.44001864396941182</v>
      </c>
      <c r="I59" s="688">
        <v>118955.35500000001</v>
      </c>
      <c r="J59" s="185">
        <v>1276010.7141299997</v>
      </c>
      <c r="K59" s="193">
        <f>I59/$I$64</f>
        <v>0.78500792116196005</v>
      </c>
      <c r="L59" s="148"/>
    </row>
    <row r="60" spans="1:12" ht="11.1" customHeight="1" x14ac:dyDescent="0.2">
      <c r="A60" s="1056"/>
      <c r="B60" s="1057"/>
      <c r="C60" s="154" t="s">
        <v>7</v>
      </c>
      <c r="D60" s="132">
        <f>D54</f>
        <v>321</v>
      </c>
      <c r="E60" s="151">
        <f t="shared" ref="E60:F61" si="16">E42+E48+E54</f>
        <v>6849.6797821563314</v>
      </c>
      <c r="F60" s="133">
        <f t="shared" si="16"/>
        <v>73218.262190000038</v>
      </c>
      <c r="G60" s="738">
        <f t="shared" ref="G60:G63" si="17">E60/$E$64</f>
        <v>3.324117189139672E-2</v>
      </c>
      <c r="H60" s="233">
        <f t="shared" ref="H60:H62" si="18">(E60-I60)/I60</f>
        <v>-0.12149803999534034</v>
      </c>
      <c r="I60" s="685">
        <v>7797</v>
      </c>
      <c r="J60" s="185">
        <v>83575.889630000005</v>
      </c>
      <c r="K60" s="193">
        <f t="shared" ref="K60:K62" si="19">I60/$I$64</f>
        <v>5.1453814427268124E-2</v>
      </c>
      <c r="L60" s="148"/>
    </row>
    <row r="61" spans="1:12" ht="11.1" customHeight="1" x14ac:dyDescent="0.2">
      <c r="A61" s="1056"/>
      <c r="B61" s="1057"/>
      <c r="C61" s="154" t="s">
        <v>8</v>
      </c>
      <c r="D61" s="132">
        <f>D55</f>
        <v>12381</v>
      </c>
      <c r="E61" s="151">
        <f>E43+E49+E55</f>
        <v>8363.2656088651511</v>
      </c>
      <c r="F61" s="133">
        <f t="shared" si="16"/>
        <v>89400.623780000009</v>
      </c>
      <c r="G61" s="738">
        <f t="shared" si="17"/>
        <v>4.058653229336439E-2</v>
      </c>
      <c r="H61" s="233">
        <f t="shared" si="18"/>
        <v>7.9730122373078124E-2</v>
      </c>
      <c r="I61" s="685">
        <v>7745.7</v>
      </c>
      <c r="J61" s="185">
        <v>82980.299999999988</v>
      </c>
      <c r="K61" s="193">
        <f t="shared" si="19"/>
        <v>5.1115276440847852E-2</v>
      </c>
      <c r="L61" s="148"/>
    </row>
    <row r="62" spans="1:12" ht="11.1" customHeight="1" x14ac:dyDescent="0.2">
      <c r="A62" s="1056"/>
      <c r="B62" s="1057"/>
      <c r="C62" s="154" t="s">
        <v>9</v>
      </c>
      <c r="D62" s="132">
        <f>D56</f>
        <v>212597</v>
      </c>
      <c r="E62" s="151">
        <f t="shared" ref="E62:F63" si="20">E44+E50+E56</f>
        <v>18651.8</v>
      </c>
      <c r="F62" s="133">
        <f t="shared" si="20"/>
        <v>199382.1</v>
      </c>
      <c r="G62" s="738">
        <f t="shared" si="17"/>
        <v>9.0516302893325934E-2</v>
      </c>
      <c r="H62" s="233">
        <f t="shared" si="18"/>
        <v>9.4852634730187291E-2</v>
      </c>
      <c r="I62" s="685">
        <v>17035.900000000001</v>
      </c>
      <c r="J62" s="185">
        <v>182505.7</v>
      </c>
      <c r="K62" s="193">
        <f t="shared" si="19"/>
        <v>0.11242298796992396</v>
      </c>
      <c r="L62" s="148"/>
    </row>
    <row r="63" spans="1:12" ht="11.1" customHeight="1" x14ac:dyDescent="0.2">
      <c r="A63" s="1056"/>
      <c r="B63" s="1057"/>
      <c r="C63" s="154" t="s">
        <v>336</v>
      </c>
      <c r="D63" s="132">
        <f>D57</f>
        <v>10</v>
      </c>
      <c r="E63" s="151">
        <f>E45+E51+E57</f>
        <v>897.44299999999998</v>
      </c>
      <c r="F63" s="133">
        <f t="shared" si="20"/>
        <v>9593.1358700000001</v>
      </c>
      <c r="G63" s="738">
        <f t="shared" si="17"/>
        <v>4.3552484166404911E-3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56"/>
      <c r="B64" s="1057"/>
      <c r="C64" s="157" t="s">
        <v>2</v>
      </c>
      <c r="D64" s="158">
        <f>SUM(D59:D63)</f>
        <v>225434</v>
      </c>
      <c r="E64" s="159">
        <f>SUM(E59:E63)</f>
        <v>206060.11739102149</v>
      </c>
      <c r="F64" s="160">
        <f>SUM(F59:F63)</f>
        <v>2202207.0202800003</v>
      </c>
      <c r="G64" s="743">
        <f>SUM(G59:G63)</f>
        <v>1</v>
      </c>
      <c r="H64" s="733">
        <f>(E64-I64)/I64</f>
        <v>0.35982801604446651</v>
      </c>
      <c r="I64" s="689">
        <v>151533.95500000002</v>
      </c>
      <c r="J64" s="189">
        <v>1625072.6037599999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30" t="s">
        <v>270</v>
      </c>
      <c r="L1" s="1030"/>
    </row>
    <row r="2" spans="1:17" ht="6.75" customHeight="1" x14ac:dyDescent="0.2">
      <c r="K2" s="121" t="s">
        <v>193</v>
      </c>
    </row>
    <row r="3" spans="1:17" ht="30" customHeight="1" x14ac:dyDescent="0.2">
      <c r="A3" s="1043" t="s">
        <v>227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31" t="s">
        <v>122</v>
      </c>
      <c r="B5" s="1031"/>
      <c r="C5" s="1031"/>
      <c r="D5" s="103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33">
        <f>T!G17</f>
        <v>2017</v>
      </c>
      <c r="F6" s="1034"/>
      <c r="G6" s="1034"/>
      <c r="H6" s="680"/>
      <c r="I6" s="1035">
        <f>E6-1</f>
        <v>2016</v>
      </c>
      <c r="J6" s="1036"/>
      <c r="K6" s="103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7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39" t="s">
        <v>0</v>
      </c>
      <c r="E8" s="1026" t="s">
        <v>39</v>
      </c>
      <c r="F8" s="1027"/>
      <c r="G8" s="729" t="s">
        <v>108</v>
      </c>
      <c r="H8" s="1027"/>
      <c r="I8" s="1041" t="s">
        <v>39</v>
      </c>
      <c r="J8" s="1042"/>
      <c r="K8" s="190" t="s">
        <v>108</v>
      </c>
      <c r="L8" s="148"/>
    </row>
    <row r="9" spans="1:17" ht="15" customHeight="1" x14ac:dyDescent="0.25">
      <c r="A9" s="1038" t="s">
        <v>157</v>
      </c>
      <c r="B9" s="1038"/>
      <c r="C9" s="208" t="s">
        <v>45</v>
      </c>
      <c r="D9" s="1040"/>
      <c r="E9" s="163" t="s">
        <v>148</v>
      </c>
      <c r="F9" s="728" t="s">
        <v>1</v>
      </c>
      <c r="G9" s="730" t="s">
        <v>66</v>
      </c>
      <c r="H9" s="1038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50" t="str">
        <f>T!J20</f>
        <v>duben</v>
      </c>
      <c r="B10" s="1051"/>
      <c r="C10" s="153" t="s">
        <v>6</v>
      </c>
      <c r="D10" s="132">
        <v>99</v>
      </c>
      <c r="E10" s="151">
        <v>10646.813950910575</v>
      </c>
      <c r="F10" s="133">
        <v>113800.33472</v>
      </c>
      <c r="G10" s="737">
        <f>E10/$E$15</f>
        <v>0.37177392718051977</v>
      </c>
      <c r="H10" s="233">
        <f>(E10-I10)/I10</f>
        <v>6.4624757053982296E-2</v>
      </c>
      <c r="I10" s="685">
        <v>10000.531999999999</v>
      </c>
      <c r="J10" s="185">
        <v>106997.46683000002</v>
      </c>
      <c r="K10" s="192">
        <f>I10/$I$15</f>
        <v>0.37706516085912889</v>
      </c>
      <c r="L10" s="148"/>
    </row>
    <row r="11" spans="1:17" ht="11.1" customHeight="1" x14ac:dyDescent="0.2">
      <c r="A11" s="1052"/>
      <c r="B11" s="1053"/>
      <c r="C11" s="154" t="s">
        <v>7</v>
      </c>
      <c r="D11" s="132">
        <v>321</v>
      </c>
      <c r="E11" s="151">
        <v>3183.5686507618643</v>
      </c>
      <c r="F11" s="133">
        <v>34028.245209999994</v>
      </c>
      <c r="G11" s="738">
        <f>E11/$E$15</f>
        <v>0.11116638509883058</v>
      </c>
      <c r="H11" s="233">
        <f>(E11-I11)/I11</f>
        <v>5.8709347156682461E-2</v>
      </c>
      <c r="I11" s="685">
        <v>3007.0279999999998</v>
      </c>
      <c r="J11" s="185">
        <v>32173.197810000001</v>
      </c>
      <c r="K11" s="193">
        <f>I11/$I$15</f>
        <v>0.11337851791563736</v>
      </c>
      <c r="L11" s="149"/>
      <c r="M11" s="134"/>
      <c r="O11" s="134"/>
      <c r="P11" s="134"/>
      <c r="Q11" s="134"/>
    </row>
    <row r="12" spans="1:17" ht="11.1" customHeight="1" x14ac:dyDescent="0.2">
      <c r="A12" s="1052"/>
      <c r="B12" s="1053"/>
      <c r="C12" s="154" t="s">
        <v>8</v>
      </c>
      <c r="D12" s="132">
        <v>10342</v>
      </c>
      <c r="E12" s="151">
        <v>5134.6837429695743</v>
      </c>
      <c r="F12" s="133">
        <v>54883.026108000005</v>
      </c>
      <c r="G12" s="738">
        <f>E12/$E$15</f>
        <v>0.17929697548537568</v>
      </c>
      <c r="H12" s="233">
        <f t="shared" ref="H12:H13" si="0">(E12-I12)/I12</f>
        <v>0.10200751687649444</v>
      </c>
      <c r="I12" s="685">
        <v>4659.3908520000005</v>
      </c>
      <c r="J12" s="185">
        <v>49850.735720000004</v>
      </c>
      <c r="K12" s="193">
        <f>I12/$I$15</f>
        <v>0.17568004993283695</v>
      </c>
      <c r="L12" s="149"/>
      <c r="M12" s="134"/>
      <c r="O12" s="134"/>
      <c r="P12" s="134"/>
      <c r="Q12" s="134"/>
    </row>
    <row r="13" spans="1:17" ht="11.1" customHeight="1" x14ac:dyDescent="0.2">
      <c r="A13" s="1052"/>
      <c r="B13" s="1053"/>
      <c r="C13" s="154" t="s">
        <v>9</v>
      </c>
      <c r="D13" s="132">
        <v>106081</v>
      </c>
      <c r="E13" s="151">
        <v>9506.4751479999995</v>
      </c>
      <c r="F13" s="133">
        <v>101608.11630199999</v>
      </c>
      <c r="G13" s="738">
        <f>E13/$E$15</f>
        <v>0.33195466885318337</v>
      </c>
      <c r="H13" s="233">
        <f t="shared" si="0"/>
        <v>7.3562334493245299E-2</v>
      </c>
      <c r="I13" s="685">
        <v>8855.0751479999999</v>
      </c>
      <c r="J13" s="185">
        <v>94738.624280000004</v>
      </c>
      <c r="K13" s="193">
        <f>I13/$I$15</f>
        <v>0.33387627129239672</v>
      </c>
      <c r="L13" s="149"/>
      <c r="M13" s="134"/>
      <c r="O13" s="134"/>
      <c r="P13" s="134"/>
      <c r="Q13" s="134"/>
    </row>
    <row r="14" spans="1:17" ht="11.1" customHeight="1" x14ac:dyDescent="0.2">
      <c r="A14" s="1052"/>
      <c r="B14" s="1053"/>
      <c r="C14" s="154" t="s">
        <v>336</v>
      </c>
      <c r="D14" s="132">
        <v>10</v>
      </c>
      <c r="E14" s="151">
        <v>166.32999999999998</v>
      </c>
      <c r="F14" s="133">
        <v>1777.0635400000001</v>
      </c>
      <c r="G14" s="738">
        <f>E14/$E$15</f>
        <v>5.808043382090582E-3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54"/>
      <c r="B15" s="1055"/>
      <c r="C15" s="156" t="s">
        <v>2</v>
      </c>
      <c r="D15" s="145">
        <v>116853</v>
      </c>
      <c r="E15" s="146">
        <v>28637.871492642014</v>
      </c>
      <c r="F15" s="147">
        <v>306096.78588000004</v>
      </c>
      <c r="G15" s="739">
        <f>SUM(G10:G14)</f>
        <v>1</v>
      </c>
      <c r="H15" s="731">
        <f>(E15-I15)/I15</f>
        <v>7.9776917971576253E-2</v>
      </c>
      <c r="I15" s="686">
        <v>26522.026000000002</v>
      </c>
      <c r="J15" s="186">
        <v>283760.02464000002</v>
      </c>
      <c r="K15" s="194">
        <f>SUM(K10:K13)</f>
        <v>0.99999999999999989</v>
      </c>
      <c r="L15" s="166"/>
      <c r="M15" s="134"/>
    </row>
    <row r="16" spans="1:17" ht="11.1" customHeight="1" x14ac:dyDescent="0.2">
      <c r="A16" s="1056" t="str">
        <f>T!J21</f>
        <v>květen</v>
      </c>
      <c r="B16" s="1057"/>
      <c r="C16" s="154" t="s">
        <v>6</v>
      </c>
      <c r="D16" s="132">
        <v>99</v>
      </c>
      <c r="E16" s="151">
        <v>8758.476999999999</v>
      </c>
      <c r="F16" s="133">
        <v>93596.902949999989</v>
      </c>
      <c r="G16" s="738">
        <f>E16/$E$21</f>
        <v>0.49073718180021153</v>
      </c>
      <c r="H16" s="233">
        <f>(E16-I16)/I16</f>
        <v>2.3182918825396143E-4</v>
      </c>
      <c r="I16" s="685">
        <v>8756.4470000000001</v>
      </c>
      <c r="J16" s="185">
        <v>93877.430960000012</v>
      </c>
      <c r="K16" s="193">
        <f>I16/$I$21</f>
        <v>0.49390395919735786</v>
      </c>
      <c r="L16" s="149"/>
      <c r="M16" s="134"/>
      <c r="N16" s="134"/>
    </row>
    <row r="17" spans="1:21" ht="11.1" customHeight="1" x14ac:dyDescent="0.2">
      <c r="A17" s="1056"/>
      <c r="B17" s="1057"/>
      <c r="C17" s="154" t="s">
        <v>7</v>
      </c>
      <c r="D17" s="132">
        <v>321</v>
      </c>
      <c r="E17" s="151">
        <v>1996.144</v>
      </c>
      <c r="F17" s="133">
        <v>21331.14158000001</v>
      </c>
      <c r="G17" s="738">
        <f>E17/$E$21</f>
        <v>0.11184388347739013</v>
      </c>
      <c r="H17" s="233">
        <f>(E17-I17)/I17</f>
        <v>-2.8978238714997037E-2</v>
      </c>
      <c r="I17" s="685">
        <v>2055.7150000000001</v>
      </c>
      <c r="J17" s="185">
        <v>22037.916510000006</v>
      </c>
      <c r="K17" s="193">
        <f>I17/$I$21</f>
        <v>0.11595179842707853</v>
      </c>
      <c r="L17" s="150"/>
      <c r="M17" s="137"/>
      <c r="N17" s="134"/>
    </row>
    <row r="18" spans="1:21" ht="11.1" customHeight="1" x14ac:dyDescent="0.2">
      <c r="A18" s="1056"/>
      <c r="B18" s="1057"/>
      <c r="C18" s="154" t="s">
        <v>8</v>
      </c>
      <c r="D18" s="132">
        <v>10367</v>
      </c>
      <c r="E18" s="151">
        <v>2404.8338920000001</v>
      </c>
      <c r="F18" s="133">
        <v>25696.713900000002</v>
      </c>
      <c r="G18" s="738">
        <f>E18/$E$21</f>
        <v>0.13474276485029468</v>
      </c>
      <c r="H18" s="233">
        <f t="shared" ref="H18:H21" si="1">(E18-I18)/I18</f>
        <v>1.5713604616037758E-2</v>
      </c>
      <c r="I18" s="685">
        <v>2367.6298919999999</v>
      </c>
      <c r="J18" s="185">
        <v>25376.559819999999</v>
      </c>
      <c r="K18" s="193">
        <f>I18/$I$21</f>
        <v>0.13354523559302223</v>
      </c>
      <c r="L18" s="149"/>
      <c r="M18" s="134"/>
      <c r="N18" s="134"/>
      <c r="O18" s="134"/>
      <c r="P18" s="134"/>
    </row>
    <row r="19" spans="1:21" ht="11.1" customHeight="1" x14ac:dyDescent="0.2">
      <c r="A19" s="1056"/>
      <c r="B19" s="1057"/>
      <c r="C19" s="154" t="s">
        <v>9</v>
      </c>
      <c r="D19" s="132">
        <v>106036</v>
      </c>
      <c r="E19" s="151">
        <v>4504.0561079999998</v>
      </c>
      <c r="F19" s="133">
        <v>48126.486279999997</v>
      </c>
      <c r="G19" s="738">
        <f>E19/$E$21</f>
        <v>0.25236211742177883</v>
      </c>
      <c r="H19" s="233">
        <f t="shared" si="1"/>
        <v>-9.9356903473766401E-3</v>
      </c>
      <c r="I19" s="685">
        <v>4549.2561079999996</v>
      </c>
      <c r="J19" s="185">
        <v>48757.550179999998</v>
      </c>
      <c r="K19" s="193">
        <f>I19/$I$21</f>
        <v>0.25659900678254122</v>
      </c>
      <c r="L19" s="149"/>
      <c r="M19" s="134"/>
      <c r="N19" s="134"/>
      <c r="O19" s="134"/>
      <c r="P19" s="134"/>
    </row>
    <row r="20" spans="1:21" ht="11.1" customHeight="1" x14ac:dyDescent="0.2">
      <c r="A20" s="1056"/>
      <c r="B20" s="1057"/>
      <c r="C20" s="154" t="s">
        <v>336</v>
      </c>
      <c r="D20" s="132">
        <v>10</v>
      </c>
      <c r="E20" s="151">
        <v>184.08100000000002</v>
      </c>
      <c r="F20" s="133">
        <v>1966.91085</v>
      </c>
      <c r="G20" s="738">
        <f>E20/$E$21</f>
        <v>1.0314052450324953E-2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56"/>
      <c r="B21" s="1057"/>
      <c r="C21" s="156" t="s">
        <v>2</v>
      </c>
      <c r="D21" s="145">
        <v>116833</v>
      </c>
      <c r="E21" s="146">
        <v>17847.591999999997</v>
      </c>
      <c r="F21" s="147">
        <v>190718.15555999998</v>
      </c>
      <c r="G21" s="739">
        <f>SUM(G16:G20)</f>
        <v>1.0000000000000002</v>
      </c>
      <c r="H21" s="731">
        <f t="shared" si="1"/>
        <v>6.6864278330113604E-3</v>
      </c>
      <c r="I21" s="686">
        <v>17729.048000000003</v>
      </c>
      <c r="J21" s="186">
        <v>190049.45747000002</v>
      </c>
      <c r="K21" s="194">
        <f>SUM(K16:K19)</f>
        <v>0.99999999999999978</v>
      </c>
      <c r="L21" s="166"/>
      <c r="M21" s="134"/>
      <c r="N21" s="134"/>
      <c r="O21" s="134"/>
      <c r="P21" s="134"/>
    </row>
    <row r="22" spans="1:21" ht="11.1" customHeight="1" x14ac:dyDescent="0.2">
      <c r="A22" s="1056" t="str">
        <f>T!J22</f>
        <v>červen</v>
      </c>
      <c r="B22" s="1057"/>
      <c r="C22" s="153" t="s">
        <v>6</v>
      </c>
      <c r="D22" s="171">
        <v>99</v>
      </c>
      <c r="E22" s="173">
        <v>7829.7179999999998</v>
      </c>
      <c r="F22" s="172">
        <v>83690.135760000019</v>
      </c>
      <c r="G22" s="737">
        <f>E22/$E$27</f>
        <v>0.62290933001421289</v>
      </c>
      <c r="H22" s="656">
        <f>(E22-I22)/I22</f>
        <v>-3.2483049308070749E-2</v>
      </c>
      <c r="I22" s="684">
        <v>8092.59</v>
      </c>
      <c r="J22" s="187">
        <v>86917.816210000019</v>
      </c>
      <c r="K22" s="192">
        <f>I22/$I$27</f>
        <v>0.62331656334528074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56"/>
      <c r="B23" s="1057"/>
      <c r="C23" s="154" t="s">
        <v>7</v>
      </c>
      <c r="D23" s="132">
        <v>321</v>
      </c>
      <c r="E23" s="151">
        <v>1389.4860000000001</v>
      </c>
      <c r="F23" s="133">
        <v>14851.128060000012</v>
      </c>
      <c r="G23" s="738">
        <f>E23/$E$27</f>
        <v>0.11054341846336339</v>
      </c>
      <c r="H23" s="233">
        <f t="shared" ref="H23:H27" si="2">(E23-I23)/I23</f>
        <v>-8.2293872342786276E-2</v>
      </c>
      <c r="I23" s="685">
        <v>1514.086</v>
      </c>
      <c r="J23" s="185">
        <v>16257.615049999995</v>
      </c>
      <c r="K23" s="193">
        <f>I23/$I$27</f>
        <v>0.11661963377969263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56"/>
      <c r="B24" s="1057"/>
      <c r="C24" s="154" t="s">
        <v>8</v>
      </c>
      <c r="D24" s="132">
        <v>10419</v>
      </c>
      <c r="E24" s="151">
        <v>1005.2752360000001</v>
      </c>
      <c r="F24" s="133">
        <v>10742.605025999999</v>
      </c>
      <c r="G24" s="738">
        <f>E24/$E$27</f>
        <v>7.9976740380258884E-2</v>
      </c>
      <c r="H24" s="233">
        <f t="shared" si="2"/>
        <v>-0.12333979026241103</v>
      </c>
      <c r="I24" s="685">
        <v>1146.7102359999999</v>
      </c>
      <c r="J24" s="185">
        <v>12303.7433</v>
      </c>
      <c r="K24" s="193">
        <f>I24/$I$27</f>
        <v>8.8323204741173805E-2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56"/>
      <c r="B25" s="1057"/>
      <c r="C25" s="154" t="s">
        <v>9</v>
      </c>
      <c r="D25" s="132">
        <v>105987</v>
      </c>
      <c r="E25" s="151">
        <v>2164.5277639999999</v>
      </c>
      <c r="F25" s="133">
        <v>23130.975894000003</v>
      </c>
      <c r="G25" s="738">
        <f>E25/$E$27</f>
        <v>0.17220346112981366</v>
      </c>
      <c r="H25" s="233">
        <f t="shared" si="2"/>
        <v>-2.9241237900287573E-2</v>
      </c>
      <c r="I25" s="685">
        <v>2229.7277640000002</v>
      </c>
      <c r="J25" s="185">
        <v>23921.1067</v>
      </c>
      <c r="K25" s="193">
        <f>I25/$I$27</f>
        <v>0.17174059813385298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51"/>
      <c r="B26" s="1099"/>
      <c r="C26" s="154" t="s">
        <v>336</v>
      </c>
      <c r="D26" s="132">
        <v>10</v>
      </c>
      <c r="E26" s="151">
        <v>180.58799999999999</v>
      </c>
      <c r="F26" s="133">
        <v>1929.9224199999999</v>
      </c>
      <c r="G26" s="738">
        <f>E26/$E$27</f>
        <v>1.4367050012351234E-2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58"/>
      <c r="B27" s="1059"/>
      <c r="C27" s="174" t="s">
        <v>2</v>
      </c>
      <c r="D27" s="175">
        <v>116836</v>
      </c>
      <c r="E27" s="176">
        <v>12569.594999999999</v>
      </c>
      <c r="F27" s="177">
        <v>134344.76716000002</v>
      </c>
      <c r="G27" s="745">
        <f>SUM(G22:G26)</f>
        <v>1</v>
      </c>
      <c r="H27" s="744">
        <f t="shared" si="2"/>
        <v>-3.1850525228385003E-2</v>
      </c>
      <c r="I27" s="693">
        <v>12983.113999999998</v>
      </c>
      <c r="J27" s="188">
        <v>139400.28126000002</v>
      </c>
      <c r="K27" s="195">
        <f>SUM(K22:K25)</f>
        <v>1.0000000000000002</v>
      </c>
      <c r="L27" s="178"/>
    </row>
    <row r="28" spans="1:21" ht="11.1" customHeight="1" thickTop="1" x14ac:dyDescent="0.2">
      <c r="A28" s="1064" t="str">
        <f>T!E17</f>
        <v>II. čtvrtletí</v>
      </c>
      <c r="B28" s="1065"/>
      <c r="C28" s="154" t="s">
        <v>6</v>
      </c>
      <c r="D28" s="132">
        <f>D22</f>
        <v>99</v>
      </c>
      <c r="E28" s="151">
        <f>E10+E16+E22</f>
        <v>27235.008950910575</v>
      </c>
      <c r="F28" s="133">
        <f>F10+F16+F22</f>
        <v>291087.37343000004</v>
      </c>
      <c r="G28" s="738">
        <f>E28/$E$33</f>
        <v>0.46117995047458854</v>
      </c>
      <c r="H28" s="233">
        <f>(E28-I28)/I28</f>
        <v>1.4355535871379357E-2</v>
      </c>
      <c r="I28" s="688">
        <v>26849.569</v>
      </c>
      <c r="J28" s="185">
        <v>287792.71400000004</v>
      </c>
      <c r="K28" s="193">
        <f>I28/$I$33</f>
        <v>0.46911767141695099</v>
      </c>
      <c r="L28" s="148"/>
    </row>
    <row r="29" spans="1:21" ht="11.1" customHeight="1" x14ac:dyDescent="0.2">
      <c r="A29" s="1056"/>
      <c r="B29" s="1057"/>
      <c r="C29" s="154" t="s">
        <v>7</v>
      </c>
      <c r="D29" s="132">
        <f>D23</f>
        <v>321</v>
      </c>
      <c r="E29" s="151">
        <f t="shared" ref="E29:F32" si="3">E11+E17+E23</f>
        <v>6569.198650761864</v>
      </c>
      <c r="F29" s="133">
        <f t="shared" si="3"/>
        <v>70210.514850000021</v>
      </c>
      <c r="G29" s="738">
        <f>E29/$E$33</f>
        <v>0.1112385427842791</v>
      </c>
      <c r="H29" s="233">
        <f t="shared" ref="H29:H31" si="4">(E29-I29)/I29</f>
        <v>-1.1601866550181947E-3</v>
      </c>
      <c r="I29" s="685">
        <v>6576.8290000000006</v>
      </c>
      <c r="J29" s="185">
        <v>70468.729370000001</v>
      </c>
      <c r="K29" s="193">
        <f>I29/$I$33</f>
        <v>0.11491084664291909</v>
      </c>
      <c r="L29" s="148"/>
    </row>
    <row r="30" spans="1:21" ht="11.1" customHeight="1" x14ac:dyDescent="0.2">
      <c r="A30" s="1056"/>
      <c r="B30" s="1057"/>
      <c r="C30" s="154" t="s">
        <v>8</v>
      </c>
      <c r="D30" s="132">
        <f>D24</f>
        <v>10419</v>
      </c>
      <c r="E30" s="151">
        <f t="shared" si="3"/>
        <v>8544.7928709695734</v>
      </c>
      <c r="F30" s="133">
        <f t="shared" si="3"/>
        <v>91322.345034000013</v>
      </c>
      <c r="G30" s="738">
        <f>E30/$E$33</f>
        <v>0.14469197201852257</v>
      </c>
      <c r="H30" s="233">
        <f t="shared" si="4"/>
        <v>4.5396880797460883E-2</v>
      </c>
      <c r="I30" s="685">
        <v>8173.7309800000003</v>
      </c>
      <c r="J30" s="185">
        <v>87531.038840000008</v>
      </c>
      <c r="K30" s="193">
        <f>I30/$I$33</f>
        <v>0.14281203709922469</v>
      </c>
      <c r="L30" s="148"/>
    </row>
    <row r="31" spans="1:21" ht="11.1" customHeight="1" x14ac:dyDescent="0.2">
      <c r="A31" s="1056"/>
      <c r="B31" s="1057"/>
      <c r="C31" s="154" t="s">
        <v>9</v>
      </c>
      <c r="D31" s="132">
        <f>D25</f>
        <v>105987</v>
      </c>
      <c r="E31" s="151">
        <f t="shared" si="3"/>
        <v>16175.059019999999</v>
      </c>
      <c r="F31" s="133">
        <f t="shared" si="3"/>
        <v>172865.578476</v>
      </c>
      <c r="G31" s="738">
        <f>E31/$E$33</f>
        <v>0.27389794257870959</v>
      </c>
      <c r="H31" s="233">
        <f t="shared" si="4"/>
        <v>3.4603937423283319E-2</v>
      </c>
      <c r="I31" s="685">
        <v>15634.059020000001</v>
      </c>
      <c r="J31" s="185">
        <v>167417.28116000001</v>
      </c>
      <c r="K31" s="193">
        <f>I31/$I$33</f>
        <v>0.27315944484090521</v>
      </c>
      <c r="L31" s="148"/>
    </row>
    <row r="32" spans="1:21" ht="11.1" customHeight="1" x14ac:dyDescent="0.2">
      <c r="A32" s="1056"/>
      <c r="B32" s="1057"/>
      <c r="C32" s="154" t="s">
        <v>336</v>
      </c>
      <c r="D32" s="132">
        <f>D26</f>
        <v>10</v>
      </c>
      <c r="E32" s="151">
        <f>E14+E20+E26</f>
        <v>530.99900000000002</v>
      </c>
      <c r="F32" s="133">
        <f t="shared" si="3"/>
        <v>5673.8968100000002</v>
      </c>
      <c r="G32" s="738">
        <f>E32/$E$33</f>
        <v>8.9915921439000859E-3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56"/>
      <c r="B33" s="1057"/>
      <c r="C33" s="157" t="s">
        <v>2</v>
      </c>
      <c r="D33" s="158">
        <f>SUM(D28:D32)</f>
        <v>116836</v>
      </c>
      <c r="E33" s="159">
        <f>SUM(E28:E32)</f>
        <v>59055.05849264202</v>
      </c>
      <c r="F33" s="160">
        <f>SUM(F28:F32)</f>
        <v>631159.70860000001</v>
      </c>
      <c r="G33" s="743">
        <f>SUM(G28:G32)</f>
        <v>0.99999999999999989</v>
      </c>
      <c r="H33" s="733">
        <f>(E33-I33)/I33</f>
        <v>3.1814385007821161E-2</v>
      </c>
      <c r="I33" s="689">
        <v>57234.188000000002</v>
      </c>
      <c r="J33" s="189">
        <v>613209.76337000006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7" t="s">
        <v>123</v>
      </c>
      <c r="B36" s="1097"/>
      <c r="C36" s="1097"/>
      <c r="D36" s="109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33">
        <f>T!G17</f>
        <v>2017</v>
      </c>
      <c r="F37" s="1034"/>
      <c r="G37" s="1034"/>
      <c r="H37" s="680"/>
      <c r="I37" s="1035">
        <f>E37-1</f>
        <v>2016</v>
      </c>
      <c r="J37" s="1036"/>
      <c r="K37" s="103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7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39" t="s">
        <v>0</v>
      </c>
      <c r="E39" s="1026" t="s">
        <v>39</v>
      </c>
      <c r="F39" s="1027"/>
      <c r="G39" s="729" t="s">
        <v>108</v>
      </c>
      <c r="H39" s="1027"/>
      <c r="I39" s="1041" t="s">
        <v>39</v>
      </c>
      <c r="J39" s="1042"/>
      <c r="K39" s="190" t="s">
        <v>108</v>
      </c>
      <c r="L39" s="148"/>
    </row>
    <row r="40" spans="1:12" ht="15" customHeight="1" x14ac:dyDescent="0.25">
      <c r="A40" s="1038" t="s">
        <v>157</v>
      </c>
      <c r="B40" s="1038"/>
      <c r="C40" s="208" t="s">
        <v>45</v>
      </c>
      <c r="D40" s="1040"/>
      <c r="E40" s="163" t="s">
        <v>148</v>
      </c>
      <c r="F40" s="728" t="s">
        <v>1</v>
      </c>
      <c r="G40" s="730" t="s">
        <v>66</v>
      </c>
      <c r="H40" s="1038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50" t="str">
        <f>T!J20</f>
        <v>duben</v>
      </c>
      <c r="B41" s="1051"/>
      <c r="C41" s="153" t="s">
        <v>6</v>
      </c>
      <c r="D41" s="132">
        <v>73</v>
      </c>
      <c r="E41" s="151">
        <v>12985.643378554356</v>
      </c>
      <c r="F41" s="133">
        <v>138824.29694</v>
      </c>
      <c r="G41" s="737">
        <f>E41/$E$46</f>
        <v>0.37540910027920527</v>
      </c>
      <c r="H41" s="233">
        <f>(E41-I41)/I41</f>
        <v>5.2756275166750945E-2</v>
      </c>
      <c r="I41" s="685">
        <v>12334.9</v>
      </c>
      <c r="J41" s="185">
        <v>132004.45431999999</v>
      </c>
      <c r="K41" s="192">
        <f>I41/$I$46</f>
        <v>0.39059833119587073</v>
      </c>
      <c r="L41" s="148"/>
    </row>
    <row r="42" spans="1:12" ht="11.1" customHeight="1" x14ac:dyDescent="0.2">
      <c r="A42" s="1052"/>
      <c r="B42" s="1053"/>
      <c r="C42" s="154" t="s">
        <v>7</v>
      </c>
      <c r="D42" s="132">
        <v>334</v>
      </c>
      <c r="E42" s="151">
        <v>2769.7290808745565</v>
      </c>
      <c r="F42" s="133">
        <v>29609.74253000001</v>
      </c>
      <c r="G42" s="738">
        <f t="shared" ref="G42" si="5">E42/$E$46</f>
        <v>8.007162001579797E-2</v>
      </c>
      <c r="H42" s="233">
        <f>(E42-I42)/I42</f>
        <v>2.0007763450893584E-2</v>
      </c>
      <c r="I42" s="685">
        <v>2715.4</v>
      </c>
      <c r="J42" s="185">
        <v>29059.486819999976</v>
      </c>
      <c r="K42" s="193">
        <f t="shared" ref="K42:K44" si="6">I42/$I$46</f>
        <v>8.5986161908833264E-2</v>
      </c>
      <c r="L42" s="149"/>
    </row>
    <row r="43" spans="1:12" ht="11.1" customHeight="1" x14ac:dyDescent="0.2">
      <c r="A43" s="1052"/>
      <c r="B43" s="1053"/>
      <c r="C43" s="154" t="s">
        <v>8</v>
      </c>
      <c r="D43" s="132">
        <v>10574</v>
      </c>
      <c r="E43" s="151">
        <v>5881.5737686365947</v>
      </c>
      <c r="F43" s="133">
        <v>62877.298039999994</v>
      </c>
      <c r="G43" s="738">
        <f>E43/$E$46</f>
        <v>0.17003364810989033</v>
      </c>
      <c r="H43" s="233">
        <f t="shared" ref="H43:H44" si="7">(E43-I43)/I43</f>
        <v>0.16785945129990765</v>
      </c>
      <c r="I43" s="685">
        <v>5036.2</v>
      </c>
      <c r="J43" s="185">
        <v>53895.5</v>
      </c>
      <c r="K43" s="193">
        <f t="shared" si="6"/>
        <v>0.15947687582133979</v>
      </c>
      <c r="L43" s="149"/>
    </row>
    <row r="44" spans="1:12" ht="11.1" customHeight="1" x14ac:dyDescent="0.2">
      <c r="A44" s="1052"/>
      <c r="B44" s="1053"/>
      <c r="C44" s="154" t="s">
        <v>9</v>
      </c>
      <c r="D44" s="132">
        <v>147307</v>
      </c>
      <c r="E44" s="151">
        <v>12837.1</v>
      </c>
      <c r="F44" s="133">
        <v>137235.9</v>
      </c>
      <c r="G44" s="738">
        <f>E44/$E$46</f>
        <v>0.37111477812127364</v>
      </c>
      <c r="H44" s="233">
        <f t="shared" si="7"/>
        <v>0.11694944748977641</v>
      </c>
      <c r="I44" s="685">
        <v>11493</v>
      </c>
      <c r="J44" s="185">
        <v>122994.4</v>
      </c>
      <c r="K44" s="193">
        <f t="shared" si="6"/>
        <v>0.36393863107395619</v>
      </c>
      <c r="L44" s="149"/>
    </row>
    <row r="45" spans="1:12" ht="11.1" customHeight="1" x14ac:dyDescent="0.2">
      <c r="A45" s="1052"/>
      <c r="B45" s="1053"/>
      <c r="C45" s="154" t="s">
        <v>336</v>
      </c>
      <c r="D45" s="132">
        <v>10</v>
      </c>
      <c r="E45" s="151">
        <v>116.6</v>
      </c>
      <c r="F45" s="133">
        <v>1246.02862</v>
      </c>
      <c r="G45" s="738">
        <f>E45/$E$46</f>
        <v>3.3708534738329144E-3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54"/>
      <c r="B46" s="1055"/>
      <c r="C46" s="156" t="s">
        <v>2</v>
      </c>
      <c r="D46" s="145">
        <v>158298</v>
      </c>
      <c r="E46" s="146">
        <v>34590.646228065503</v>
      </c>
      <c r="F46" s="147">
        <v>369793.26613</v>
      </c>
      <c r="G46" s="739">
        <f>SUM(G41:G45)</f>
        <v>1</v>
      </c>
      <c r="H46" s="731">
        <f>(E46-I46)/I46</f>
        <v>9.5351295241074219E-2</v>
      </c>
      <c r="I46" s="686">
        <v>31579.5</v>
      </c>
      <c r="J46" s="186">
        <v>337953.84113999992</v>
      </c>
      <c r="K46" s="194">
        <f>SUM(K41:K44)</f>
        <v>0.99999999999999989</v>
      </c>
      <c r="L46" s="166"/>
    </row>
    <row r="47" spans="1:12" ht="11.1" customHeight="1" x14ac:dyDescent="0.2">
      <c r="A47" s="1056" t="str">
        <f>T!J21</f>
        <v>květen</v>
      </c>
      <c r="B47" s="1057"/>
      <c r="C47" s="154" t="s">
        <v>6</v>
      </c>
      <c r="D47" s="132">
        <v>73</v>
      </c>
      <c r="E47" s="151">
        <v>11305.54</v>
      </c>
      <c r="F47" s="133">
        <v>120828.75995999998</v>
      </c>
      <c r="G47" s="738">
        <f>E47/$E$52</f>
        <v>0.53944564527596051</v>
      </c>
      <c r="H47" s="233">
        <f>(E47-I47)/I47</f>
        <v>-6.6560433300032182E-2</v>
      </c>
      <c r="I47" s="685">
        <v>12111.7</v>
      </c>
      <c r="J47" s="185">
        <v>129885.60316</v>
      </c>
      <c r="K47" s="193">
        <f>I47/$I$52</f>
        <v>0.56225222130409347</v>
      </c>
      <c r="L47" s="149"/>
    </row>
    <row r="48" spans="1:12" ht="11.1" customHeight="1" x14ac:dyDescent="0.2">
      <c r="A48" s="1056"/>
      <c r="B48" s="1057"/>
      <c r="C48" s="154" t="s">
        <v>7</v>
      </c>
      <c r="D48" s="132">
        <v>334</v>
      </c>
      <c r="E48" s="151">
        <v>1759.798</v>
      </c>
      <c r="F48" s="133">
        <v>18807.859789999988</v>
      </c>
      <c r="G48" s="738">
        <f t="shared" ref="G48:G51" si="8">E48/$E$52</f>
        <v>8.3969042404462305E-2</v>
      </c>
      <c r="H48" s="233">
        <f>(E48-I48)/I48</f>
        <v>-6.8397035468501857E-2</v>
      </c>
      <c r="I48" s="685">
        <v>1889</v>
      </c>
      <c r="J48" s="185">
        <v>20257.786610000006</v>
      </c>
      <c r="K48" s="193">
        <f t="shared" ref="K48:K50" si="9">I48/$I$52</f>
        <v>8.7691607787794654E-2</v>
      </c>
      <c r="L48" s="150"/>
    </row>
    <row r="49" spans="1:12" ht="11.1" customHeight="1" x14ac:dyDescent="0.2">
      <c r="A49" s="1056"/>
      <c r="B49" s="1057"/>
      <c r="C49" s="154" t="s">
        <v>8</v>
      </c>
      <c r="D49" s="132">
        <v>10586</v>
      </c>
      <c r="E49" s="151">
        <v>2442.279</v>
      </c>
      <c r="F49" s="133">
        <v>26101.94139</v>
      </c>
      <c r="G49" s="738">
        <f t="shared" si="8"/>
        <v>0.11653373223206742</v>
      </c>
      <c r="H49" s="233">
        <f t="shared" ref="H49:H50" si="10">(E49-I49)/I49</f>
        <v>6.3015886833514695E-2</v>
      </c>
      <c r="I49" s="685">
        <v>2297.5</v>
      </c>
      <c r="J49" s="185">
        <v>24638.7</v>
      </c>
      <c r="K49" s="193">
        <f t="shared" si="9"/>
        <v>0.10665509205529816</v>
      </c>
      <c r="L49" s="149"/>
    </row>
    <row r="50" spans="1:12" ht="11.1" customHeight="1" x14ac:dyDescent="0.2">
      <c r="A50" s="1056"/>
      <c r="B50" s="1057"/>
      <c r="C50" s="154" t="s">
        <v>9</v>
      </c>
      <c r="D50" s="132">
        <v>147248</v>
      </c>
      <c r="E50" s="151">
        <v>5315.1</v>
      </c>
      <c r="F50" s="133">
        <v>56805.2</v>
      </c>
      <c r="G50" s="738">
        <f t="shared" si="8"/>
        <v>0.25361084470147005</v>
      </c>
      <c r="H50" s="233">
        <f t="shared" si="10"/>
        <v>1.3712999694842949E-2</v>
      </c>
      <c r="I50" s="685">
        <v>5243.2</v>
      </c>
      <c r="J50" s="185">
        <v>56227.8</v>
      </c>
      <c r="K50" s="193">
        <f t="shared" si="9"/>
        <v>0.24340107885281362</v>
      </c>
      <c r="L50" s="149"/>
    </row>
    <row r="51" spans="1:12" ht="11.1" customHeight="1" x14ac:dyDescent="0.2">
      <c r="A51" s="1056"/>
      <c r="B51" s="1057"/>
      <c r="C51" s="154" t="s">
        <v>336</v>
      </c>
      <c r="D51" s="132">
        <v>10</v>
      </c>
      <c r="E51" s="151">
        <v>134.983</v>
      </c>
      <c r="F51" s="133">
        <v>1442.6273700000002</v>
      </c>
      <c r="G51" s="738">
        <f t="shared" si="8"/>
        <v>6.4407353860394976E-3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56"/>
      <c r="B52" s="1057"/>
      <c r="C52" s="156" t="s">
        <v>2</v>
      </c>
      <c r="D52" s="145">
        <v>158251</v>
      </c>
      <c r="E52" s="146">
        <v>20957.700000000004</v>
      </c>
      <c r="F52" s="147">
        <v>223986.38850999996</v>
      </c>
      <c r="G52" s="739">
        <f>SUM(G47:G51)</f>
        <v>0.99999999999999989</v>
      </c>
      <c r="H52" s="731">
        <f t="shared" ref="H52" si="11">(E52-I52)/I52</f>
        <v>-2.7096660384190306E-2</v>
      </c>
      <c r="I52" s="686">
        <v>21541.4</v>
      </c>
      <c r="J52" s="186">
        <v>231009.88977000001</v>
      </c>
      <c r="K52" s="194">
        <f>SUM(K47:K50)</f>
        <v>0.99999999999999978</v>
      </c>
      <c r="L52" s="166"/>
    </row>
    <row r="53" spans="1:12" ht="11.1" customHeight="1" x14ac:dyDescent="0.2">
      <c r="A53" s="1056" t="str">
        <f>T!J22</f>
        <v>červen</v>
      </c>
      <c r="B53" s="1057"/>
      <c r="C53" s="153" t="s">
        <v>6</v>
      </c>
      <c r="D53" s="171">
        <v>73</v>
      </c>
      <c r="E53" s="173">
        <v>9595.9380000000001</v>
      </c>
      <c r="F53" s="172">
        <v>102577.69024</v>
      </c>
      <c r="G53" s="737">
        <f>E53/$E$58</f>
        <v>0.68714199785177221</v>
      </c>
      <c r="H53" s="656">
        <f>(E53-I53)/I53</f>
        <v>-0.10747914244524019</v>
      </c>
      <c r="I53" s="684">
        <v>10751.5</v>
      </c>
      <c r="J53" s="187">
        <v>115531.11447999999</v>
      </c>
      <c r="K53" s="192">
        <f>I53/$I$58</f>
        <v>0.70516436235800306</v>
      </c>
      <c r="L53" s="173"/>
    </row>
    <row r="54" spans="1:12" ht="11.1" customHeight="1" x14ac:dyDescent="0.2">
      <c r="A54" s="1056"/>
      <c r="B54" s="1057"/>
      <c r="C54" s="154" t="s">
        <v>7</v>
      </c>
      <c r="D54" s="132">
        <v>334</v>
      </c>
      <c r="E54" s="151">
        <v>1228.5130000000001</v>
      </c>
      <c r="F54" s="133">
        <v>13132.880349999996</v>
      </c>
      <c r="G54" s="738">
        <f t="shared" ref="G54:G57" si="12">E54/$E$58</f>
        <v>8.7970855710705329E-2</v>
      </c>
      <c r="H54" s="233">
        <f t="shared" ref="H54:H56" si="13">(E54-I54)/I54</f>
        <v>-5.4408097290640313E-2</v>
      </c>
      <c r="I54" s="685">
        <v>1299.2</v>
      </c>
      <c r="J54" s="185">
        <v>13960.721939999998</v>
      </c>
      <c r="K54" s="193">
        <f t="shared" ref="K54:K56" si="14">I54/$I$58</f>
        <v>8.5211323031718134E-2</v>
      </c>
      <c r="L54" s="151"/>
    </row>
    <row r="55" spans="1:12" ht="11.1" customHeight="1" x14ac:dyDescent="0.2">
      <c r="A55" s="1056"/>
      <c r="B55" s="1057"/>
      <c r="C55" s="154" t="s">
        <v>8</v>
      </c>
      <c r="D55" s="132">
        <v>10588</v>
      </c>
      <c r="E55" s="151">
        <v>831.23599999999999</v>
      </c>
      <c r="F55" s="133">
        <v>8885.6470699999991</v>
      </c>
      <c r="G55" s="738">
        <f t="shared" si="12"/>
        <v>5.9522807017543852E-2</v>
      </c>
      <c r="H55" s="233">
        <f t="shared" si="13"/>
        <v>-0.14639967139042923</v>
      </c>
      <c r="I55" s="685">
        <v>973.8</v>
      </c>
      <c r="J55" s="185">
        <v>10464</v>
      </c>
      <c r="K55" s="193">
        <f t="shared" si="14"/>
        <v>6.3869139753915574E-2</v>
      </c>
      <c r="L55" s="151"/>
    </row>
    <row r="56" spans="1:12" ht="11.1" customHeight="1" x14ac:dyDescent="0.2">
      <c r="A56" s="1056"/>
      <c r="B56" s="1057"/>
      <c r="C56" s="154" t="s">
        <v>9</v>
      </c>
      <c r="D56" s="132">
        <v>147171</v>
      </c>
      <c r="E56" s="151">
        <v>2180</v>
      </c>
      <c r="F56" s="133">
        <v>23303.599999999999</v>
      </c>
      <c r="G56" s="738">
        <f t="shared" si="12"/>
        <v>0.15610454708199067</v>
      </c>
      <c r="H56" s="233">
        <f t="shared" si="13"/>
        <v>-1.9034333798317139E-2</v>
      </c>
      <c r="I56" s="685">
        <v>2222.3000000000002</v>
      </c>
      <c r="J56" s="185">
        <v>23879.8</v>
      </c>
      <c r="K56" s="193">
        <f t="shared" si="14"/>
        <v>0.14575517485636333</v>
      </c>
      <c r="L56" s="151"/>
    </row>
    <row r="57" spans="1:12" ht="11.1" customHeight="1" x14ac:dyDescent="0.2">
      <c r="A57" s="1051"/>
      <c r="B57" s="1099"/>
      <c r="C57" s="154" t="s">
        <v>336</v>
      </c>
      <c r="D57" s="132">
        <v>10</v>
      </c>
      <c r="E57" s="151">
        <v>129.31299999999999</v>
      </c>
      <c r="F57" s="133">
        <v>1382.3216800000002</v>
      </c>
      <c r="G57" s="738">
        <f t="shared" si="12"/>
        <v>9.2597923379878246E-3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58"/>
      <c r="B58" s="1059"/>
      <c r="C58" s="174" t="s">
        <v>2</v>
      </c>
      <c r="D58" s="175">
        <v>158176</v>
      </c>
      <c r="E58" s="176">
        <v>13965.000000000002</v>
      </c>
      <c r="F58" s="177">
        <v>149282.13933999999</v>
      </c>
      <c r="G58" s="745">
        <f>SUM(G53:G57)</f>
        <v>0.99999999999999978</v>
      </c>
      <c r="H58" s="744">
        <f t="shared" ref="H58" si="15">(E58-I58)/I58</f>
        <v>-8.407009995540031E-2</v>
      </c>
      <c r="I58" s="693">
        <v>15246.8</v>
      </c>
      <c r="J58" s="188">
        <v>163835.63642</v>
      </c>
      <c r="K58" s="195">
        <f>SUM(K53:K56)</f>
        <v>1.0000000000000002</v>
      </c>
      <c r="L58" s="178"/>
    </row>
    <row r="59" spans="1:12" ht="11.1" customHeight="1" thickTop="1" x14ac:dyDescent="0.2">
      <c r="A59" s="1064" t="str">
        <f>T!E17</f>
        <v>II. čtvrtletí</v>
      </c>
      <c r="B59" s="1065"/>
      <c r="C59" s="154" t="s">
        <v>6</v>
      </c>
      <c r="D59" s="132">
        <f>D53</f>
        <v>73</v>
      </c>
      <c r="E59" s="151">
        <f>E41+E47+E53</f>
        <v>33887.121378554359</v>
      </c>
      <c r="F59" s="133">
        <f>F41+F47+F53</f>
        <v>362230.74713999999</v>
      </c>
      <c r="G59" s="738">
        <f>E59/$E$64</f>
        <v>0.48749086639239758</v>
      </c>
      <c r="H59" s="233">
        <f>(E59-I59)/I59</f>
        <v>-3.7245721258978182E-2</v>
      </c>
      <c r="I59" s="688">
        <v>35198.1</v>
      </c>
      <c r="J59" s="185">
        <v>377421.17195999995</v>
      </c>
      <c r="K59" s="193">
        <f>I59/$I$64</f>
        <v>0.51483522189571973</v>
      </c>
      <c r="L59" s="148"/>
    </row>
    <row r="60" spans="1:12" ht="11.1" customHeight="1" x14ac:dyDescent="0.2">
      <c r="A60" s="1056"/>
      <c r="B60" s="1057"/>
      <c r="C60" s="154" t="s">
        <v>7</v>
      </c>
      <c r="D60" s="132">
        <f>D54</f>
        <v>334</v>
      </c>
      <c r="E60" s="151">
        <f t="shared" ref="E60:F61" si="16">E42+E48+E54</f>
        <v>5758.0400808745562</v>
      </c>
      <c r="F60" s="133">
        <f t="shared" si="16"/>
        <v>61550.482669999998</v>
      </c>
      <c r="G60" s="738">
        <f t="shared" ref="G60:G63" si="17">E60/$E$64</f>
        <v>8.2833590861574574E-2</v>
      </c>
      <c r="H60" s="233">
        <f t="shared" ref="H60:H62" si="18">(E60-I60)/I60</f>
        <v>-2.4656128315848506E-2</v>
      </c>
      <c r="I60" s="685">
        <v>5903.5999999999995</v>
      </c>
      <c r="J60" s="185">
        <v>63277.995369999982</v>
      </c>
      <c r="K60" s="193">
        <f t="shared" ref="K60:K62" si="19">I60/$I$64</f>
        <v>8.6350718248529634E-2</v>
      </c>
      <c r="L60" s="148"/>
    </row>
    <row r="61" spans="1:12" ht="11.1" customHeight="1" x14ac:dyDescent="0.2">
      <c r="A61" s="1056"/>
      <c r="B61" s="1057"/>
      <c r="C61" s="154" t="s">
        <v>8</v>
      </c>
      <c r="D61" s="132">
        <f>D55</f>
        <v>10588</v>
      </c>
      <c r="E61" s="151">
        <f>E43+E49+E55</f>
        <v>9155.088768636595</v>
      </c>
      <c r="F61" s="133">
        <f t="shared" si="16"/>
        <v>97864.886499999993</v>
      </c>
      <c r="G61" s="738">
        <f t="shared" si="17"/>
        <v>0.13170260482929097</v>
      </c>
      <c r="H61" s="233">
        <f t="shared" si="18"/>
        <v>0.10202693573717664</v>
      </c>
      <c r="I61" s="685">
        <v>8307.5</v>
      </c>
      <c r="J61" s="185">
        <v>88998.2</v>
      </c>
      <c r="K61" s="193">
        <f t="shared" si="19"/>
        <v>0.12151205905712786</v>
      </c>
      <c r="L61" s="148"/>
    </row>
    <row r="62" spans="1:12" ht="11.1" customHeight="1" x14ac:dyDescent="0.2">
      <c r="A62" s="1056"/>
      <c r="B62" s="1057"/>
      <c r="C62" s="154" t="s">
        <v>9</v>
      </c>
      <c r="D62" s="132">
        <f>D56</f>
        <v>147171</v>
      </c>
      <c r="E62" s="151">
        <f t="shared" ref="E62:F63" si="20">E44+E50+E56</f>
        <v>20332.2</v>
      </c>
      <c r="F62" s="133">
        <f t="shared" si="20"/>
        <v>217344.69999999998</v>
      </c>
      <c r="G62" s="738">
        <f t="shared" si="17"/>
        <v>0.29249347216421329</v>
      </c>
      <c r="H62" s="233">
        <f t="shared" si="18"/>
        <v>7.2458264103172756E-2</v>
      </c>
      <c r="I62" s="685">
        <v>18958.5</v>
      </c>
      <c r="J62" s="185">
        <v>203102</v>
      </c>
      <c r="K62" s="193">
        <f t="shared" si="19"/>
        <v>0.27730200079862277</v>
      </c>
      <c r="L62" s="148"/>
    </row>
    <row r="63" spans="1:12" ht="11.1" customHeight="1" x14ac:dyDescent="0.2">
      <c r="A63" s="1056"/>
      <c r="B63" s="1057"/>
      <c r="C63" s="154" t="s">
        <v>336</v>
      </c>
      <c r="D63" s="132">
        <f>D57</f>
        <v>10</v>
      </c>
      <c r="E63" s="151">
        <f>E45+E51+E57</f>
        <v>380.89599999999996</v>
      </c>
      <c r="F63" s="133">
        <f t="shared" si="20"/>
        <v>4070.9776700000002</v>
      </c>
      <c r="G63" s="738">
        <f t="shared" si="17"/>
        <v>5.4794657525235923E-3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56"/>
      <c r="B64" s="1057"/>
      <c r="C64" s="157" t="s">
        <v>2</v>
      </c>
      <c r="D64" s="158">
        <f>SUM(D59:D63)</f>
        <v>158176</v>
      </c>
      <c r="E64" s="159">
        <f>SUM(E59:E63)</f>
        <v>69513.346228065508</v>
      </c>
      <c r="F64" s="160">
        <f>SUM(F59:F63)</f>
        <v>743061.79397999996</v>
      </c>
      <c r="G64" s="743">
        <f>SUM(G59:G63)</f>
        <v>1</v>
      </c>
      <c r="H64" s="733">
        <f>(E64-I64)/I64</f>
        <v>1.6757126948332483E-2</v>
      </c>
      <c r="I64" s="689">
        <v>68367.7</v>
      </c>
      <c r="J64" s="189">
        <v>732799.36732999992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30" t="s">
        <v>271</v>
      </c>
      <c r="L1" s="1030"/>
      <c r="M1" s="1030"/>
    </row>
    <row r="2" spans="1:13" ht="6.75" customHeight="1" x14ac:dyDescent="0.2"/>
    <row r="3" spans="1:13" ht="30" customHeight="1" x14ac:dyDescent="0.2">
      <c r="B3" s="1043" t="s">
        <v>169</v>
      </c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89"/>
      <c r="C5" s="1090"/>
      <c r="D5" s="468"/>
      <c r="E5" s="469"/>
      <c r="F5" s="223"/>
      <c r="G5" s="472" t="str">
        <f>T!J20</f>
        <v>duben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4" t="s">
        <v>39</v>
      </c>
      <c r="E7" s="1075"/>
      <c r="F7" s="1075"/>
      <c r="G7" s="1076"/>
      <c r="H7" s="1074" t="s">
        <v>160</v>
      </c>
      <c r="I7" s="1075"/>
      <c r="J7" s="1075"/>
      <c r="K7" s="1075"/>
      <c r="L7" s="1076"/>
      <c r="M7" s="148"/>
    </row>
    <row r="8" spans="1:13" ht="14.1" customHeight="1" x14ac:dyDescent="0.25">
      <c r="B8" s="161"/>
      <c r="C8" s="1039" t="s">
        <v>161</v>
      </c>
      <c r="D8" s="247"/>
      <c r="E8" s="247"/>
      <c r="F8" s="224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208" t="s">
        <v>162</v>
      </c>
      <c r="C9" s="1040"/>
      <c r="D9" s="208" t="s">
        <v>148</v>
      </c>
      <c r="E9" s="208" t="s">
        <v>1</v>
      </c>
      <c r="F9" s="208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'19'!D15</f>
        <v>106933</v>
      </c>
      <c r="D10" s="172">
        <f>'19'!E15</f>
        <v>23327.386999999999</v>
      </c>
      <c r="E10" s="172">
        <f>'19'!F15</f>
        <v>249031.49114000003</v>
      </c>
      <c r="F10" s="656">
        <f t="shared" ref="F10:F23" si="0">E10/$E$24</f>
        <v>3.5812117349781937E-2</v>
      </c>
      <c r="G10" s="656">
        <f>'19'!H15</f>
        <v>0.11365536425717797</v>
      </c>
      <c r="H10" s="254">
        <v>6.6633333333333331</v>
      </c>
      <c r="I10" s="255">
        <v>13.5</v>
      </c>
      <c r="J10" s="255">
        <v>0.4</v>
      </c>
      <c r="K10" s="255">
        <v>7.0999999999999961</v>
      </c>
      <c r="L10" s="256">
        <v>-0.43666666666666298</v>
      </c>
      <c r="M10" s="126"/>
    </row>
    <row r="11" spans="1:13" ht="14.1" customHeight="1" x14ac:dyDescent="0.2">
      <c r="A11" s="253"/>
      <c r="B11" s="230" t="s">
        <v>14</v>
      </c>
      <c r="C11" s="231">
        <f>'19'!D46</f>
        <v>387771</v>
      </c>
      <c r="D11" s="232">
        <f>'19'!E46</f>
        <v>86914.685485206021</v>
      </c>
      <c r="E11" s="232">
        <f>'19'!F46</f>
        <v>929169.40390999988</v>
      </c>
      <c r="F11" s="233">
        <f t="shared" si="0"/>
        <v>0.1336197425406937</v>
      </c>
      <c r="G11" s="657">
        <f>'19'!H46</f>
        <v>0.1009426160665625</v>
      </c>
      <c r="H11" s="257">
        <v>8.8133333333333344</v>
      </c>
      <c r="I11" s="258">
        <v>16.600000000000001</v>
      </c>
      <c r="J11" s="258">
        <v>2.1</v>
      </c>
      <c r="K11" s="258">
        <v>8.9000000000000021</v>
      </c>
      <c r="L11" s="259">
        <v>-8.666666666666778E-2</v>
      </c>
      <c r="M11" s="223"/>
    </row>
    <row r="12" spans="1:13" ht="14.1" customHeight="1" x14ac:dyDescent="0.2">
      <c r="A12" s="167"/>
      <c r="B12" s="139" t="s">
        <v>15</v>
      </c>
      <c r="C12" s="132">
        <f>'20'!D15</f>
        <v>85542</v>
      </c>
      <c r="D12" s="133">
        <f>'20'!E15</f>
        <v>18113.157624398184</v>
      </c>
      <c r="E12" s="133">
        <f>'20'!F15</f>
        <v>193640.98918999999</v>
      </c>
      <c r="F12" s="656">
        <f t="shared" si="0"/>
        <v>2.7846654239810989E-2</v>
      </c>
      <c r="G12" s="233">
        <f>'20'!H15</f>
        <v>4.6507298528915934E-2</v>
      </c>
      <c r="H12" s="260">
        <v>5.9200000000000008</v>
      </c>
      <c r="I12" s="261">
        <v>12.2</v>
      </c>
      <c r="J12" s="261">
        <v>-0.7</v>
      </c>
      <c r="K12" s="261">
        <v>6.5</v>
      </c>
      <c r="L12" s="262">
        <v>-0.57999999999999918</v>
      </c>
      <c r="M12" s="126"/>
    </row>
    <row r="13" spans="1:13" ht="14.1" customHeight="1" x14ac:dyDescent="0.2">
      <c r="A13" s="253"/>
      <c r="B13" s="230" t="s">
        <v>334</v>
      </c>
      <c r="C13" s="231">
        <f>'20'!D46</f>
        <v>118321</v>
      </c>
      <c r="D13" s="232">
        <f>'20'!E46</f>
        <v>26990.950077684509</v>
      </c>
      <c r="E13" s="232">
        <f>'20'!F46</f>
        <v>288549.86375999998</v>
      </c>
      <c r="F13" s="233">
        <f t="shared" si="0"/>
        <v>4.1495079738439168E-2</v>
      </c>
      <c r="G13" s="657">
        <f>'20'!H46</f>
        <v>9.2591771146088436E-2</v>
      </c>
      <c r="H13" s="257">
        <v>7.02</v>
      </c>
      <c r="I13" s="258">
        <v>14.5</v>
      </c>
      <c r="J13" s="258">
        <v>0.8</v>
      </c>
      <c r="K13" s="258">
        <v>7</v>
      </c>
      <c r="L13" s="259">
        <v>1.9999999999999574E-2</v>
      </c>
      <c r="M13" s="223"/>
    </row>
    <row r="14" spans="1:13" ht="14.1" customHeight="1" x14ac:dyDescent="0.2">
      <c r="A14" s="167"/>
      <c r="B14" s="139" t="s">
        <v>16</v>
      </c>
      <c r="C14" s="132">
        <f>'21'!D15</f>
        <v>93098</v>
      </c>
      <c r="D14" s="133">
        <f>'21'!E15</f>
        <v>28076.023033316342</v>
      </c>
      <c r="E14" s="133">
        <f>'21'!F15</f>
        <v>300148.20484999998</v>
      </c>
      <c r="F14" s="656">
        <f t="shared" si="0"/>
        <v>4.3162985874632888E-2</v>
      </c>
      <c r="G14" s="233">
        <f>'21'!H15</f>
        <v>2.8749827173261182E-2</v>
      </c>
      <c r="H14" s="260">
        <v>6.8533333333333344</v>
      </c>
      <c r="I14" s="261">
        <v>13.5</v>
      </c>
      <c r="J14" s="261">
        <v>1.4</v>
      </c>
      <c r="K14" s="261">
        <v>6.9000000000000039</v>
      </c>
      <c r="L14" s="262">
        <v>-4.6666666666669521E-2</v>
      </c>
      <c r="M14" s="126"/>
    </row>
    <row r="15" spans="1:13" ht="14.1" customHeight="1" x14ac:dyDescent="0.2">
      <c r="A15" s="253"/>
      <c r="B15" s="230" t="s">
        <v>17</v>
      </c>
      <c r="C15" s="231">
        <f>'21'!D46</f>
        <v>383990</v>
      </c>
      <c r="D15" s="232">
        <f>'21'!E46</f>
        <v>74037.254051020282</v>
      </c>
      <c r="E15" s="232">
        <f>'21'!F46</f>
        <v>791281.12650000001</v>
      </c>
      <c r="F15" s="233">
        <f t="shared" si="0"/>
        <v>0.11379063920456128</v>
      </c>
      <c r="G15" s="657">
        <f>'21'!H46</f>
        <v>4.5675897076313511E-2</v>
      </c>
      <c r="H15" s="257">
        <v>7.1433333333333335</v>
      </c>
      <c r="I15" s="258">
        <v>15.4</v>
      </c>
      <c r="J15" s="258">
        <v>0.8</v>
      </c>
      <c r="K15" s="258">
        <v>7.3000000000000034</v>
      </c>
      <c r="L15" s="259">
        <v>-0.15666666666666984</v>
      </c>
      <c r="M15" s="223"/>
    </row>
    <row r="16" spans="1:13" ht="14.1" customHeight="1" x14ac:dyDescent="0.2">
      <c r="A16" s="167"/>
      <c r="B16" s="139" t="s">
        <v>18</v>
      </c>
      <c r="C16" s="132">
        <f>'22'!D15</f>
        <v>188997</v>
      </c>
      <c r="D16" s="133">
        <f>'22'!E15</f>
        <v>37164.935823068503</v>
      </c>
      <c r="E16" s="133">
        <f>'22'!F15</f>
        <v>397313.64119000005</v>
      </c>
      <c r="F16" s="656">
        <f t="shared" si="0"/>
        <v>5.7135917541313704E-2</v>
      </c>
      <c r="G16" s="233">
        <f>'22'!H15</f>
        <v>8.2664113491841995E-2</v>
      </c>
      <c r="H16" s="260">
        <v>6.9566666666666679</v>
      </c>
      <c r="I16" s="261">
        <v>14.8</v>
      </c>
      <c r="J16" s="261">
        <v>-0.1</v>
      </c>
      <c r="K16" s="261">
        <v>6.9000000000000039</v>
      </c>
      <c r="L16" s="262">
        <v>5.6666666666663978E-2</v>
      </c>
      <c r="M16" s="126"/>
    </row>
    <row r="17" spans="1:18" ht="14.1" customHeight="1" x14ac:dyDescent="0.2">
      <c r="A17" s="253"/>
      <c r="B17" s="230" t="s">
        <v>19</v>
      </c>
      <c r="C17" s="231">
        <f>'22'!D46</f>
        <v>136676</v>
      </c>
      <c r="D17" s="232">
        <f>'22'!E46</f>
        <v>31573.480238439741</v>
      </c>
      <c r="E17" s="232">
        <f>'22'!F46</f>
        <v>337539.21150000003</v>
      </c>
      <c r="F17" s="233">
        <f t="shared" si="0"/>
        <v>4.8540021171841523E-2</v>
      </c>
      <c r="G17" s="657">
        <f>'22'!H46</f>
        <v>0.14213759987410537</v>
      </c>
      <c r="H17" s="257">
        <v>6.99</v>
      </c>
      <c r="I17" s="258">
        <v>14.5</v>
      </c>
      <c r="J17" s="258">
        <v>0</v>
      </c>
      <c r="K17" s="258">
        <v>7.9000000000000039</v>
      </c>
      <c r="L17" s="259">
        <v>-0.91000000000000369</v>
      </c>
      <c r="M17" s="223"/>
    </row>
    <row r="18" spans="1:18" ht="14.1" customHeight="1" x14ac:dyDescent="0.2">
      <c r="A18" s="167"/>
      <c r="B18" s="139" t="s">
        <v>20</v>
      </c>
      <c r="C18" s="132">
        <f>'23'!D15</f>
        <v>159645</v>
      </c>
      <c r="D18" s="133">
        <f>'23'!E15</f>
        <v>31749.436665494384</v>
      </c>
      <c r="E18" s="133">
        <f>'23'!F15</f>
        <v>339419.34598999994</v>
      </c>
      <c r="F18" s="656">
        <f t="shared" si="0"/>
        <v>4.8810394997581483E-2</v>
      </c>
      <c r="G18" s="233">
        <f>'23'!H15</f>
        <v>6.0810997397020408E-2</v>
      </c>
      <c r="H18" s="260">
        <v>7.333333333333333</v>
      </c>
      <c r="I18" s="261">
        <v>13.5</v>
      </c>
      <c r="J18" s="261">
        <v>1</v>
      </c>
      <c r="K18" s="261">
        <v>7.1999999999999966</v>
      </c>
      <c r="L18" s="262">
        <v>0.13333333333333641</v>
      </c>
      <c r="M18" s="126"/>
    </row>
    <row r="19" spans="1:18" ht="14.1" customHeight="1" x14ac:dyDescent="0.2">
      <c r="A19" s="253"/>
      <c r="B19" s="230" t="s">
        <v>3</v>
      </c>
      <c r="C19" s="231">
        <f>'23'!D46</f>
        <v>426085</v>
      </c>
      <c r="D19" s="232">
        <f>'23'!E46</f>
        <v>73819.899999999994</v>
      </c>
      <c r="E19" s="232">
        <f>'23'!F46</f>
        <v>788255.8</v>
      </c>
      <c r="F19" s="233">
        <f t="shared" si="0"/>
        <v>0.11335558038070155</v>
      </c>
      <c r="G19" s="657">
        <f>'23'!H46</f>
        <v>6.0389960647005324E-2</v>
      </c>
      <c r="H19" s="257">
        <v>8.9199999999999982</v>
      </c>
      <c r="I19" s="258">
        <v>15.5</v>
      </c>
      <c r="J19" s="258">
        <v>2.5</v>
      </c>
      <c r="K19" s="258">
        <v>8.6999999999999957</v>
      </c>
      <c r="L19" s="259">
        <v>0.22000000000000242</v>
      </c>
      <c r="M19" s="223"/>
    </row>
    <row r="20" spans="1:18" ht="14.1" customHeight="1" x14ac:dyDescent="0.2">
      <c r="A20" s="167"/>
      <c r="B20" s="139" t="s">
        <v>21</v>
      </c>
      <c r="C20" s="140">
        <f>'24'!D15</f>
        <v>255923</v>
      </c>
      <c r="D20" s="141">
        <f>'24'!E15</f>
        <v>83318.842313290908</v>
      </c>
      <c r="E20" s="141">
        <f>'24'!F15</f>
        <v>890714.65297000017</v>
      </c>
      <c r="F20" s="656">
        <f t="shared" si="0"/>
        <v>0.12808973488175987</v>
      </c>
      <c r="G20" s="165">
        <f>'24'!H15</f>
        <v>7.6611374607492885E-2</v>
      </c>
      <c r="H20" s="263">
        <v>7.8733333333333348</v>
      </c>
      <c r="I20" s="264">
        <v>14.1</v>
      </c>
      <c r="J20" s="261">
        <v>1.8</v>
      </c>
      <c r="K20" s="261">
        <v>8.5</v>
      </c>
      <c r="L20" s="262">
        <v>-0.62666666666666515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'24'!D46</f>
        <v>225616</v>
      </c>
      <c r="D21" s="226">
        <f>'24'!E46</f>
        <v>72304.086391021483</v>
      </c>
      <c r="E21" s="226">
        <f>'24'!F46</f>
        <v>772879.43237000005</v>
      </c>
      <c r="F21" s="233">
        <f t="shared" si="0"/>
        <v>0.11114437295686061</v>
      </c>
      <c r="G21" s="663">
        <f>'24'!H46</f>
        <v>0.30759509022034526</v>
      </c>
      <c r="H21" s="265">
        <v>7.88</v>
      </c>
      <c r="I21" s="266">
        <v>13</v>
      </c>
      <c r="J21" s="258">
        <v>1.9</v>
      </c>
      <c r="K21" s="258">
        <v>8.5</v>
      </c>
      <c r="L21" s="259">
        <v>-0.62000000000000011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'25'!D15</f>
        <v>116853</v>
      </c>
      <c r="D22" s="141">
        <f>'25'!E15</f>
        <v>28637.871492642014</v>
      </c>
      <c r="E22" s="141">
        <f>'25'!F15</f>
        <v>306096.78588000004</v>
      </c>
      <c r="F22" s="656">
        <f t="shared" si="0"/>
        <v>4.4018425003780164E-2</v>
      </c>
      <c r="G22" s="165">
        <f>'25'!H15</f>
        <v>7.9776917971576253E-2</v>
      </c>
      <c r="H22" s="263">
        <v>6.4666666666666668</v>
      </c>
      <c r="I22" s="264">
        <v>14</v>
      </c>
      <c r="J22" s="261">
        <v>0.1</v>
      </c>
      <c r="K22" s="261">
        <v>6.9000000000000039</v>
      </c>
      <c r="L22" s="262">
        <v>-0.43333333333333712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'25'!D46</f>
        <v>158298</v>
      </c>
      <c r="D23" s="249">
        <f>'25'!E46</f>
        <v>34590.646228065503</v>
      </c>
      <c r="E23" s="249">
        <f>'25'!F46</f>
        <v>369793.26613</v>
      </c>
      <c r="F23" s="661">
        <f t="shared" si="0"/>
        <v>5.3178334118241029E-2</v>
      </c>
      <c r="G23" s="664">
        <f>'25'!H46</f>
        <v>9.5351295241074219E-2</v>
      </c>
      <c r="H23" s="267">
        <v>7.01</v>
      </c>
      <c r="I23" s="268">
        <v>15.1</v>
      </c>
      <c r="J23" s="268">
        <v>1</v>
      </c>
      <c r="K23" s="268">
        <v>8.5</v>
      </c>
      <c r="L23" s="269">
        <v>-1.4900000000000002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2843748</v>
      </c>
      <c r="D24" s="141">
        <f>SUM(D10:D23)</f>
        <v>650618.65642364789</v>
      </c>
      <c r="E24" s="141">
        <f>SUM(E10:E23)</f>
        <v>6953833.2153800009</v>
      </c>
      <c r="F24" s="279">
        <f>SUM(F10:F23)</f>
        <v>0.99999999999999989</v>
      </c>
      <c r="G24" s="165"/>
      <c r="H24" s="270">
        <v>7.1266666666666669</v>
      </c>
      <c r="I24" s="271">
        <v>13.8</v>
      </c>
      <c r="J24" s="271">
        <v>1</v>
      </c>
      <c r="K24" s="271">
        <v>7.5500000000000007</v>
      </c>
      <c r="L24" s="272">
        <v>-0.42333333333333378</v>
      </c>
      <c r="M24" s="126"/>
    </row>
    <row r="25" spans="1:18" ht="14.1" customHeight="1" x14ac:dyDescent="0.2">
      <c r="A25" s="253"/>
      <c r="B25" s="230" t="s">
        <v>344</v>
      </c>
      <c r="C25" s="222"/>
      <c r="D25" s="226">
        <f>'10'!E15+'11'!E15+'12'!E15+'13'!E15</f>
        <v>11331.853810623064</v>
      </c>
      <c r="E25" s="226">
        <f>'10'!F15+'11'!F15+'12'!F15+'13'!F15</f>
        <v>121150.65495900001</v>
      </c>
      <c r="F25" s="229"/>
      <c r="G25" s="165">
        <f>'9'!H15</f>
        <v>9.147106433128073E-2</v>
      </c>
      <c r="H25" s="273">
        <v>7.1266666666666669</v>
      </c>
      <c r="I25" s="274">
        <v>13.8</v>
      </c>
      <c r="J25" s="274">
        <v>1</v>
      </c>
      <c r="K25" s="274">
        <v>7.5500000000000007</v>
      </c>
      <c r="L25" s="275">
        <v>-0.42333333333333378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2843748</v>
      </c>
      <c r="D26" s="146">
        <f>D24+D25</f>
        <v>661950.51023427094</v>
      </c>
      <c r="E26" s="285">
        <f>E24+E25</f>
        <v>7074983.8703390006</v>
      </c>
      <c r="F26" s="662"/>
      <c r="G26" s="665">
        <f>'9'!H16</f>
        <v>9.8336494448309927E-2</v>
      </c>
      <c r="H26" s="276">
        <v>7.1266666666666669</v>
      </c>
      <c r="I26" s="277">
        <v>13.8</v>
      </c>
      <c r="J26" s="277">
        <v>1</v>
      </c>
      <c r="K26" s="277">
        <v>7.5500000000000007</v>
      </c>
      <c r="L26" s="278">
        <v>-0.42333333333333378</v>
      </c>
      <c r="M26" s="286"/>
    </row>
    <row r="27" spans="1:18" ht="15" customHeight="1" x14ac:dyDescent="0.2">
      <c r="A27" s="167"/>
      <c r="B27" s="139"/>
      <c r="C27" s="252"/>
      <c r="D27" s="1083" t="s">
        <v>168</v>
      </c>
      <c r="E27" s="1084"/>
      <c r="F27" s="1084"/>
      <c r="G27" s="1085"/>
      <c r="H27" s="1077" t="s">
        <v>166</v>
      </c>
      <c r="I27" s="1078"/>
      <c r="J27" s="1078"/>
      <c r="K27" s="1078"/>
      <c r="L27" s="1079"/>
      <c r="M27" s="126"/>
    </row>
    <row r="28" spans="1:18" ht="15" customHeight="1" x14ac:dyDescent="0.2">
      <c r="A28" s="126"/>
      <c r="B28" s="251"/>
      <c r="C28" s="138"/>
      <c r="D28" s="1086"/>
      <c r="E28" s="1087"/>
      <c r="F28" s="1087"/>
      <c r="G28" s="1088"/>
      <c r="H28" s="1080" t="s">
        <v>167</v>
      </c>
      <c r="I28" s="1081"/>
      <c r="J28" s="1081"/>
      <c r="K28" s="1081"/>
      <c r="L28" s="108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73" t="s">
        <v>188</v>
      </c>
      <c r="C32" s="1044"/>
      <c r="D32" s="1044"/>
      <c r="E32" s="1044"/>
      <c r="F32" s="1044"/>
      <c r="G32" s="1044" t="s">
        <v>189</v>
      </c>
      <c r="H32" s="1044"/>
      <c r="I32" s="1044"/>
      <c r="J32" s="1044"/>
      <c r="K32" s="1044"/>
      <c r="L32" s="1047"/>
      <c r="M32" s="148"/>
    </row>
    <row r="33" spans="1:13" ht="15" customHeight="1" x14ac:dyDescent="0.2">
      <c r="A33" s="167"/>
      <c r="C33" s="465" t="str">
        <f>G5</f>
        <v>duben</v>
      </c>
      <c r="D33" s="466">
        <f>H5</f>
        <v>2017</v>
      </c>
      <c r="I33" s="465" t="str">
        <f>G5</f>
        <v>duben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G32:L32"/>
    <mergeCell ref="B32:F32"/>
    <mergeCell ref="K1:M1"/>
    <mergeCell ref="B5:C5"/>
    <mergeCell ref="C8:C9"/>
    <mergeCell ref="B3:L3"/>
    <mergeCell ref="H28:L28"/>
    <mergeCell ref="H27:L27"/>
    <mergeCell ref="H7:L7"/>
    <mergeCell ref="D27:G28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topLeftCell="A13" zoomScaleNormal="100" zoomScaleSheetLayoutView="100" workbookViewId="0">
      <selection activeCell="S25" sqref="S25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30" t="s">
        <v>272</v>
      </c>
      <c r="L1" s="1030"/>
      <c r="M1" s="1030"/>
    </row>
    <row r="2" spans="1:13" ht="6.75" customHeight="1" x14ac:dyDescent="0.2"/>
    <row r="3" spans="1:13" ht="30" customHeight="1" x14ac:dyDescent="0.2">
      <c r="B3" s="1043" t="s">
        <v>169</v>
      </c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89"/>
      <c r="C5" s="1090"/>
      <c r="D5" s="468"/>
      <c r="E5" s="469"/>
      <c r="F5" s="223"/>
      <c r="G5" s="472" t="str">
        <f>T!J21</f>
        <v>květen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4" t="s">
        <v>39</v>
      </c>
      <c r="E7" s="1075"/>
      <c r="F7" s="1075"/>
      <c r="G7" s="1076"/>
      <c r="H7" s="1074" t="s">
        <v>160</v>
      </c>
      <c r="I7" s="1075"/>
      <c r="J7" s="1075"/>
      <c r="K7" s="1075"/>
      <c r="L7" s="1076"/>
      <c r="M7" s="148"/>
    </row>
    <row r="8" spans="1:13" ht="14.1" customHeight="1" x14ac:dyDescent="0.25">
      <c r="B8" s="161"/>
      <c r="C8" s="1039" t="s">
        <v>161</v>
      </c>
      <c r="D8" s="247"/>
      <c r="E8" s="247"/>
      <c r="F8" s="358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9" t="s">
        <v>162</v>
      </c>
      <c r="C9" s="1040"/>
      <c r="D9" s="359" t="s">
        <v>148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'19'!D21</f>
        <v>106581</v>
      </c>
      <c r="D10" s="172">
        <f>'19'!E21</f>
        <v>14080.05</v>
      </c>
      <c r="E10" s="172">
        <f>'19'!F21</f>
        <v>150356.7574</v>
      </c>
      <c r="F10" s="656">
        <f>E10/$E$24</f>
        <v>3.362054543967901E-2</v>
      </c>
      <c r="G10" s="656">
        <f>'19'!H21</f>
        <v>-1.1561151268482748E-3</v>
      </c>
      <c r="H10" s="254">
        <v>13.587096774193551</v>
      </c>
      <c r="I10" s="255">
        <v>22.7</v>
      </c>
      <c r="J10" s="255">
        <v>3.7</v>
      </c>
      <c r="K10" s="255">
        <v>12.5</v>
      </c>
      <c r="L10" s="256">
        <v>1.0870967741935509</v>
      </c>
      <c r="M10" s="126"/>
    </row>
    <row r="11" spans="1:13" ht="14.1" customHeight="1" x14ac:dyDescent="0.2">
      <c r="A11" s="253"/>
      <c r="B11" s="230" t="s">
        <v>14</v>
      </c>
      <c r="C11" s="231">
        <f>'19'!D52</f>
        <v>387664</v>
      </c>
      <c r="D11" s="232">
        <f>'19'!E52</f>
        <v>47322.799999999996</v>
      </c>
      <c r="E11" s="232">
        <f>'19'!F52</f>
        <v>505764.89961000002</v>
      </c>
      <c r="F11" s="233">
        <f t="shared" ref="F11:F23" si="0">E11/$E$24</f>
        <v>0.11309163673898637</v>
      </c>
      <c r="G11" s="657">
        <f>'19'!H52</f>
        <v>-3.1197603932302521E-2</v>
      </c>
      <c r="H11" s="257">
        <v>15.651612903225804</v>
      </c>
      <c r="I11" s="258">
        <v>23.2</v>
      </c>
      <c r="J11" s="258">
        <v>5.2</v>
      </c>
      <c r="K11" s="258">
        <v>14.199999999999992</v>
      </c>
      <c r="L11" s="259">
        <v>1.4516129032258114</v>
      </c>
      <c r="M11" s="223"/>
    </row>
    <row r="12" spans="1:13" ht="14.1" customHeight="1" x14ac:dyDescent="0.2">
      <c r="A12" s="167"/>
      <c r="B12" s="139" t="s">
        <v>15</v>
      </c>
      <c r="C12" s="132">
        <f>'20'!D21</f>
        <v>85518</v>
      </c>
      <c r="D12" s="133">
        <f>'20'!E21</f>
        <v>12003.9</v>
      </c>
      <c r="E12" s="133">
        <f>'20'!F21</f>
        <v>128292.44341000001</v>
      </c>
      <c r="F12" s="656">
        <f t="shared" si="0"/>
        <v>2.8686851178617884E-2</v>
      </c>
      <c r="G12" s="233">
        <f>'20'!H21</f>
        <v>-3.7778953443632253E-2</v>
      </c>
      <c r="H12" s="260">
        <v>12.870967741935486</v>
      </c>
      <c r="I12" s="261">
        <v>20.7</v>
      </c>
      <c r="J12" s="261">
        <v>2.4</v>
      </c>
      <c r="K12" s="261">
        <v>11.800000000000006</v>
      </c>
      <c r="L12" s="262">
        <v>1.0709677419354797</v>
      </c>
      <c r="M12" s="126"/>
    </row>
    <row r="13" spans="1:13" ht="14.1" customHeight="1" x14ac:dyDescent="0.2">
      <c r="A13" s="253"/>
      <c r="B13" s="230" t="s">
        <v>334</v>
      </c>
      <c r="C13" s="231">
        <f>'20'!D52</f>
        <v>118290</v>
      </c>
      <c r="D13" s="232">
        <f>'20'!E52</f>
        <v>17125</v>
      </c>
      <c r="E13" s="232">
        <f>'20'!F52</f>
        <v>183023.3449</v>
      </c>
      <c r="F13" s="233">
        <f t="shared" si="0"/>
        <v>4.0924962669702358E-2</v>
      </c>
      <c r="G13" s="657">
        <f>'20'!H52</f>
        <v>7.8638238906560007E-2</v>
      </c>
      <c r="H13" s="257">
        <v>14.054838709677419</v>
      </c>
      <c r="I13" s="258">
        <v>21.6</v>
      </c>
      <c r="J13" s="258">
        <v>3.6</v>
      </c>
      <c r="K13" s="258">
        <v>12.600000000000005</v>
      </c>
      <c r="L13" s="259">
        <v>1.4548387096774142</v>
      </c>
      <c r="M13" s="223"/>
    </row>
    <row r="14" spans="1:13" ht="14.1" customHeight="1" x14ac:dyDescent="0.2">
      <c r="A14" s="167"/>
      <c r="B14" s="139" t="s">
        <v>16</v>
      </c>
      <c r="C14" s="132">
        <f>'21'!D21</f>
        <v>93076</v>
      </c>
      <c r="D14" s="133">
        <f>'21'!E21</f>
        <v>17134.5</v>
      </c>
      <c r="E14" s="133">
        <f>'21'!F21</f>
        <v>183125.46512000007</v>
      </c>
      <c r="F14" s="656">
        <f t="shared" si="0"/>
        <v>4.0947797276913847E-2</v>
      </c>
      <c r="G14" s="233">
        <f>'21'!H21</f>
        <v>2.7359067525272465E-2</v>
      </c>
      <c r="H14" s="260">
        <v>13.648387096774192</v>
      </c>
      <c r="I14" s="261">
        <v>21.8</v>
      </c>
      <c r="J14" s="261">
        <v>3.6</v>
      </c>
      <c r="K14" s="261">
        <v>12.399999999999995</v>
      </c>
      <c r="L14" s="262">
        <v>1.2483870967741968</v>
      </c>
      <c r="M14" s="126"/>
    </row>
    <row r="15" spans="1:13" ht="14.1" customHeight="1" x14ac:dyDescent="0.2">
      <c r="A15" s="253"/>
      <c r="B15" s="230" t="s">
        <v>17</v>
      </c>
      <c r="C15" s="231">
        <f>'21'!D52</f>
        <v>383861</v>
      </c>
      <c r="D15" s="232">
        <f>'21'!E52</f>
        <v>52968.810999999994</v>
      </c>
      <c r="E15" s="232">
        <f>'21'!F52</f>
        <v>565904.29123999993</v>
      </c>
      <c r="F15" s="233">
        <f t="shared" si="0"/>
        <v>0.12653911448441335</v>
      </c>
      <c r="G15" s="657">
        <f>'21'!H52</f>
        <v>-5.0494907252673429E-2</v>
      </c>
      <c r="H15" s="257">
        <v>13.619354838709677</v>
      </c>
      <c r="I15" s="258">
        <v>21</v>
      </c>
      <c r="J15" s="258">
        <v>3.2</v>
      </c>
      <c r="K15" s="258">
        <v>12.699999999999994</v>
      </c>
      <c r="L15" s="259">
        <v>0.91935483870968326</v>
      </c>
      <c r="M15" s="223"/>
    </row>
    <row r="16" spans="1:13" ht="14.1" customHeight="1" x14ac:dyDescent="0.2">
      <c r="A16" s="167"/>
      <c r="B16" s="139" t="s">
        <v>18</v>
      </c>
      <c r="C16" s="132">
        <f>'22'!D21</f>
        <v>188949</v>
      </c>
      <c r="D16" s="133">
        <f>'22'!E21</f>
        <v>23566.6</v>
      </c>
      <c r="E16" s="133">
        <f>'22'!F21</f>
        <v>251868.29686000009</v>
      </c>
      <c r="F16" s="656">
        <f t="shared" si="0"/>
        <v>5.6319048547107037E-2</v>
      </c>
      <c r="G16" s="233">
        <f>'22'!H21</f>
        <v>3.860629511780192E-2</v>
      </c>
      <c r="H16" s="260">
        <v>13.725806451612904</v>
      </c>
      <c r="I16" s="261">
        <v>20.5</v>
      </c>
      <c r="J16" s="261">
        <v>3.3</v>
      </c>
      <c r="K16" s="261">
        <v>12.199999999999994</v>
      </c>
      <c r="L16" s="262">
        <v>1.52580645161291</v>
      </c>
      <c r="M16" s="126"/>
    </row>
    <row r="17" spans="1:18" ht="14.1" customHeight="1" x14ac:dyDescent="0.2">
      <c r="A17" s="253"/>
      <c r="B17" s="230" t="s">
        <v>19</v>
      </c>
      <c r="C17" s="231">
        <f>'22'!D52</f>
        <v>136641</v>
      </c>
      <c r="D17" s="232">
        <f>'22'!E52</f>
        <v>20987</v>
      </c>
      <c r="E17" s="232">
        <f>'22'!F52</f>
        <v>224300.84222000005</v>
      </c>
      <c r="F17" s="233">
        <f t="shared" si="0"/>
        <v>5.0154823690124251E-2</v>
      </c>
      <c r="G17" s="657">
        <f>'22'!H52</f>
        <v>2.3386679930171475E-2</v>
      </c>
      <c r="H17" s="257">
        <v>13.993548387096777</v>
      </c>
      <c r="I17" s="258">
        <v>21.4</v>
      </c>
      <c r="J17" s="258">
        <v>3.7</v>
      </c>
      <c r="K17" s="258">
        <v>13.300000000000008</v>
      </c>
      <c r="L17" s="259">
        <v>0.69354838709676869</v>
      </c>
      <c r="M17" s="223"/>
    </row>
    <row r="18" spans="1:18" ht="14.1" customHeight="1" x14ac:dyDescent="0.2">
      <c r="A18" s="167"/>
      <c r="B18" s="139" t="s">
        <v>20</v>
      </c>
      <c r="C18" s="132">
        <f>'23'!D21</f>
        <v>159598</v>
      </c>
      <c r="D18" s="133">
        <f>'23'!E21</f>
        <v>21268.100000000002</v>
      </c>
      <c r="E18" s="133">
        <f>'23'!F21</f>
        <v>227303.84028</v>
      </c>
      <c r="F18" s="656">
        <f t="shared" si="0"/>
        <v>5.0826309524730946E-2</v>
      </c>
      <c r="G18" s="233">
        <f>'23'!H21</f>
        <v>5.028691641398942E-2</v>
      </c>
      <c r="H18" s="260">
        <v>14.11290322580645</v>
      </c>
      <c r="I18" s="261">
        <v>23.7</v>
      </c>
      <c r="J18" s="261">
        <v>4.3</v>
      </c>
      <c r="K18" s="261">
        <v>12.699999999999994</v>
      </c>
      <c r="L18" s="262">
        <v>1.4129032258064562</v>
      </c>
      <c r="M18" s="126"/>
    </row>
    <row r="19" spans="1:18" ht="14.1" customHeight="1" x14ac:dyDescent="0.2">
      <c r="A19" s="253"/>
      <c r="B19" s="230" t="s">
        <v>3</v>
      </c>
      <c r="C19" s="231">
        <f>'23'!D52</f>
        <v>425680</v>
      </c>
      <c r="D19" s="232">
        <f>'23'!E52</f>
        <v>39048.400000000001</v>
      </c>
      <c r="E19" s="232">
        <f>'23'!F52</f>
        <v>417236.1</v>
      </c>
      <c r="F19" s="233">
        <f t="shared" si="0"/>
        <v>9.3296141135885233E-2</v>
      </c>
      <c r="G19" s="657">
        <f>'23'!H52</f>
        <v>3.2406345508370508E-2</v>
      </c>
      <c r="H19" s="257">
        <v>15.964516129032258</v>
      </c>
      <c r="I19" s="258">
        <v>24.6</v>
      </c>
      <c r="J19" s="258">
        <v>5.6</v>
      </c>
      <c r="K19" s="258">
        <v>14</v>
      </c>
      <c r="L19" s="259">
        <v>1.9645161290322584</v>
      </c>
      <c r="M19" s="223"/>
    </row>
    <row r="20" spans="1:18" ht="14.1" customHeight="1" x14ac:dyDescent="0.2">
      <c r="A20" s="167"/>
      <c r="B20" s="139" t="s">
        <v>21</v>
      </c>
      <c r="C20" s="140">
        <f>'24'!D21</f>
        <v>255848</v>
      </c>
      <c r="D20" s="141">
        <f>'24'!E21</f>
        <v>60021.144</v>
      </c>
      <c r="E20" s="141">
        <f>'24'!F21</f>
        <v>641477.62972000008</v>
      </c>
      <c r="F20" s="656">
        <f t="shared" si="0"/>
        <v>0.14343770224549182</v>
      </c>
      <c r="G20" s="165">
        <f>'24'!H21</f>
        <v>5.401567576974417E-2</v>
      </c>
      <c r="H20" s="263">
        <v>14.545161290322579</v>
      </c>
      <c r="I20" s="264">
        <v>22.3</v>
      </c>
      <c r="J20" s="261">
        <v>3.7</v>
      </c>
      <c r="K20" s="261">
        <v>13.800000000000008</v>
      </c>
      <c r="L20" s="262">
        <v>0.74516129032257084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'24'!D52</f>
        <v>225546</v>
      </c>
      <c r="D21" s="226">
        <f>'24'!E52</f>
        <v>54156.278000000006</v>
      </c>
      <c r="E21" s="226">
        <f>'24'!F52</f>
        <v>578810.43576000014</v>
      </c>
      <c r="F21" s="233">
        <f t="shared" si="0"/>
        <v>0.12942499487841105</v>
      </c>
      <c r="G21" s="663">
        <f>'24'!H52</f>
        <v>0.12944118725273809</v>
      </c>
      <c r="H21" s="265">
        <v>14.580645161290324</v>
      </c>
      <c r="I21" s="266">
        <v>22.5</v>
      </c>
      <c r="J21" s="258">
        <v>4.5999999999999996</v>
      </c>
      <c r="K21" s="258">
        <v>13.899999999999993</v>
      </c>
      <c r="L21" s="259">
        <v>0.68064516129033059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'25'!D21</f>
        <v>116833</v>
      </c>
      <c r="D22" s="141">
        <f>'25'!E21</f>
        <v>17847.591999999997</v>
      </c>
      <c r="E22" s="141">
        <f>'25'!F21</f>
        <v>190718.15555999998</v>
      </c>
      <c r="F22" s="656">
        <f t="shared" si="0"/>
        <v>4.2645561969114065E-2</v>
      </c>
      <c r="G22" s="165">
        <f>'25'!H21</f>
        <v>6.6864278330113604E-3</v>
      </c>
      <c r="H22" s="263">
        <v>13.777419354838708</v>
      </c>
      <c r="I22" s="264">
        <v>21.2</v>
      </c>
      <c r="J22" s="261">
        <v>2.2999999999999998</v>
      </c>
      <c r="K22" s="261">
        <v>12.399999999999995</v>
      </c>
      <c r="L22" s="262">
        <v>1.3774193548387128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'25'!D52</f>
        <v>158251</v>
      </c>
      <c r="D23" s="249">
        <f>'25'!E52</f>
        <v>20957.700000000004</v>
      </c>
      <c r="E23" s="249">
        <f>'25'!F52</f>
        <v>223986.38850999996</v>
      </c>
      <c r="F23" s="661">
        <f t="shared" si="0"/>
        <v>5.0084510220822644E-2</v>
      </c>
      <c r="G23" s="664">
        <f>'25'!H52</f>
        <v>-2.7096660384190306E-2</v>
      </c>
      <c r="H23" s="267">
        <v>13.719354838709675</v>
      </c>
      <c r="I23" s="268">
        <v>21.7</v>
      </c>
      <c r="J23" s="268">
        <v>3.4</v>
      </c>
      <c r="K23" s="268">
        <v>13.800000000000008</v>
      </c>
      <c r="L23" s="269">
        <v>-8.0645161290332723E-2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2842336</v>
      </c>
      <c r="D24" s="141">
        <f>SUM(D10:D23)</f>
        <v>418487.87500000006</v>
      </c>
      <c r="E24" s="141">
        <f>SUM(E10:E23)</f>
        <v>4472168.8905900009</v>
      </c>
      <c r="F24" s="279">
        <f>SUM(F10:F23)</f>
        <v>0.99999999999999989</v>
      </c>
      <c r="G24" s="165"/>
      <c r="H24" s="270">
        <v>14.054838709677419</v>
      </c>
      <c r="I24" s="271">
        <v>21.6</v>
      </c>
      <c r="J24" s="271">
        <v>3.6</v>
      </c>
      <c r="K24" s="271">
        <v>12.95483870967742</v>
      </c>
      <c r="L24" s="272">
        <v>1.0999999999999996</v>
      </c>
      <c r="M24" s="126"/>
    </row>
    <row r="25" spans="1:18" ht="14.1" customHeight="1" x14ac:dyDescent="0.2">
      <c r="A25" s="253"/>
      <c r="B25" s="230" t="s">
        <v>93</v>
      </c>
      <c r="C25" s="222"/>
      <c r="D25" s="226">
        <f>'10'!E22+'11'!E22+'12'!E22+'13'!E22</f>
        <v>7258.0066971497836</v>
      </c>
      <c r="E25" s="226">
        <f>'10'!F22+'11'!F22+'12'!F22+'13'!F22</f>
        <v>77494.190912000005</v>
      </c>
      <c r="F25" s="229"/>
      <c r="G25" s="666">
        <f>'9'!H22</f>
        <v>0.10934157387224806</v>
      </c>
      <c r="H25" s="273">
        <v>14.054838709677419</v>
      </c>
      <c r="I25" s="274">
        <v>21.6</v>
      </c>
      <c r="J25" s="274">
        <v>3.6</v>
      </c>
      <c r="K25" s="274">
        <v>12.95483870967742</v>
      </c>
      <c r="L25" s="275">
        <v>1.0999999999999996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2842336</v>
      </c>
      <c r="D26" s="146">
        <f t="shared" ref="D26:E26" si="1">D24+D25</f>
        <v>425745.88169714983</v>
      </c>
      <c r="E26" s="285">
        <f t="shared" si="1"/>
        <v>4549663.0815020008</v>
      </c>
      <c r="F26" s="662"/>
      <c r="G26" s="667">
        <f>'9'!H23</f>
        <v>2.4074879366824977E-2</v>
      </c>
      <c r="H26" s="276">
        <v>14.054838709677419</v>
      </c>
      <c r="I26" s="277">
        <v>21.6</v>
      </c>
      <c r="J26" s="277">
        <v>3.6</v>
      </c>
      <c r="K26" s="277">
        <v>12.95483870967742</v>
      </c>
      <c r="L26" s="278">
        <v>1.0999999999999996</v>
      </c>
      <c r="M26" s="286"/>
    </row>
    <row r="27" spans="1:18" ht="15" customHeight="1" x14ac:dyDescent="0.2">
      <c r="A27" s="167"/>
      <c r="B27" s="139"/>
      <c r="C27" s="252"/>
      <c r="D27" s="1083" t="s">
        <v>168</v>
      </c>
      <c r="E27" s="1084"/>
      <c r="F27" s="1084"/>
      <c r="G27" s="1085"/>
      <c r="H27" s="1077" t="s">
        <v>166</v>
      </c>
      <c r="I27" s="1078"/>
      <c r="J27" s="1078"/>
      <c r="K27" s="1078"/>
      <c r="L27" s="1079"/>
      <c r="M27" s="126"/>
    </row>
    <row r="28" spans="1:18" ht="15" customHeight="1" x14ac:dyDescent="0.2">
      <c r="A28" s="126"/>
      <c r="B28" s="251"/>
      <c r="C28" s="138"/>
      <c r="D28" s="1086"/>
      <c r="E28" s="1087"/>
      <c r="F28" s="1087"/>
      <c r="G28" s="1088"/>
      <c r="H28" s="1080" t="s">
        <v>167</v>
      </c>
      <c r="I28" s="1081"/>
      <c r="J28" s="1081"/>
      <c r="K28" s="1081"/>
      <c r="L28" s="108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73" t="s">
        <v>188</v>
      </c>
      <c r="C32" s="1044"/>
      <c r="D32" s="1044"/>
      <c r="E32" s="1044"/>
      <c r="F32" s="1044"/>
      <c r="G32" s="1044" t="s">
        <v>189</v>
      </c>
      <c r="H32" s="1044"/>
      <c r="I32" s="1044"/>
      <c r="J32" s="1044"/>
      <c r="K32" s="1044"/>
      <c r="L32" s="1047"/>
      <c r="M32" s="148"/>
    </row>
    <row r="33" spans="1:13" ht="15" customHeight="1" x14ac:dyDescent="0.2">
      <c r="A33" s="167"/>
      <c r="C33" s="465" t="str">
        <f>G5</f>
        <v>květen</v>
      </c>
      <c r="D33" s="466">
        <f>H5</f>
        <v>2017</v>
      </c>
      <c r="I33" s="465" t="str">
        <f>G5</f>
        <v>květen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C8:C9"/>
    <mergeCell ref="K1:M1"/>
    <mergeCell ref="B3:L3"/>
    <mergeCell ref="B5:C5"/>
    <mergeCell ref="H7:L7"/>
    <mergeCell ref="D7:G7"/>
    <mergeCell ref="H27:L27"/>
    <mergeCell ref="H28:L28"/>
    <mergeCell ref="D27:G28"/>
    <mergeCell ref="G32:L32"/>
    <mergeCell ref="B32:F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30" t="s">
        <v>273</v>
      </c>
      <c r="L1" s="1030"/>
      <c r="M1" s="1030"/>
    </row>
    <row r="2" spans="1:13" ht="6.75" customHeight="1" x14ac:dyDescent="0.2"/>
    <row r="3" spans="1:13" ht="30" customHeight="1" x14ac:dyDescent="0.2">
      <c r="B3" s="1043" t="s">
        <v>169</v>
      </c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89"/>
      <c r="C5" s="1090"/>
      <c r="D5" s="468"/>
      <c r="E5" s="469"/>
      <c r="F5" s="223"/>
      <c r="G5" s="472" t="str">
        <f>T!J22</f>
        <v>červen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4" t="s">
        <v>39</v>
      </c>
      <c r="E7" s="1075"/>
      <c r="F7" s="1075"/>
      <c r="G7" s="1076"/>
      <c r="H7" s="1074" t="s">
        <v>160</v>
      </c>
      <c r="I7" s="1075"/>
      <c r="J7" s="1075"/>
      <c r="K7" s="1075"/>
      <c r="L7" s="1076"/>
      <c r="M7" s="148"/>
    </row>
    <row r="8" spans="1:13" ht="14.1" customHeight="1" x14ac:dyDescent="0.25">
      <c r="B8" s="161"/>
      <c r="C8" s="1039" t="s">
        <v>161</v>
      </c>
      <c r="D8" s="247"/>
      <c r="E8" s="247"/>
      <c r="F8" s="358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9" t="s">
        <v>162</v>
      </c>
      <c r="C9" s="1040"/>
      <c r="D9" s="359" t="s">
        <v>148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'19'!D27</f>
        <v>106768</v>
      </c>
      <c r="D10" s="172">
        <f>'19'!E27</f>
        <v>8928.2819999999992</v>
      </c>
      <c r="E10" s="172">
        <f>'19'!F27</f>
        <v>95357.013260000007</v>
      </c>
      <c r="F10" s="656">
        <f>E10/$E$24</f>
        <v>2.6732916020399681E-2</v>
      </c>
      <c r="G10" s="656">
        <f>'19'!H27</f>
        <v>-2.7963458328842377E-2</v>
      </c>
      <c r="H10" s="254">
        <v>18.249999999999996</v>
      </c>
      <c r="I10" s="255">
        <v>24</v>
      </c>
      <c r="J10" s="255">
        <v>10.1</v>
      </c>
      <c r="K10" s="255">
        <v>15.399999999999993</v>
      </c>
      <c r="L10" s="256">
        <v>2.8500000000000032</v>
      </c>
      <c r="M10" s="126"/>
    </row>
    <row r="11" spans="1:13" ht="14.1" customHeight="1" x14ac:dyDescent="0.2">
      <c r="A11" s="253"/>
      <c r="B11" s="230" t="s">
        <v>14</v>
      </c>
      <c r="C11" s="231">
        <f>'19'!D58</f>
        <v>387478</v>
      </c>
      <c r="D11" s="232">
        <f>'19'!E58</f>
        <v>29597.200000000001</v>
      </c>
      <c r="E11" s="232">
        <f>'19'!F58</f>
        <v>316386.95993999991</v>
      </c>
      <c r="F11" s="233">
        <f t="shared" ref="F11:F23" si="0">E11/$E$24</f>
        <v>8.8697681910025625E-2</v>
      </c>
      <c r="G11" s="657">
        <f>'19'!H58</f>
        <v>-1.9684348243710955E-2</v>
      </c>
      <c r="H11" s="257">
        <v>20.65666666666667</v>
      </c>
      <c r="I11" s="258">
        <v>26.8</v>
      </c>
      <c r="J11" s="258">
        <v>15.3</v>
      </c>
      <c r="K11" s="258">
        <v>17</v>
      </c>
      <c r="L11" s="259">
        <v>3.6566666666666698</v>
      </c>
      <c r="M11" s="223"/>
    </row>
    <row r="12" spans="1:13" ht="14.1" customHeight="1" x14ac:dyDescent="0.2">
      <c r="A12" s="167"/>
      <c r="B12" s="139" t="s">
        <v>15</v>
      </c>
      <c r="C12" s="132">
        <f>'20'!D27</f>
        <v>85477</v>
      </c>
      <c r="D12" s="133">
        <f>'20'!E27</f>
        <v>8836.6</v>
      </c>
      <c r="E12" s="133">
        <f>'20'!F27</f>
        <v>94460.780060000048</v>
      </c>
      <c r="F12" s="656">
        <f t="shared" si="0"/>
        <v>2.6481661015117935E-2</v>
      </c>
      <c r="G12" s="233">
        <f>'20'!H27</f>
        <v>-9.8049102990777782E-3</v>
      </c>
      <c r="H12" s="260">
        <v>16.913333333333334</v>
      </c>
      <c r="I12" s="261">
        <v>23.2</v>
      </c>
      <c r="J12" s="261">
        <v>9.9</v>
      </c>
      <c r="K12" s="261">
        <v>14.600000000000007</v>
      </c>
      <c r="L12" s="262">
        <v>2.3133333333333272</v>
      </c>
      <c r="M12" s="126"/>
    </row>
    <row r="13" spans="1:13" ht="14.1" customHeight="1" x14ac:dyDescent="0.2">
      <c r="A13" s="253"/>
      <c r="B13" s="230" t="s">
        <v>334</v>
      </c>
      <c r="C13" s="231">
        <f>'20'!D58</f>
        <v>118236</v>
      </c>
      <c r="D13" s="232">
        <f>'20'!E58</f>
        <v>11766.6</v>
      </c>
      <c r="E13" s="232">
        <f>'20'!F58</f>
        <v>125782.35354999994</v>
      </c>
      <c r="F13" s="233">
        <f t="shared" si="0"/>
        <v>3.5262525317693347E-2</v>
      </c>
      <c r="G13" s="657">
        <f>'20'!H58</f>
        <v>4.6618852459016707E-3</v>
      </c>
      <c r="H13" s="257">
        <v>17.82</v>
      </c>
      <c r="I13" s="258">
        <v>23.3</v>
      </c>
      <c r="J13" s="258">
        <v>12.4</v>
      </c>
      <c r="K13" s="258">
        <v>15.199999999999992</v>
      </c>
      <c r="L13" s="259">
        <v>2.6200000000000081</v>
      </c>
      <c r="M13" s="223"/>
    </row>
    <row r="14" spans="1:13" ht="14.1" customHeight="1" x14ac:dyDescent="0.2">
      <c r="A14" s="167"/>
      <c r="B14" s="139" t="s">
        <v>16</v>
      </c>
      <c r="C14" s="132">
        <f>'21'!D27</f>
        <v>93034</v>
      </c>
      <c r="D14" s="133">
        <f>'21'!E27</f>
        <v>12128.499999999998</v>
      </c>
      <c r="E14" s="133">
        <f>'21'!F27</f>
        <v>129651.18082999997</v>
      </c>
      <c r="F14" s="656">
        <f t="shared" si="0"/>
        <v>3.6347133897994342E-2</v>
      </c>
      <c r="G14" s="233">
        <f>'21'!H27</f>
        <v>4.0019551012708064E-2</v>
      </c>
      <c r="H14" s="260">
        <v>17.52</v>
      </c>
      <c r="I14" s="261">
        <v>23.8</v>
      </c>
      <c r="J14" s="261">
        <v>12.6</v>
      </c>
      <c r="K14" s="261">
        <v>15.100000000000007</v>
      </c>
      <c r="L14" s="262">
        <v>2.4199999999999928</v>
      </c>
      <c r="M14" s="126"/>
    </row>
    <row r="15" spans="1:13" ht="14.1" customHeight="1" x14ac:dyDescent="0.2">
      <c r="A15" s="253"/>
      <c r="B15" s="230" t="s">
        <v>17</v>
      </c>
      <c r="C15" s="231">
        <f>'21'!D58</f>
        <v>383673</v>
      </c>
      <c r="D15" s="232">
        <f>'21'!E58</f>
        <v>41725.906999999999</v>
      </c>
      <c r="E15" s="232">
        <f>'21'!F58</f>
        <v>445839.78175999998</v>
      </c>
      <c r="F15" s="233">
        <f t="shared" si="0"/>
        <v>0.12498920673874513</v>
      </c>
      <c r="G15" s="657">
        <f>'21'!H58</f>
        <v>-5.5740940865752174E-2</v>
      </c>
      <c r="H15" s="257">
        <v>18.293333333333337</v>
      </c>
      <c r="I15" s="258">
        <v>25.6</v>
      </c>
      <c r="J15" s="258">
        <v>12.1</v>
      </c>
      <c r="K15" s="258">
        <v>15.5</v>
      </c>
      <c r="L15" s="259">
        <v>2.7933333333333366</v>
      </c>
      <c r="M15" s="223"/>
    </row>
    <row r="16" spans="1:13" ht="14.1" customHeight="1" x14ac:dyDescent="0.2">
      <c r="A16" s="167"/>
      <c r="B16" s="139" t="s">
        <v>18</v>
      </c>
      <c r="C16" s="132">
        <f>'22'!D27</f>
        <v>188858</v>
      </c>
      <c r="D16" s="133">
        <f>'22'!E27</f>
        <v>15644.100000000002</v>
      </c>
      <c r="E16" s="133">
        <f>'22'!F27</f>
        <v>167231.79795000004</v>
      </c>
      <c r="F16" s="656">
        <f t="shared" si="0"/>
        <v>4.6882693340533833E-2</v>
      </c>
      <c r="G16" s="233">
        <f>'22'!H27</f>
        <v>-2.0462215654721977E-2</v>
      </c>
      <c r="H16" s="260">
        <v>18.033333333333339</v>
      </c>
      <c r="I16" s="261">
        <v>23.2</v>
      </c>
      <c r="J16" s="261">
        <v>12.7</v>
      </c>
      <c r="K16" s="261">
        <v>14.899999999999993</v>
      </c>
      <c r="L16" s="262">
        <v>3.1333333333333453</v>
      </c>
      <c r="M16" s="126"/>
    </row>
    <row r="17" spans="1:18" ht="14.1" customHeight="1" x14ac:dyDescent="0.2">
      <c r="A17" s="253"/>
      <c r="B17" s="230" t="s">
        <v>19</v>
      </c>
      <c r="C17" s="231">
        <f>'22'!D58</f>
        <v>136576</v>
      </c>
      <c r="D17" s="232">
        <f>'22'!E58</f>
        <v>15746.199999999999</v>
      </c>
      <c r="E17" s="232">
        <f>'22'!F58</f>
        <v>168322.26410999996</v>
      </c>
      <c r="F17" s="233">
        <f t="shared" si="0"/>
        <v>4.718840069526066E-2</v>
      </c>
      <c r="G17" s="657">
        <f>'22'!H58</f>
        <v>7.5729110447679493E-2</v>
      </c>
      <c r="H17" s="257">
        <v>17.863333333333333</v>
      </c>
      <c r="I17" s="258">
        <v>22.7</v>
      </c>
      <c r="J17" s="258">
        <v>12.6</v>
      </c>
      <c r="K17" s="258">
        <v>16.199999999999992</v>
      </c>
      <c r="L17" s="259">
        <v>1.6633333333333411</v>
      </c>
      <c r="M17" s="223"/>
    </row>
    <row r="18" spans="1:18" ht="14.1" customHeight="1" x14ac:dyDescent="0.2">
      <c r="A18" s="167"/>
      <c r="B18" s="139" t="s">
        <v>20</v>
      </c>
      <c r="C18" s="132">
        <f>'23'!D27</f>
        <v>159524</v>
      </c>
      <c r="D18" s="133">
        <f>'23'!E27</f>
        <v>15070.699999999999</v>
      </c>
      <c r="E18" s="133">
        <f>'23'!F27</f>
        <v>161102.68217999997</v>
      </c>
      <c r="F18" s="656">
        <f t="shared" si="0"/>
        <v>4.5164422900246776E-2</v>
      </c>
      <c r="G18" s="233">
        <f>'23'!H27</f>
        <v>1.75481743916286E-3</v>
      </c>
      <c r="H18" s="260">
        <v>18.873333333333335</v>
      </c>
      <c r="I18" s="261">
        <v>25</v>
      </c>
      <c r="J18" s="261">
        <v>11.4</v>
      </c>
      <c r="K18" s="261">
        <v>15.600000000000007</v>
      </c>
      <c r="L18" s="262">
        <v>3.2733333333333281</v>
      </c>
      <c r="M18" s="126"/>
    </row>
    <row r="19" spans="1:18" ht="14.1" customHeight="1" x14ac:dyDescent="0.2">
      <c r="A19" s="253"/>
      <c r="B19" s="230" t="s">
        <v>3</v>
      </c>
      <c r="C19" s="231">
        <f>'23'!D58</f>
        <v>425450</v>
      </c>
      <c r="D19" s="232">
        <f>'23'!E58</f>
        <v>20358.175483281535</v>
      </c>
      <c r="E19" s="232">
        <f>'23'!F58</f>
        <v>217482.31009000001</v>
      </c>
      <c r="F19" s="233">
        <f t="shared" si="0"/>
        <v>6.097020169566595E-2</v>
      </c>
      <c r="G19" s="657">
        <f>'23'!H58</f>
        <v>-2.5792790581132263E-2</v>
      </c>
      <c r="H19" s="257">
        <v>20.43333333333333</v>
      </c>
      <c r="I19" s="258">
        <v>26.1</v>
      </c>
      <c r="J19" s="258">
        <v>13.6</v>
      </c>
      <c r="K19" s="258">
        <v>16.800000000000008</v>
      </c>
      <c r="L19" s="259">
        <v>3.6333333333333222</v>
      </c>
      <c r="M19" s="223"/>
    </row>
    <row r="20" spans="1:18" ht="14.1" customHeight="1" x14ac:dyDescent="0.2">
      <c r="A20" s="167"/>
      <c r="B20" s="139" t="s">
        <v>21</v>
      </c>
      <c r="C20" s="140">
        <f>'24'!D27</f>
        <v>255728</v>
      </c>
      <c r="D20" s="141">
        <f>'24'!E27</f>
        <v>47828.395999999993</v>
      </c>
      <c r="E20" s="141">
        <f>'24'!F27</f>
        <v>511265.07047000009</v>
      </c>
      <c r="F20" s="656">
        <f t="shared" si="0"/>
        <v>0.14333089644672703</v>
      </c>
      <c r="G20" s="165">
        <f>'24'!H27</f>
        <v>-6.9793855668345102E-3</v>
      </c>
      <c r="H20" s="263">
        <v>18.776666666666664</v>
      </c>
      <c r="I20" s="264">
        <v>24.3</v>
      </c>
      <c r="J20" s="261">
        <v>12.5</v>
      </c>
      <c r="K20" s="261">
        <v>16.600000000000009</v>
      </c>
      <c r="L20" s="262">
        <v>2.1766666666666552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'24'!D58</f>
        <v>225434</v>
      </c>
      <c r="D21" s="226">
        <f>'24'!E58</f>
        <v>79599.753000000012</v>
      </c>
      <c r="E21" s="226">
        <f>'24'!F58</f>
        <v>850517.1521500001</v>
      </c>
      <c r="F21" s="233">
        <f t="shared" si="0"/>
        <v>0.23843871389240542</v>
      </c>
      <c r="G21" s="663">
        <f>'24'!H58</f>
        <v>0.64840813602109759</v>
      </c>
      <c r="H21" s="265">
        <v>18.526666666666664</v>
      </c>
      <c r="I21" s="266">
        <v>24.8</v>
      </c>
      <c r="J21" s="258">
        <v>13.1</v>
      </c>
      <c r="K21" s="258">
        <v>16.699999999999992</v>
      </c>
      <c r="L21" s="259">
        <v>1.8266666666666715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'25'!D27</f>
        <v>116836</v>
      </c>
      <c r="D22" s="141">
        <f>'25'!E27</f>
        <v>12569.594999999999</v>
      </c>
      <c r="E22" s="141">
        <f>'25'!F27</f>
        <v>134344.76716000002</v>
      </c>
      <c r="F22" s="656">
        <f t="shared" si="0"/>
        <v>3.7662960022416599E-2</v>
      </c>
      <c r="G22" s="165">
        <f>'25'!H27</f>
        <v>-3.1850525228385003E-2</v>
      </c>
      <c r="H22" s="263">
        <v>18.206666666666663</v>
      </c>
      <c r="I22" s="264">
        <v>23.3</v>
      </c>
      <c r="J22" s="261">
        <v>11.1</v>
      </c>
      <c r="K22" s="261">
        <v>15.199999999999992</v>
      </c>
      <c r="L22" s="262">
        <v>3.0066666666666713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'25'!D58</f>
        <v>158176</v>
      </c>
      <c r="D23" s="249">
        <f>'25'!E58</f>
        <v>13965.000000000002</v>
      </c>
      <c r="E23" s="249">
        <f>'25'!F58</f>
        <v>149282.13933999999</v>
      </c>
      <c r="F23" s="661">
        <f t="shared" si="0"/>
        <v>4.1850586106767743E-2</v>
      </c>
      <c r="G23" s="664">
        <f>'25'!H58</f>
        <v>-8.407009995540031E-2</v>
      </c>
      <c r="H23" s="267">
        <v>18.279999999999998</v>
      </c>
      <c r="I23" s="268">
        <v>25.7</v>
      </c>
      <c r="J23" s="268">
        <v>12.1</v>
      </c>
      <c r="K23" s="268">
        <v>16.5</v>
      </c>
      <c r="L23" s="269">
        <v>1.7799999999999976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2841248</v>
      </c>
      <c r="D24" s="141">
        <f>SUM(D10:D23)</f>
        <v>333765.00848328159</v>
      </c>
      <c r="E24" s="141">
        <f>SUM(E10:E23)</f>
        <v>3567026.2528499998</v>
      </c>
      <c r="F24" s="279">
        <f>SUM(F10:F23)</f>
        <v>1.0000000000000002</v>
      </c>
      <c r="G24" s="165"/>
      <c r="H24" s="270">
        <v>18.436666666666667</v>
      </c>
      <c r="I24" s="271">
        <v>23.7</v>
      </c>
      <c r="J24" s="271">
        <v>12.3</v>
      </c>
      <c r="K24" s="271">
        <v>15.81</v>
      </c>
      <c r="L24" s="272">
        <v>2.6266666666666669</v>
      </c>
      <c r="M24" s="126"/>
    </row>
    <row r="25" spans="1:18" ht="14.1" customHeight="1" x14ac:dyDescent="0.2">
      <c r="A25" s="253"/>
      <c r="B25" s="230" t="s">
        <v>93</v>
      </c>
      <c r="C25" s="222"/>
      <c r="D25" s="226">
        <f>'10'!E29+'11'!E29+'12'!E29+'13'!E29</f>
        <v>7408.1118396932061</v>
      </c>
      <c r="E25" s="226">
        <f>'10'!F29+'11'!F29+'12'!F29+'13'!F29</f>
        <v>79273.012891999999</v>
      </c>
      <c r="F25" s="229"/>
      <c r="G25" s="666">
        <f>'9'!H29</f>
        <v>0.57045120270956196</v>
      </c>
      <c r="H25" s="273">
        <v>18.436666666666667</v>
      </c>
      <c r="I25" s="274">
        <v>23.7</v>
      </c>
      <c r="J25" s="274">
        <v>12.3</v>
      </c>
      <c r="K25" s="274">
        <v>15.81</v>
      </c>
      <c r="L25" s="275">
        <v>2.6266666666666669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2841248</v>
      </c>
      <c r="D26" s="146">
        <f t="shared" ref="D26:E26" si="1">D24+D25</f>
        <v>341173.12032297481</v>
      </c>
      <c r="E26" s="285">
        <f t="shared" si="1"/>
        <v>3646299.2657419997</v>
      </c>
      <c r="F26" s="662"/>
      <c r="G26" s="667">
        <f>'9'!H30</f>
        <v>9.4155294359647659E-2</v>
      </c>
      <c r="H26" s="276">
        <v>18.436666666666667</v>
      </c>
      <c r="I26" s="277">
        <v>23.7</v>
      </c>
      <c r="J26" s="277">
        <v>12.3</v>
      </c>
      <c r="K26" s="277">
        <v>15.81</v>
      </c>
      <c r="L26" s="278">
        <v>2.6266666666666669</v>
      </c>
      <c r="M26" s="286"/>
    </row>
    <row r="27" spans="1:18" ht="15" customHeight="1" x14ac:dyDescent="0.2">
      <c r="A27" s="167"/>
      <c r="B27" s="139"/>
      <c r="C27" s="252"/>
      <c r="D27" s="1083" t="s">
        <v>168</v>
      </c>
      <c r="E27" s="1084"/>
      <c r="F27" s="1084"/>
      <c r="G27" s="1085"/>
      <c r="H27" s="1077" t="s">
        <v>166</v>
      </c>
      <c r="I27" s="1078"/>
      <c r="J27" s="1078"/>
      <c r="K27" s="1078"/>
      <c r="L27" s="1079"/>
      <c r="M27" s="126"/>
    </row>
    <row r="28" spans="1:18" ht="15" customHeight="1" x14ac:dyDescent="0.2">
      <c r="A28" s="126"/>
      <c r="B28" s="251"/>
      <c r="C28" s="138"/>
      <c r="D28" s="1086"/>
      <c r="E28" s="1087"/>
      <c r="F28" s="1087"/>
      <c r="G28" s="1088"/>
      <c r="H28" s="1080" t="s">
        <v>167</v>
      </c>
      <c r="I28" s="1081"/>
      <c r="J28" s="1081"/>
      <c r="K28" s="1081"/>
      <c r="L28" s="108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73" t="s">
        <v>188</v>
      </c>
      <c r="C32" s="1044"/>
      <c r="D32" s="1044"/>
      <c r="E32" s="1044"/>
      <c r="F32" s="1044"/>
      <c r="G32" s="1044" t="s">
        <v>189</v>
      </c>
      <c r="H32" s="1044"/>
      <c r="I32" s="1044"/>
      <c r="J32" s="1044"/>
      <c r="K32" s="1044"/>
      <c r="L32" s="1047"/>
      <c r="M32" s="148"/>
    </row>
    <row r="33" spans="1:13" ht="15" customHeight="1" x14ac:dyDescent="0.2">
      <c r="A33" s="167"/>
      <c r="C33" s="465" t="str">
        <f>G5</f>
        <v>červen</v>
      </c>
      <c r="D33" s="466">
        <f>H5</f>
        <v>2017</v>
      </c>
      <c r="I33" s="465" t="str">
        <f>G5</f>
        <v>červen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C8:C9"/>
    <mergeCell ref="K1:M1"/>
    <mergeCell ref="B3:L3"/>
    <mergeCell ref="B5:C5"/>
    <mergeCell ref="H7:L7"/>
    <mergeCell ref="D7:G7"/>
    <mergeCell ref="H27:L27"/>
    <mergeCell ref="H28:L28"/>
    <mergeCell ref="D27:G28"/>
    <mergeCell ref="G32:L32"/>
    <mergeCell ref="B32:F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topLeftCell="A7" zoomScaleNormal="100" zoomScaleSheetLayoutView="100" workbookViewId="0">
      <selection activeCell="H24" sqref="H24"/>
    </sheetView>
  </sheetViews>
  <sheetFormatPr defaultRowHeight="12.75" x14ac:dyDescent="0.25"/>
  <cols>
    <col min="1" max="1" width="14.42578125" style="492" customWidth="1"/>
    <col min="2" max="2" width="2.7109375" style="598" customWidth="1"/>
    <col min="3" max="3" width="63.28515625" style="492" customWidth="1"/>
    <col min="4" max="4" width="13.5703125" style="492" customWidth="1"/>
    <col min="5" max="5" width="9.140625" style="492"/>
    <col min="6" max="6" width="11.7109375" style="492" customWidth="1"/>
    <col min="7" max="8" width="9.140625" style="492"/>
    <col min="9" max="9" width="11.7109375" style="492" customWidth="1"/>
    <col min="10" max="16384" width="9.140625" style="492"/>
  </cols>
  <sheetData>
    <row r="1" spans="1:4" ht="12.75" customHeight="1" x14ac:dyDescent="0.25">
      <c r="B1" s="613"/>
      <c r="C1" s="593"/>
      <c r="D1" s="593"/>
    </row>
    <row r="2" spans="1:4" ht="12.75" customHeight="1" x14ac:dyDescent="0.25">
      <c r="A2" s="593"/>
      <c r="B2" s="613"/>
      <c r="C2" s="593"/>
      <c r="D2" s="593"/>
    </row>
    <row r="3" spans="1:4" ht="15" customHeight="1" x14ac:dyDescent="0.25">
      <c r="A3" s="593"/>
      <c r="B3" s="613"/>
      <c r="C3" s="594" t="s">
        <v>320</v>
      </c>
      <c r="D3" s="593"/>
    </row>
    <row r="4" spans="1:4" ht="12.75" customHeight="1" x14ac:dyDescent="0.25">
      <c r="A4" s="699" t="s">
        <v>244</v>
      </c>
      <c r="B4" s="698"/>
      <c r="C4" s="700" t="s">
        <v>245</v>
      </c>
      <c r="D4" s="612"/>
    </row>
    <row r="5" spans="1:4" ht="18" customHeight="1" x14ac:dyDescent="0.25">
      <c r="A5" s="139" t="s">
        <v>336</v>
      </c>
      <c r="B5" s="614" t="s">
        <v>37</v>
      </c>
      <c r="C5" s="615" t="s">
        <v>337</v>
      </c>
      <c r="D5" s="615"/>
    </row>
    <row r="6" spans="1:4" ht="18" customHeight="1" x14ac:dyDescent="0.25">
      <c r="A6" s="139" t="s">
        <v>48</v>
      </c>
      <c r="B6" s="614" t="s">
        <v>37</v>
      </c>
      <c r="C6" s="615" t="s">
        <v>4</v>
      </c>
      <c r="D6" s="615"/>
    </row>
    <row r="7" spans="1:4" ht="18" customHeight="1" x14ac:dyDescent="0.25">
      <c r="A7" s="139" t="s">
        <v>9</v>
      </c>
      <c r="B7" s="614" t="s">
        <v>37</v>
      </c>
      <c r="C7" s="615" t="s">
        <v>64</v>
      </c>
      <c r="D7" s="615"/>
    </row>
    <row r="8" spans="1:4" ht="18" customHeight="1" x14ac:dyDescent="0.25">
      <c r="A8" s="139" t="s">
        <v>75</v>
      </c>
      <c r="B8" s="614" t="s">
        <v>37</v>
      </c>
      <c r="C8" s="615" t="s">
        <v>76</v>
      </c>
      <c r="D8" s="615"/>
    </row>
    <row r="9" spans="1:4" ht="18" customHeight="1" x14ac:dyDescent="0.25">
      <c r="A9" s="139" t="s">
        <v>348</v>
      </c>
      <c r="B9" s="614" t="s">
        <v>37</v>
      </c>
      <c r="C9" s="615" t="s">
        <v>349</v>
      </c>
      <c r="D9" s="483"/>
    </row>
    <row r="10" spans="1:4" ht="18" customHeight="1" x14ac:dyDescent="0.25">
      <c r="A10" s="139" t="s">
        <v>41</v>
      </c>
      <c r="B10" s="614" t="s">
        <v>37</v>
      </c>
      <c r="C10" s="138" t="s">
        <v>300</v>
      </c>
      <c r="D10" s="615"/>
    </row>
    <row r="11" spans="1:4" ht="18" customHeight="1" x14ac:dyDescent="0.25">
      <c r="A11" s="139" t="s">
        <v>67</v>
      </c>
      <c r="B11" s="614" t="s">
        <v>37</v>
      </c>
      <c r="C11" s="615" t="s">
        <v>68</v>
      </c>
      <c r="D11" s="615"/>
    </row>
    <row r="12" spans="1:4" ht="18" customHeight="1" x14ac:dyDescent="0.25">
      <c r="A12" s="139" t="s">
        <v>322</v>
      </c>
      <c r="B12" s="614" t="s">
        <v>37</v>
      </c>
      <c r="C12" s="138" t="s">
        <v>323</v>
      </c>
      <c r="D12" s="615"/>
    </row>
    <row r="13" spans="1:4" ht="18" customHeight="1" x14ac:dyDescent="0.25">
      <c r="A13" s="139" t="s">
        <v>277</v>
      </c>
      <c r="B13" s="614" t="s">
        <v>37</v>
      </c>
      <c r="C13" s="615" t="s">
        <v>298</v>
      </c>
      <c r="D13" s="615"/>
    </row>
    <row r="14" spans="1:4" ht="18" customHeight="1" x14ac:dyDescent="0.25">
      <c r="A14" s="139" t="s">
        <v>57</v>
      </c>
      <c r="B14" s="614" t="s">
        <v>37</v>
      </c>
      <c r="C14" s="615" t="s">
        <v>58</v>
      </c>
      <c r="D14" s="483"/>
    </row>
    <row r="15" spans="1:4" ht="18" customHeight="1" x14ac:dyDescent="0.25">
      <c r="A15" s="139" t="s">
        <v>324</v>
      </c>
      <c r="B15" s="614" t="s">
        <v>37</v>
      </c>
      <c r="C15" s="615" t="s">
        <v>325</v>
      </c>
      <c r="D15" s="483"/>
    </row>
    <row r="16" spans="1:4" ht="18" customHeight="1" x14ac:dyDescent="0.25">
      <c r="A16" s="139" t="s">
        <v>77</v>
      </c>
      <c r="B16" s="614" t="s">
        <v>37</v>
      </c>
      <c r="C16" s="615" t="s">
        <v>78</v>
      </c>
      <c r="D16" s="483"/>
    </row>
    <row r="17" spans="1:4" ht="18" customHeight="1" x14ac:dyDescent="0.25">
      <c r="A17" s="139" t="s">
        <v>53</v>
      </c>
      <c r="B17" s="614" t="s">
        <v>37</v>
      </c>
      <c r="C17" s="615" t="s">
        <v>54</v>
      </c>
      <c r="D17" s="483"/>
    </row>
    <row r="18" spans="1:4" ht="18" customHeight="1" x14ac:dyDescent="0.25">
      <c r="A18" s="139" t="s">
        <v>149</v>
      </c>
      <c r="B18" s="614" t="s">
        <v>37</v>
      </c>
      <c r="C18" s="615" t="s">
        <v>297</v>
      </c>
      <c r="D18" s="615"/>
    </row>
    <row r="19" spans="1:4" ht="18" customHeight="1" x14ac:dyDescent="0.25">
      <c r="A19" s="139" t="s">
        <v>8</v>
      </c>
      <c r="B19" s="614" t="s">
        <v>37</v>
      </c>
      <c r="C19" s="615" t="s">
        <v>61</v>
      </c>
      <c r="D19" s="615"/>
    </row>
    <row r="20" spans="1:4" ht="18" customHeight="1" x14ac:dyDescent="0.25">
      <c r="A20" s="139" t="s">
        <v>230</v>
      </c>
      <c r="B20" s="614" t="s">
        <v>37</v>
      </c>
      <c r="C20" s="483" t="s">
        <v>296</v>
      </c>
      <c r="D20" s="615"/>
    </row>
    <row r="21" spans="1:4" ht="18" customHeight="1" x14ac:dyDescent="0.25">
      <c r="A21" s="139" t="s">
        <v>233</v>
      </c>
      <c r="B21" s="614" t="s">
        <v>37</v>
      </c>
      <c r="C21" s="615" t="s">
        <v>234</v>
      </c>
      <c r="D21" s="615"/>
    </row>
    <row r="22" spans="1:4" ht="18" customHeight="1" x14ac:dyDescent="0.25">
      <c r="A22" s="139" t="s">
        <v>278</v>
      </c>
      <c r="B22" s="614" t="s">
        <v>37</v>
      </c>
      <c r="C22" s="483" t="s">
        <v>295</v>
      </c>
      <c r="D22" s="615"/>
    </row>
    <row r="23" spans="1:4" ht="18" customHeight="1" x14ac:dyDescent="0.25">
      <c r="A23" s="139" t="s">
        <v>65</v>
      </c>
      <c r="B23" s="614" t="s">
        <v>37</v>
      </c>
      <c r="C23" s="748" t="s">
        <v>136</v>
      </c>
      <c r="D23" s="483"/>
    </row>
    <row r="24" spans="1:4" ht="18" customHeight="1" x14ac:dyDescent="0.25">
      <c r="A24" s="139" t="s">
        <v>69</v>
      </c>
      <c r="B24" s="614" t="s">
        <v>37</v>
      </c>
      <c r="C24" s="615" t="s">
        <v>70</v>
      </c>
      <c r="D24" s="615"/>
    </row>
    <row r="25" spans="1:4" ht="18" customHeight="1" x14ac:dyDescent="0.25">
      <c r="A25" s="139" t="s">
        <v>343</v>
      </c>
      <c r="B25" s="614" t="s">
        <v>37</v>
      </c>
      <c r="C25" s="615" t="s">
        <v>342</v>
      </c>
      <c r="D25" s="615"/>
    </row>
    <row r="26" spans="1:4" ht="18" customHeight="1" x14ac:dyDescent="0.25">
      <c r="A26" s="139" t="s">
        <v>40</v>
      </c>
      <c r="B26" s="614" t="s">
        <v>37</v>
      </c>
      <c r="C26" s="138" t="s">
        <v>299</v>
      </c>
      <c r="D26" s="483"/>
    </row>
    <row r="27" spans="1:4" ht="18" customHeight="1" x14ac:dyDescent="0.25">
      <c r="A27" s="139" t="s">
        <v>60</v>
      </c>
      <c r="B27" s="614" t="s">
        <v>37</v>
      </c>
      <c r="C27" s="615" t="s">
        <v>59</v>
      </c>
      <c r="D27" s="619"/>
    </row>
    <row r="28" spans="1:4" ht="18" customHeight="1" x14ac:dyDescent="0.25">
      <c r="A28" s="139" t="s">
        <v>50</v>
      </c>
      <c r="B28" s="614" t="s">
        <v>37</v>
      </c>
      <c r="C28" s="615" t="s">
        <v>49</v>
      </c>
      <c r="D28" s="592"/>
    </row>
    <row r="29" spans="1:4" ht="18" customHeight="1" x14ac:dyDescent="0.25">
      <c r="A29" s="139" t="s">
        <v>52</v>
      </c>
      <c r="B29" s="614" t="s">
        <v>37</v>
      </c>
      <c r="C29" s="615" t="s">
        <v>51</v>
      </c>
      <c r="D29" s="592"/>
    </row>
    <row r="30" spans="1:4" ht="18" customHeight="1" x14ac:dyDescent="0.25">
      <c r="A30" s="139" t="s">
        <v>7</v>
      </c>
      <c r="B30" s="614" t="s">
        <v>37</v>
      </c>
      <c r="C30" s="615" t="s">
        <v>63</v>
      </c>
      <c r="D30" s="592"/>
    </row>
    <row r="31" spans="1:4" ht="18" customHeight="1" x14ac:dyDescent="0.25">
      <c r="A31" s="139" t="s">
        <v>6</v>
      </c>
      <c r="B31" s="614" t="s">
        <v>37</v>
      </c>
      <c r="C31" s="615" t="s">
        <v>62</v>
      </c>
      <c r="D31" s="592"/>
    </row>
    <row r="32" spans="1:4" ht="18" customHeight="1" x14ac:dyDescent="0.25">
      <c r="A32" s="139" t="s">
        <v>73</v>
      </c>
      <c r="B32" s="614" t="s">
        <v>37</v>
      </c>
      <c r="C32" s="615" t="s">
        <v>74</v>
      </c>
      <c r="D32" s="592"/>
    </row>
    <row r="33" spans="1:4" ht="18" customHeight="1" x14ac:dyDescent="0.25">
      <c r="A33" s="139" t="s">
        <v>94</v>
      </c>
      <c r="B33" s="614" t="s">
        <v>37</v>
      </c>
      <c r="C33" s="615" t="s">
        <v>92</v>
      </c>
      <c r="D33" s="592"/>
    </row>
    <row r="34" spans="1:4" ht="18" customHeight="1" x14ac:dyDescent="0.25">
      <c r="A34" s="139" t="s">
        <v>56</v>
      </c>
      <c r="B34" s="614" t="s">
        <v>37</v>
      </c>
      <c r="C34" s="615" t="s">
        <v>55</v>
      </c>
      <c r="D34" s="592"/>
    </row>
    <row r="35" spans="1:4" ht="18" customHeight="1" x14ac:dyDescent="0.25">
      <c r="A35" s="139"/>
      <c r="B35" s="706"/>
      <c r="C35" s="138"/>
      <c r="D35" s="592"/>
    </row>
    <row r="36" spans="1:4" ht="18" customHeight="1" x14ac:dyDescent="0.25">
      <c r="B36" s="716"/>
    </row>
    <row r="37" spans="1:4" ht="18" customHeight="1" x14ac:dyDescent="0.25">
      <c r="A37" s="699" t="s">
        <v>246</v>
      </c>
      <c r="B37" s="703"/>
      <c r="C37" s="946" t="s">
        <v>245</v>
      </c>
      <c r="D37" s="947"/>
    </row>
    <row r="38" spans="1:4" ht="30" customHeight="1" x14ac:dyDescent="0.25">
      <c r="A38" s="892" t="s">
        <v>341</v>
      </c>
      <c r="B38" s="889" t="s">
        <v>37</v>
      </c>
      <c r="C38" s="890" t="s">
        <v>340</v>
      </c>
      <c r="D38" s="708"/>
    </row>
    <row r="39" spans="1:4" ht="18" customHeight="1" x14ac:dyDescent="0.25">
      <c r="A39" s="888" t="s">
        <v>247</v>
      </c>
      <c r="B39" s="889" t="s">
        <v>37</v>
      </c>
      <c r="C39" s="891" t="s">
        <v>294</v>
      </c>
      <c r="D39" s="707"/>
    </row>
    <row r="40" spans="1:4" ht="18" customHeight="1" x14ac:dyDescent="0.25">
      <c r="A40" s="888" t="s">
        <v>311</v>
      </c>
      <c r="B40" s="889" t="s">
        <v>37</v>
      </c>
      <c r="C40" s="891" t="s">
        <v>312</v>
      </c>
      <c r="D40" s="707"/>
    </row>
    <row r="41" spans="1:4" ht="30" customHeight="1" x14ac:dyDescent="0.25">
      <c r="A41" s="885" t="s">
        <v>95</v>
      </c>
      <c r="B41" s="886" t="s">
        <v>37</v>
      </c>
      <c r="C41" s="887" t="s">
        <v>354</v>
      </c>
      <c r="D41" s="592"/>
    </row>
    <row r="42" spans="1:4" ht="18" customHeight="1" x14ac:dyDescent="0.25">
      <c r="A42" s="888"/>
      <c r="B42" s="889"/>
      <c r="C42" s="891"/>
      <c r="D42" s="701"/>
    </row>
    <row r="43" spans="1:4" ht="18" customHeight="1" x14ac:dyDescent="0.25">
      <c r="B43" s="605"/>
      <c r="C43" s="884"/>
      <c r="D43" s="701"/>
    </row>
    <row r="44" spans="1:4" ht="30" customHeight="1" x14ac:dyDescent="0.25">
      <c r="A44" s="139"/>
      <c r="B44" s="702"/>
      <c r="C44" s="615"/>
      <c r="D44" s="701"/>
    </row>
    <row r="45" spans="1:4" ht="30" customHeight="1" x14ac:dyDescent="0.25"/>
    <row r="46" spans="1:4" ht="30" customHeight="1" x14ac:dyDescent="0.25"/>
    <row r="47" spans="1:4" ht="30" customHeight="1" x14ac:dyDescent="0.25">
      <c r="B47" s="492"/>
    </row>
  </sheetData>
  <sortState ref="A5:C34">
    <sortCondition ref="A34"/>
  </sortState>
  <mergeCells count="1"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30" t="s">
        <v>274</v>
      </c>
      <c r="L1" s="1030"/>
      <c r="M1" s="1030"/>
    </row>
    <row r="2" spans="1:13" ht="6.75" customHeight="1" x14ac:dyDescent="0.2"/>
    <row r="3" spans="1:13" ht="30" customHeight="1" x14ac:dyDescent="0.2">
      <c r="B3" s="1043" t="s">
        <v>169</v>
      </c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89"/>
      <c r="C5" s="1090"/>
      <c r="D5" s="468"/>
      <c r="E5" s="469"/>
      <c r="F5" s="223"/>
      <c r="G5" s="475" t="str">
        <f>T!E17</f>
        <v>II. čtvrtletí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4" t="s">
        <v>39</v>
      </c>
      <c r="E7" s="1075"/>
      <c r="F7" s="1075"/>
      <c r="G7" s="1076"/>
      <c r="H7" s="1074" t="s">
        <v>160</v>
      </c>
      <c r="I7" s="1075"/>
      <c r="J7" s="1075"/>
      <c r="K7" s="1075"/>
      <c r="L7" s="1076"/>
      <c r="M7" s="148"/>
    </row>
    <row r="8" spans="1:13" ht="14.1" customHeight="1" x14ac:dyDescent="0.25">
      <c r="B8" s="161"/>
      <c r="C8" s="1039" t="s">
        <v>161</v>
      </c>
      <c r="D8" s="247"/>
      <c r="E8" s="247"/>
      <c r="F8" s="358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9" t="s">
        <v>162</v>
      </c>
      <c r="C9" s="1040"/>
      <c r="D9" s="359" t="s">
        <v>148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'19'!D33</f>
        <v>106768</v>
      </c>
      <c r="D10" s="172">
        <f>'19'!E33</f>
        <v>46335.719000000005</v>
      </c>
      <c r="E10" s="172">
        <f>'19'!F33</f>
        <v>494745.26180000009</v>
      </c>
      <c r="F10" s="656">
        <f>E10/$E$24</f>
        <v>3.2998354299046906E-2</v>
      </c>
      <c r="G10" s="656">
        <f>'19'!H33</f>
        <v>4.7651947364485824E-2</v>
      </c>
      <c r="H10" s="254">
        <f>AVERAGE('26'!H10,'27'!H10,'28'!H10)</f>
        <v>12.83347670250896</v>
      </c>
      <c r="I10" s="620">
        <f>MAX('26'!I10,'27'!I10,'28'!I10)</f>
        <v>24</v>
      </c>
      <c r="J10" s="620">
        <f>MIN('26'!J10,'27'!J10,'28'!J10)</f>
        <v>0.4</v>
      </c>
      <c r="K10" s="620">
        <f>AVERAGE('26'!K10,'27'!K10,'28'!K10)</f>
        <v>11.666666666666663</v>
      </c>
      <c r="L10" s="256">
        <f>H10-K10</f>
        <v>1.1668100358422979</v>
      </c>
      <c r="M10" s="126"/>
    </row>
    <row r="11" spans="1:13" ht="14.1" customHeight="1" x14ac:dyDescent="0.2">
      <c r="A11" s="253"/>
      <c r="B11" s="230" t="s">
        <v>14</v>
      </c>
      <c r="C11" s="231">
        <f>'19'!D64</f>
        <v>387478</v>
      </c>
      <c r="D11" s="232">
        <f>'19'!E64</f>
        <v>163834.68548520602</v>
      </c>
      <c r="E11" s="232">
        <f>'19'!F64</f>
        <v>1751321.2634599998</v>
      </c>
      <c r="F11" s="233">
        <f t="shared" ref="F11:F23" si="0">E11/$E$24</f>
        <v>0.11680904094533671</v>
      </c>
      <c r="G11" s="657">
        <f>'19'!H64</f>
        <v>3.7034061605049608E-2</v>
      </c>
      <c r="H11" s="260">
        <f>AVERAGE('26'!H11,'27'!H11,'28'!H11)</f>
        <v>15.040537634408603</v>
      </c>
      <c r="I11" s="621">
        <f>MAX('26'!I11,'27'!I11,'28'!I11)</f>
        <v>26.8</v>
      </c>
      <c r="J11" s="621">
        <f>MIN('26'!J11,'27'!J11,'28'!J11)</f>
        <v>2.1</v>
      </c>
      <c r="K11" s="621">
        <f>AVERAGE('26'!K11,'27'!K11,'28'!K11)</f>
        <v>13.366666666666665</v>
      </c>
      <c r="L11" s="262">
        <f t="shared" ref="L11:L26" si="1">H11-K11</f>
        <v>1.6738709677419372</v>
      </c>
      <c r="M11" s="223"/>
    </row>
    <row r="12" spans="1:13" ht="14.1" customHeight="1" x14ac:dyDescent="0.2">
      <c r="A12" s="167"/>
      <c r="B12" s="139" t="s">
        <v>15</v>
      </c>
      <c r="C12" s="132">
        <f>'20'!D33</f>
        <v>85477</v>
      </c>
      <c r="D12" s="133">
        <f>'20'!E33</f>
        <v>38953.657624398184</v>
      </c>
      <c r="E12" s="133">
        <f>'20'!F33</f>
        <v>416394.21266000002</v>
      </c>
      <c r="F12" s="656">
        <f t="shared" si="0"/>
        <v>2.7772522181287437E-2</v>
      </c>
      <c r="G12" s="233">
        <f>'20'!H33</f>
        <v>6.3594296815393282E-3</v>
      </c>
      <c r="H12" s="254">
        <f>AVERAGE('26'!H12,'27'!H12,'28'!H12)</f>
        <v>11.901433691756273</v>
      </c>
      <c r="I12" s="620">
        <f>MAX('26'!I12,'27'!I12,'28'!I12)</f>
        <v>23.2</v>
      </c>
      <c r="J12" s="620">
        <f>MIN('26'!J12,'27'!J12,'28'!J12)</f>
        <v>-0.7</v>
      </c>
      <c r="K12" s="620">
        <f>AVERAGE('26'!K12,'27'!K12,'28'!K12)</f>
        <v>10.96666666666667</v>
      </c>
      <c r="L12" s="256">
        <f t="shared" si="1"/>
        <v>0.9347670250896023</v>
      </c>
      <c r="M12" s="126"/>
    </row>
    <row r="13" spans="1:13" ht="14.1" customHeight="1" x14ac:dyDescent="0.2">
      <c r="A13" s="253"/>
      <c r="B13" s="230" t="s">
        <v>334</v>
      </c>
      <c r="C13" s="231">
        <f>'20'!D64</f>
        <v>118236</v>
      </c>
      <c r="D13" s="232">
        <f>'20'!E64</f>
        <v>55882.550077684507</v>
      </c>
      <c r="E13" s="232">
        <f>'20'!F64</f>
        <v>597355.56221</v>
      </c>
      <c r="F13" s="233">
        <f t="shared" si="0"/>
        <v>3.9842221858974319E-2</v>
      </c>
      <c r="G13" s="657">
        <f>'20'!H64</f>
        <v>6.8661424530368997E-2</v>
      </c>
      <c r="H13" s="260">
        <f>AVERAGE('26'!H13,'27'!H13,'28'!H13)</f>
        <v>12.964946236559138</v>
      </c>
      <c r="I13" s="621">
        <f>MAX('26'!I13,'27'!I13,'28'!I13)</f>
        <v>23.3</v>
      </c>
      <c r="J13" s="621">
        <f>MIN('26'!J13,'27'!J13,'28'!J13)</f>
        <v>0.8</v>
      </c>
      <c r="K13" s="621">
        <f>AVERAGE('26'!K13,'27'!K13,'28'!K13)</f>
        <v>11.6</v>
      </c>
      <c r="L13" s="262">
        <f t="shared" si="1"/>
        <v>1.3649462365591383</v>
      </c>
      <c r="M13" s="223"/>
    </row>
    <row r="14" spans="1:13" ht="14.1" customHeight="1" x14ac:dyDescent="0.2">
      <c r="A14" s="167"/>
      <c r="B14" s="139" t="s">
        <v>16</v>
      </c>
      <c r="C14" s="132">
        <f>'21'!D33</f>
        <v>93034</v>
      </c>
      <c r="D14" s="133">
        <f>'21'!E33</f>
        <v>57339.023033316342</v>
      </c>
      <c r="E14" s="133">
        <f>'21'!F33</f>
        <v>612924.85080000013</v>
      </c>
      <c r="F14" s="656">
        <f t="shared" si="0"/>
        <v>4.0880657071487012E-2</v>
      </c>
      <c r="G14" s="233">
        <f>'21'!H33</f>
        <v>3.0695309363351277E-2</v>
      </c>
      <c r="H14" s="254">
        <f>AVERAGE('26'!H14,'27'!H14,'28'!H14)</f>
        <v>12.67390681003584</v>
      </c>
      <c r="I14" s="620">
        <f>MAX('26'!I14,'27'!I14,'28'!I14)</f>
        <v>23.8</v>
      </c>
      <c r="J14" s="620">
        <f>MIN('26'!J14,'27'!J14,'28'!J14)</f>
        <v>1.4</v>
      </c>
      <c r="K14" s="620">
        <f>AVERAGE('26'!K14,'27'!K14,'28'!K14)</f>
        <v>11.466666666666669</v>
      </c>
      <c r="L14" s="256">
        <f t="shared" si="1"/>
        <v>1.2072401433691713</v>
      </c>
      <c r="M14" s="126"/>
    </row>
    <row r="15" spans="1:13" ht="14.1" customHeight="1" x14ac:dyDescent="0.2">
      <c r="A15" s="253"/>
      <c r="B15" s="230" t="s">
        <v>17</v>
      </c>
      <c r="C15" s="231">
        <f>'21'!D64</f>
        <v>383673</v>
      </c>
      <c r="D15" s="232">
        <f>'21'!E64</f>
        <v>168731.9720510203</v>
      </c>
      <c r="E15" s="232">
        <f>'21'!F64</f>
        <v>1803025.1994999999</v>
      </c>
      <c r="F15" s="233">
        <f t="shared" si="0"/>
        <v>0.12025757280978717</v>
      </c>
      <c r="G15" s="657">
        <f>'21'!H64</f>
        <v>-1.1980646880966823E-2</v>
      </c>
      <c r="H15" s="260">
        <f>AVERAGE('26'!H15,'27'!H15,'28'!H15)</f>
        <v>13.018673835125449</v>
      </c>
      <c r="I15" s="621">
        <f>MAX('26'!I15,'27'!I15,'28'!I15)</f>
        <v>25.6</v>
      </c>
      <c r="J15" s="621">
        <f>MIN('26'!J15,'27'!J15,'28'!J15)</f>
        <v>0.8</v>
      </c>
      <c r="K15" s="621">
        <f>AVERAGE('26'!K15,'27'!K15,'28'!K15)</f>
        <v>11.833333333333334</v>
      </c>
      <c r="L15" s="262">
        <f t="shared" si="1"/>
        <v>1.1853405017921155</v>
      </c>
      <c r="M15" s="223"/>
    </row>
    <row r="16" spans="1:13" ht="14.1" customHeight="1" x14ac:dyDescent="0.2">
      <c r="A16" s="167"/>
      <c r="B16" s="139" t="s">
        <v>18</v>
      </c>
      <c r="C16" s="132">
        <f>'22'!D33</f>
        <v>188858</v>
      </c>
      <c r="D16" s="133">
        <f>'22'!E33</f>
        <v>76375.635823068515</v>
      </c>
      <c r="E16" s="133">
        <f>'22'!F33</f>
        <v>816413.73600000003</v>
      </c>
      <c r="F16" s="656">
        <f t="shared" si="0"/>
        <v>5.4452890801058584E-2</v>
      </c>
      <c r="G16" s="233">
        <f>'22'!H33</f>
        <v>4.6402130505892841E-2</v>
      </c>
      <c r="H16" s="254">
        <f>AVERAGE('26'!H16,'27'!H16,'28'!H16)</f>
        <v>12.905268817204302</v>
      </c>
      <c r="I16" s="620">
        <f>MAX('26'!I16,'27'!I16,'28'!I16)</f>
        <v>23.2</v>
      </c>
      <c r="J16" s="620">
        <f>MIN('26'!J16,'27'!J16,'28'!J16)</f>
        <v>-0.1</v>
      </c>
      <c r="K16" s="620">
        <f>AVERAGE('26'!K16,'27'!K16,'28'!K16)</f>
        <v>11.33333333333333</v>
      </c>
      <c r="L16" s="256">
        <f t="shared" si="1"/>
        <v>1.5719354838709716</v>
      </c>
      <c r="M16" s="126"/>
    </row>
    <row r="17" spans="1:18" ht="14.1" customHeight="1" x14ac:dyDescent="0.2">
      <c r="A17" s="253"/>
      <c r="B17" s="230" t="s">
        <v>19</v>
      </c>
      <c r="C17" s="231">
        <f>'22'!D64</f>
        <v>136576</v>
      </c>
      <c r="D17" s="232">
        <f>'22'!E64</f>
        <v>68306.680238439745</v>
      </c>
      <c r="E17" s="232">
        <f>'22'!F64</f>
        <v>730162.31782999996</v>
      </c>
      <c r="F17" s="233">
        <f t="shared" si="0"/>
        <v>4.8700122507302865E-2</v>
      </c>
      <c r="G17" s="657">
        <f>'22'!H64</f>
        <v>8.787134493360732E-2</v>
      </c>
      <c r="H17" s="260">
        <f>AVERAGE('26'!H17,'27'!H17,'28'!H17)</f>
        <v>12.948960573476702</v>
      </c>
      <c r="I17" s="621">
        <f>MAX('26'!I17,'27'!I17,'28'!I17)</f>
        <v>22.7</v>
      </c>
      <c r="J17" s="621">
        <f>MIN('26'!J17,'27'!J17,'28'!J17)</f>
        <v>0</v>
      </c>
      <c r="K17" s="621">
        <f>AVERAGE('26'!K17,'27'!K17,'28'!K17)</f>
        <v>12.466666666666669</v>
      </c>
      <c r="L17" s="262">
        <f t="shared" si="1"/>
        <v>0.48229390681003359</v>
      </c>
      <c r="M17" s="223"/>
    </row>
    <row r="18" spans="1:18" ht="14.1" customHeight="1" x14ac:dyDescent="0.2">
      <c r="A18" s="167"/>
      <c r="B18" s="139" t="s">
        <v>20</v>
      </c>
      <c r="C18" s="132">
        <f>'23'!D33</f>
        <v>159524</v>
      </c>
      <c r="D18" s="133">
        <f>'23'!E33</f>
        <v>68088.236665494376</v>
      </c>
      <c r="E18" s="133">
        <f>'23'!F33</f>
        <v>727825.86844999995</v>
      </c>
      <c r="F18" s="656">
        <f t="shared" si="0"/>
        <v>4.8544286786587676E-2</v>
      </c>
      <c r="G18" s="233">
        <f>'23'!H33</f>
        <v>4.3921848191133199E-2</v>
      </c>
      <c r="H18" s="254">
        <f>AVERAGE('26'!H18,'27'!H18,'28'!H18)</f>
        <v>13.439856630824373</v>
      </c>
      <c r="I18" s="620">
        <f>MAX('26'!I18,'27'!I18,'28'!I18)</f>
        <v>25</v>
      </c>
      <c r="J18" s="620">
        <f>MIN('26'!J18,'27'!J18,'28'!J18)</f>
        <v>1</v>
      </c>
      <c r="K18" s="620">
        <f>AVERAGE('26'!K18,'27'!K18,'28'!K18)</f>
        <v>11.833333333333334</v>
      </c>
      <c r="L18" s="256">
        <f t="shared" si="1"/>
        <v>1.6065232974910391</v>
      </c>
      <c r="M18" s="126"/>
    </row>
    <row r="19" spans="1:18" ht="14.1" customHeight="1" x14ac:dyDescent="0.2">
      <c r="A19" s="253"/>
      <c r="B19" s="230" t="s">
        <v>3</v>
      </c>
      <c r="C19" s="231">
        <f>'23'!D64</f>
        <v>425450</v>
      </c>
      <c r="D19" s="232">
        <f>'23'!E64</f>
        <v>133226.47548328154</v>
      </c>
      <c r="E19" s="232">
        <f>'23'!F64</f>
        <v>1422974.2100900002</v>
      </c>
      <c r="F19" s="233">
        <f t="shared" si="0"/>
        <v>9.4909058799512128E-2</v>
      </c>
      <c r="G19" s="657">
        <f>'23'!H64</f>
        <v>3.8109393354535136E-2</v>
      </c>
      <c r="H19" s="260">
        <f>AVERAGE('26'!H19,'27'!H19,'28'!H19)</f>
        <v>15.105949820788529</v>
      </c>
      <c r="I19" s="621">
        <f>MAX('26'!I19,'27'!I19,'28'!I19)</f>
        <v>26.1</v>
      </c>
      <c r="J19" s="621">
        <f>MIN('26'!J19,'27'!J19,'28'!J19)</f>
        <v>2.5</v>
      </c>
      <c r="K19" s="621">
        <f>AVERAGE('26'!K19,'27'!K19,'28'!K19)</f>
        <v>13.166666666666666</v>
      </c>
      <c r="L19" s="262">
        <f t="shared" si="1"/>
        <v>1.9392831541218634</v>
      </c>
      <c r="M19" s="223"/>
    </row>
    <row r="20" spans="1:18" ht="14.1" customHeight="1" x14ac:dyDescent="0.2">
      <c r="A20" s="167"/>
      <c r="B20" s="139" t="s">
        <v>21</v>
      </c>
      <c r="C20" s="140">
        <f>'24'!D33</f>
        <v>255728</v>
      </c>
      <c r="D20" s="141">
        <f>'24'!E33</f>
        <v>191168.3823132909</v>
      </c>
      <c r="E20" s="141">
        <f>'24'!F33</f>
        <v>2043457.3531600002</v>
      </c>
      <c r="F20" s="656">
        <f t="shared" si="0"/>
        <v>0.13629383632546047</v>
      </c>
      <c r="G20" s="165">
        <f>'24'!H33</f>
        <v>4.749993104530139E-2</v>
      </c>
      <c r="H20" s="254">
        <f>AVERAGE('26'!H20,'27'!H20,'28'!H20)</f>
        <v>13.731720430107524</v>
      </c>
      <c r="I20" s="620">
        <f>MAX('26'!I20,'27'!I20,'28'!I20)</f>
        <v>24.3</v>
      </c>
      <c r="J20" s="620">
        <f>MIN('26'!J20,'27'!J20,'28'!J20)</f>
        <v>1.8</v>
      </c>
      <c r="K20" s="620">
        <f>AVERAGE('26'!K20,'27'!K20,'28'!K20)</f>
        <v>12.966666666666674</v>
      </c>
      <c r="L20" s="256">
        <f t="shared" si="1"/>
        <v>0.76505376344085008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'24'!D64</f>
        <v>225434</v>
      </c>
      <c r="D21" s="226">
        <f>'24'!E64</f>
        <v>206060.11739102149</v>
      </c>
      <c r="E21" s="226">
        <f>'24'!F64</f>
        <v>2202207.0202800003</v>
      </c>
      <c r="F21" s="233">
        <f t="shared" si="0"/>
        <v>0.14688206862388148</v>
      </c>
      <c r="G21" s="663">
        <f>'24'!H64</f>
        <v>0.35982801604446651</v>
      </c>
      <c r="H21" s="260">
        <f>AVERAGE('26'!H21,'27'!H21,'28'!H21)</f>
        <v>13.662437275985662</v>
      </c>
      <c r="I21" s="621">
        <f>MAX('26'!I21,'27'!I21,'28'!I21)</f>
        <v>24.8</v>
      </c>
      <c r="J21" s="621">
        <f>MIN('26'!J21,'27'!J21,'28'!J21)</f>
        <v>1.9</v>
      </c>
      <c r="K21" s="621">
        <f>AVERAGE('26'!K21,'27'!K21,'28'!K21)</f>
        <v>13.033333333333326</v>
      </c>
      <c r="L21" s="262">
        <f t="shared" si="1"/>
        <v>0.62910394265233549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'25'!D33</f>
        <v>116836</v>
      </c>
      <c r="D22" s="141">
        <f>'25'!E33</f>
        <v>59055.05849264202</v>
      </c>
      <c r="E22" s="141">
        <f>'25'!F33</f>
        <v>631159.70860000001</v>
      </c>
      <c r="F22" s="656">
        <f t="shared" si="0"/>
        <v>4.2096879529258384E-2</v>
      </c>
      <c r="G22" s="165">
        <f>'25'!H33</f>
        <v>3.1814385007821161E-2</v>
      </c>
      <c r="H22" s="254">
        <f>AVERAGE('26'!H22,'27'!H22,'28'!H22)</f>
        <v>12.816917562724013</v>
      </c>
      <c r="I22" s="620">
        <f>MAX('26'!I22,'27'!I22,'28'!I22)</f>
        <v>23.3</v>
      </c>
      <c r="J22" s="620">
        <f>MIN('26'!J22,'27'!J22,'28'!J22)</f>
        <v>0.1</v>
      </c>
      <c r="K22" s="620">
        <f>AVERAGE('26'!K22,'27'!K22,'28'!K22)</f>
        <v>11.499999999999995</v>
      </c>
      <c r="L22" s="256">
        <f t="shared" si="1"/>
        <v>1.3169175627240186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'25'!D64</f>
        <v>158176</v>
      </c>
      <c r="D23" s="249">
        <f>'25'!E64</f>
        <v>69513.346228065508</v>
      </c>
      <c r="E23" s="249">
        <f>'25'!F64</f>
        <v>743061.79397999996</v>
      </c>
      <c r="F23" s="661">
        <f t="shared" si="0"/>
        <v>4.9560487461018946E-2</v>
      </c>
      <c r="G23" s="664">
        <f>'25'!H64</f>
        <v>1.6757126948332483E-2</v>
      </c>
      <c r="H23" s="260">
        <f>AVERAGE('26'!H23,'27'!H23,'28'!H23)</f>
        <v>13.00311827956989</v>
      </c>
      <c r="I23" s="621">
        <f>MAX('26'!I23,'27'!I23,'28'!I23)</f>
        <v>25.7</v>
      </c>
      <c r="J23" s="621">
        <f>MIN('26'!J23,'27'!J23,'28'!J23)</f>
        <v>1</v>
      </c>
      <c r="K23" s="621">
        <f>AVERAGE('26'!K23,'27'!K23,'28'!K23)</f>
        <v>12.933333333333337</v>
      </c>
      <c r="L23" s="262">
        <f t="shared" si="1"/>
        <v>6.9784946236552514E-2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2841248</v>
      </c>
      <c r="D24" s="141">
        <f>SUM(D10:D23)</f>
        <v>1402871.5399069295</v>
      </c>
      <c r="E24" s="141">
        <f>SUM(E10:E23)</f>
        <v>14993028.358819999</v>
      </c>
      <c r="F24" s="279">
        <f>SUM(F10:F23)</f>
        <v>1.0000000000000002</v>
      </c>
      <c r="G24" s="165"/>
      <c r="H24" s="625">
        <f>AVERAGE('26'!H24,'27'!H24,'28'!H24)</f>
        <v>13.206057347670251</v>
      </c>
      <c r="I24" s="626">
        <f>MAX('26'!I24,'27'!I24,'28'!I24)</f>
        <v>23.7</v>
      </c>
      <c r="J24" s="626">
        <f>MIN('26'!J24,'27'!J24,'28'!J24)</f>
        <v>1</v>
      </c>
      <c r="K24" s="626">
        <f>AVERAGE('26'!K24,'27'!K24,'28'!K24)</f>
        <v>12.104946236559142</v>
      </c>
      <c r="L24" s="627">
        <f t="shared" si="1"/>
        <v>1.1011111111111092</v>
      </c>
      <c r="M24" s="126"/>
      <c r="O24" s="727"/>
    </row>
    <row r="25" spans="1:18" ht="14.1" customHeight="1" x14ac:dyDescent="0.2">
      <c r="A25" s="253"/>
      <c r="B25" s="230" t="s">
        <v>93</v>
      </c>
      <c r="C25" s="222"/>
      <c r="D25" s="226">
        <f>'10'!E36+'11'!E36+'12'!E36+'13'!E36</f>
        <v>25997.972347466057</v>
      </c>
      <c r="E25" s="226">
        <f>'10'!F36+'11'!F36+'12'!F36+'13'!F36</f>
        <v>277917.858763</v>
      </c>
      <c r="F25" s="229"/>
      <c r="G25" s="666">
        <f>'9'!H36</f>
        <v>0.20127418892816878</v>
      </c>
      <c r="H25" s="260">
        <f>AVERAGE('26'!H25,'27'!H25,'28'!H25)</f>
        <v>13.206057347670251</v>
      </c>
      <c r="I25" s="621">
        <f>MAX('26'!I25,'27'!I25,'28'!I25)</f>
        <v>23.7</v>
      </c>
      <c r="J25" s="621">
        <f>MIN('26'!J25,'27'!J25,'28'!J25)</f>
        <v>1</v>
      </c>
      <c r="K25" s="621">
        <f>AVERAGE('26'!K25,'27'!K25,'28'!K25)</f>
        <v>12.104946236559142</v>
      </c>
      <c r="L25" s="262">
        <f t="shared" si="1"/>
        <v>1.1011111111111092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2841248</v>
      </c>
      <c r="D26" s="146">
        <f t="shared" ref="D26:E26" si="2">D24+D25</f>
        <v>1428869.5122543955</v>
      </c>
      <c r="E26" s="285">
        <f t="shared" si="2"/>
        <v>15270946.217582999</v>
      </c>
      <c r="F26" s="662"/>
      <c r="G26" s="667">
        <f>'9'!H37</f>
        <v>7.4147503296645184E-2</v>
      </c>
      <c r="H26" s="622">
        <f>AVERAGE('26'!H26,'27'!H26,'28'!H26)</f>
        <v>13.206057347670251</v>
      </c>
      <c r="I26" s="623">
        <f>MAX('26'!I26,'27'!I26,'28'!I26)</f>
        <v>23.7</v>
      </c>
      <c r="J26" s="623">
        <f>MIN('26'!J26,'27'!J26,'28'!J26)</f>
        <v>1</v>
      </c>
      <c r="K26" s="623">
        <f>AVERAGE('26'!K26,'27'!K26,'28'!K26)</f>
        <v>12.104946236559142</v>
      </c>
      <c r="L26" s="624">
        <f t="shared" si="1"/>
        <v>1.1011111111111092</v>
      </c>
      <c r="M26" s="286"/>
    </row>
    <row r="27" spans="1:18" ht="15" customHeight="1" x14ac:dyDescent="0.2">
      <c r="A27" s="167"/>
      <c r="B27" s="139"/>
      <c r="C27" s="252"/>
      <c r="D27" s="1083" t="s">
        <v>168</v>
      </c>
      <c r="E27" s="1084"/>
      <c r="F27" s="1084"/>
      <c r="G27" s="1085"/>
      <c r="H27" s="1077" t="s">
        <v>166</v>
      </c>
      <c r="I27" s="1078"/>
      <c r="J27" s="1078"/>
      <c r="K27" s="1078"/>
      <c r="L27" s="1079"/>
      <c r="M27" s="126"/>
    </row>
    <row r="28" spans="1:18" ht="15" customHeight="1" x14ac:dyDescent="0.2">
      <c r="A28" s="126"/>
      <c r="B28" s="251"/>
      <c r="C28" s="138"/>
      <c r="D28" s="1086"/>
      <c r="E28" s="1087"/>
      <c r="F28" s="1087"/>
      <c r="G28" s="1088"/>
      <c r="H28" s="1080" t="s">
        <v>167</v>
      </c>
      <c r="I28" s="1081"/>
      <c r="J28" s="1081"/>
      <c r="K28" s="1081"/>
      <c r="L28" s="108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73" t="s">
        <v>188</v>
      </c>
      <c r="C32" s="1044"/>
      <c r="D32" s="1044"/>
      <c r="E32" s="1044"/>
      <c r="F32" s="1044"/>
      <c r="G32" s="1044" t="s">
        <v>189</v>
      </c>
      <c r="H32" s="1044"/>
      <c r="I32" s="1044"/>
      <c r="J32" s="1044"/>
      <c r="K32" s="1044"/>
      <c r="L32" s="1047"/>
      <c r="M32" s="148"/>
    </row>
    <row r="33" spans="1:13" ht="15" customHeight="1" x14ac:dyDescent="0.2">
      <c r="A33" s="167"/>
      <c r="C33" s="477" t="str">
        <f>G5</f>
        <v>II. čtvrtletí</v>
      </c>
      <c r="D33" s="478">
        <f>H5</f>
        <v>2017</v>
      </c>
      <c r="I33" s="465" t="str">
        <f>G5</f>
        <v>II. čtvrtletí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C8:C9"/>
    <mergeCell ref="K1:M1"/>
    <mergeCell ref="B3:L3"/>
    <mergeCell ref="B5:C5"/>
    <mergeCell ref="H7:L7"/>
    <mergeCell ref="D7:G7"/>
    <mergeCell ref="H27:L27"/>
    <mergeCell ref="H28:L28"/>
    <mergeCell ref="D27:G28"/>
    <mergeCell ref="G32:L32"/>
    <mergeCell ref="B32:F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5" sqref="B5:R5"/>
    </sheetView>
  </sheetViews>
  <sheetFormatPr defaultRowHeight="12.75" x14ac:dyDescent="0.25"/>
  <cols>
    <col min="1" max="18" width="7.7109375" style="293" customWidth="1"/>
    <col min="19" max="19" width="1.7109375" style="293" customWidth="1"/>
    <col min="20" max="20" width="9.28515625" style="293" bestFit="1" customWidth="1"/>
    <col min="21" max="21" width="11.42578125" style="293" bestFit="1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ht="13.5" customHeight="1" x14ac:dyDescent="0.25">
      <c r="Q1" s="983" t="s">
        <v>275</v>
      </c>
      <c r="R1" s="983"/>
      <c r="S1" s="983"/>
    </row>
    <row r="2" spans="1:23" ht="20.100000000000001" customHeight="1" x14ac:dyDescent="0.25">
      <c r="A2" s="982" t="s">
        <v>243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</row>
    <row r="3" spans="1:23" ht="20.100000000000001" customHeight="1" x14ac:dyDescent="0.25">
      <c r="A3" s="1091"/>
      <c r="B3" s="1091"/>
      <c r="C3" s="1091"/>
      <c r="D3" s="1091"/>
      <c r="E3" s="1091"/>
      <c r="F3" s="1091"/>
      <c r="G3" s="1091"/>
      <c r="H3" s="1091"/>
      <c r="I3" s="1091"/>
      <c r="J3" s="317"/>
      <c r="K3" s="318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351"/>
      <c r="B4" s="1100">
        <v>2017</v>
      </c>
      <c r="C4" s="980"/>
      <c r="D4" s="980"/>
      <c r="E4" s="980"/>
      <c r="F4" s="980"/>
      <c r="G4" s="980"/>
      <c r="H4" s="980"/>
      <c r="I4" s="980"/>
      <c r="J4" s="980"/>
      <c r="K4" s="980"/>
      <c r="L4" s="980"/>
      <c r="M4" s="980"/>
      <c r="N4" s="980"/>
      <c r="O4" s="980"/>
      <c r="P4" s="980"/>
      <c r="Q4" s="980"/>
      <c r="R4" s="980"/>
      <c r="S4" s="314"/>
    </row>
    <row r="5" spans="1:23" ht="50.25" customHeight="1" x14ac:dyDescent="0.25">
      <c r="A5" s="351"/>
      <c r="B5" s="1092" t="s">
        <v>313</v>
      </c>
      <c r="C5" s="1093"/>
      <c r="D5" s="1093"/>
      <c r="E5" s="1093"/>
      <c r="F5" s="1093"/>
      <c r="G5" s="1093"/>
      <c r="H5" s="1093"/>
      <c r="I5" s="1093"/>
      <c r="J5" s="1093"/>
      <c r="K5" s="1093"/>
      <c r="L5" s="1093"/>
      <c r="M5" s="1093"/>
      <c r="N5" s="1093"/>
      <c r="O5" s="1093"/>
      <c r="P5" s="1093"/>
      <c r="Q5" s="1093"/>
      <c r="R5" s="1096"/>
      <c r="S5" s="314"/>
    </row>
    <row r="6" spans="1:23" ht="63" customHeight="1" x14ac:dyDescent="0.25">
      <c r="A6" s="295" t="s">
        <v>157</v>
      </c>
      <c r="B6" s="362" t="s">
        <v>279</v>
      </c>
      <c r="C6" s="364" t="s">
        <v>280</v>
      </c>
      <c r="D6" s="363" t="s">
        <v>281</v>
      </c>
      <c r="E6" s="364" t="s">
        <v>333</v>
      </c>
      <c r="F6" s="363" t="s">
        <v>282</v>
      </c>
      <c r="G6" s="364" t="s">
        <v>283</v>
      </c>
      <c r="H6" s="363" t="s">
        <v>284</v>
      </c>
      <c r="I6" s="364" t="s">
        <v>285</v>
      </c>
      <c r="J6" s="363" t="s">
        <v>286</v>
      </c>
      <c r="K6" s="364" t="s">
        <v>287</v>
      </c>
      <c r="L6" s="363" t="s">
        <v>288</v>
      </c>
      <c r="M6" s="364" t="s">
        <v>289</v>
      </c>
      <c r="N6" s="363" t="s">
        <v>290</v>
      </c>
      <c r="O6" s="382" t="s">
        <v>291</v>
      </c>
      <c r="P6" s="393" t="s">
        <v>292</v>
      </c>
      <c r="Q6" s="388" t="s">
        <v>350</v>
      </c>
      <c r="R6" s="392" t="s">
        <v>293</v>
      </c>
      <c r="S6" s="329"/>
    </row>
    <row r="7" spans="1:23" ht="15" customHeight="1" x14ac:dyDescent="0.25">
      <c r="A7" s="296" t="s">
        <v>25</v>
      </c>
      <c r="B7" s="368">
        <v>49928.124000000003</v>
      </c>
      <c r="C7" s="369">
        <v>213358.18399999998</v>
      </c>
      <c r="D7" s="370">
        <v>35955.631000000008</v>
      </c>
      <c r="E7" s="371">
        <v>61017.183000000005</v>
      </c>
      <c r="F7" s="370">
        <v>61549.096999999994</v>
      </c>
      <c r="G7" s="371">
        <v>142718.035</v>
      </c>
      <c r="H7" s="370">
        <v>83326.539000000004</v>
      </c>
      <c r="I7" s="371">
        <v>66270.556000000011</v>
      </c>
      <c r="J7" s="370">
        <v>65501.497000000003</v>
      </c>
      <c r="K7" s="369">
        <v>186394.7020692229</v>
      </c>
      <c r="L7" s="372">
        <v>169711.95199999999</v>
      </c>
      <c r="M7" s="371">
        <v>158499.52900000001</v>
      </c>
      <c r="N7" s="370">
        <v>62115.575000000004</v>
      </c>
      <c r="O7" s="383">
        <v>76465.463000000003</v>
      </c>
      <c r="P7" s="370">
        <v>1432812.0670692229</v>
      </c>
      <c r="Q7" s="389">
        <v>22871.345999046556</v>
      </c>
      <c r="R7" s="394">
        <v>1455683.4130682694</v>
      </c>
      <c r="S7" s="365"/>
      <c r="T7" s="301"/>
      <c r="U7" s="302"/>
      <c r="V7" s="302"/>
      <c r="W7" s="302"/>
    </row>
    <row r="8" spans="1:23" ht="15" customHeight="1" x14ac:dyDescent="0.25">
      <c r="A8" s="296" t="s">
        <v>26</v>
      </c>
      <c r="B8" s="368">
        <v>34189.629000000001</v>
      </c>
      <c r="C8" s="371">
        <v>146259.45242356759</v>
      </c>
      <c r="D8" s="370">
        <v>25956.30302353243</v>
      </c>
      <c r="E8" s="371">
        <v>42493.13355368215</v>
      </c>
      <c r="F8" s="370">
        <v>43684.61746208994</v>
      </c>
      <c r="G8" s="371">
        <v>106628.75125581083</v>
      </c>
      <c r="H8" s="370">
        <v>59443.982899700772</v>
      </c>
      <c r="I8" s="371">
        <v>46605.247735643294</v>
      </c>
      <c r="J8" s="370">
        <v>46554.557391492999</v>
      </c>
      <c r="K8" s="369">
        <v>121840.94393172015</v>
      </c>
      <c r="L8" s="370">
        <v>120487.68098160659</v>
      </c>
      <c r="M8" s="371">
        <v>114001.90954563678</v>
      </c>
      <c r="N8" s="370">
        <v>43203.799089305787</v>
      </c>
      <c r="O8" s="383">
        <v>53499.247601478484</v>
      </c>
      <c r="P8" s="370">
        <v>1004849.2558952678</v>
      </c>
      <c r="Q8" s="389">
        <v>16261.088927283712</v>
      </c>
      <c r="R8" s="394">
        <v>1021110.3448225516</v>
      </c>
      <c r="S8" s="366"/>
      <c r="T8" s="303"/>
      <c r="U8" s="302"/>
      <c r="V8" s="302"/>
      <c r="W8" s="302"/>
    </row>
    <row r="9" spans="1:23" ht="15" customHeight="1" x14ac:dyDescent="0.25">
      <c r="A9" s="304" t="s">
        <v>27</v>
      </c>
      <c r="B9" s="373">
        <v>27425.952999999998</v>
      </c>
      <c r="C9" s="374">
        <v>111337.36065151593</v>
      </c>
      <c r="D9" s="375">
        <v>21361.958656135706</v>
      </c>
      <c r="E9" s="374">
        <v>33419.692553449953</v>
      </c>
      <c r="F9" s="375">
        <v>34813.368150703376</v>
      </c>
      <c r="G9" s="374">
        <v>87570.133904603048</v>
      </c>
      <c r="H9" s="375">
        <v>45938.06909870424</v>
      </c>
      <c r="I9" s="374">
        <v>38359.151336738236</v>
      </c>
      <c r="J9" s="375">
        <v>38572.771243466465</v>
      </c>
      <c r="K9" s="376">
        <v>90707.299999999988</v>
      </c>
      <c r="L9" s="375">
        <v>95959.331466724398</v>
      </c>
      <c r="M9" s="374">
        <v>87735.749111549347</v>
      </c>
      <c r="N9" s="375">
        <v>34355.455922577545</v>
      </c>
      <c r="O9" s="384">
        <v>42310.641226450352</v>
      </c>
      <c r="P9" s="407">
        <v>789866.93632261863</v>
      </c>
      <c r="Q9" s="390">
        <v>13612.74280067265</v>
      </c>
      <c r="R9" s="395">
        <v>803479.67912329128</v>
      </c>
      <c r="S9" s="367"/>
      <c r="T9" s="309"/>
      <c r="U9" s="302"/>
      <c r="V9" s="302"/>
      <c r="W9" s="302"/>
    </row>
    <row r="10" spans="1:23" ht="15" customHeight="1" x14ac:dyDescent="0.25">
      <c r="A10" s="349" t="s">
        <v>28</v>
      </c>
      <c r="B10" s="368">
        <v>23327.386999999999</v>
      </c>
      <c r="C10" s="371">
        <v>86914.685485206021</v>
      </c>
      <c r="D10" s="370">
        <v>18113.157624398184</v>
      </c>
      <c r="E10" s="371">
        <v>26990.950077684509</v>
      </c>
      <c r="F10" s="370">
        <v>28076.023033316342</v>
      </c>
      <c r="G10" s="371">
        <v>74037.254051020282</v>
      </c>
      <c r="H10" s="370">
        <v>37164.935823068503</v>
      </c>
      <c r="I10" s="371">
        <v>31573.480238439741</v>
      </c>
      <c r="J10" s="370">
        <v>31749.436665494384</v>
      </c>
      <c r="K10" s="369">
        <v>73819.899999999994</v>
      </c>
      <c r="L10" s="370">
        <v>83318.842313290908</v>
      </c>
      <c r="M10" s="371">
        <v>72304.086391021483</v>
      </c>
      <c r="N10" s="370">
        <v>28637.871492642014</v>
      </c>
      <c r="O10" s="383">
        <v>34590.646228065503</v>
      </c>
      <c r="P10" s="370">
        <v>650618.65642364789</v>
      </c>
      <c r="Q10" s="389">
        <v>11331.853810623066</v>
      </c>
      <c r="R10" s="394">
        <v>661950.51023427094</v>
      </c>
      <c r="S10" s="366"/>
      <c r="T10" s="303"/>
      <c r="U10" s="302"/>
      <c r="V10" s="302"/>
      <c r="W10" s="302"/>
    </row>
    <row r="11" spans="1:23" ht="15" customHeight="1" x14ac:dyDescent="0.25">
      <c r="A11" s="349" t="s">
        <v>29</v>
      </c>
      <c r="B11" s="368">
        <v>14080.05</v>
      </c>
      <c r="C11" s="371">
        <v>47322.799999999996</v>
      </c>
      <c r="D11" s="370">
        <v>12003.9</v>
      </c>
      <c r="E11" s="371">
        <v>17125</v>
      </c>
      <c r="F11" s="370">
        <v>17134.5</v>
      </c>
      <c r="G11" s="371">
        <v>52968.810999999994</v>
      </c>
      <c r="H11" s="370">
        <v>23566.6</v>
      </c>
      <c r="I11" s="371">
        <v>20987</v>
      </c>
      <c r="J11" s="370">
        <v>21268.100000000002</v>
      </c>
      <c r="K11" s="369">
        <v>39048.400000000001</v>
      </c>
      <c r="L11" s="370">
        <v>60021.144</v>
      </c>
      <c r="M11" s="371">
        <v>54156.278000000006</v>
      </c>
      <c r="N11" s="370">
        <v>17847.591999999997</v>
      </c>
      <c r="O11" s="383">
        <v>20957.700000000004</v>
      </c>
      <c r="P11" s="370">
        <v>418487.87500000006</v>
      </c>
      <c r="Q11" s="389">
        <v>7258.0066971497827</v>
      </c>
      <c r="R11" s="394">
        <v>425745.88169714983</v>
      </c>
      <c r="S11" s="366"/>
      <c r="T11" s="303"/>
      <c r="U11" s="302"/>
      <c r="V11" s="302"/>
      <c r="W11" s="302"/>
    </row>
    <row r="12" spans="1:23" ht="15" customHeight="1" x14ac:dyDescent="0.25">
      <c r="A12" s="350" t="s">
        <v>30</v>
      </c>
      <c r="B12" s="373">
        <v>8928.2819999999992</v>
      </c>
      <c r="C12" s="374">
        <v>29597.200000000001</v>
      </c>
      <c r="D12" s="375">
        <v>8836.6</v>
      </c>
      <c r="E12" s="374">
        <v>11766.6</v>
      </c>
      <c r="F12" s="375">
        <v>12128.499999999998</v>
      </c>
      <c r="G12" s="374">
        <v>41725.906999999999</v>
      </c>
      <c r="H12" s="375">
        <v>15644.100000000002</v>
      </c>
      <c r="I12" s="374">
        <v>15746.199999999999</v>
      </c>
      <c r="J12" s="375">
        <v>15070.699999999999</v>
      </c>
      <c r="K12" s="376">
        <v>20358.175483281535</v>
      </c>
      <c r="L12" s="375">
        <v>47828.395999999993</v>
      </c>
      <c r="M12" s="374">
        <v>79599.753000000012</v>
      </c>
      <c r="N12" s="375">
        <v>12569.594999999999</v>
      </c>
      <c r="O12" s="384">
        <v>13965.000000000002</v>
      </c>
      <c r="P12" s="407">
        <v>333765.00848328159</v>
      </c>
      <c r="Q12" s="390">
        <v>7408.1118396932052</v>
      </c>
      <c r="R12" s="395">
        <v>341173.12032297481</v>
      </c>
      <c r="S12" s="366"/>
      <c r="T12" s="303"/>
      <c r="U12" s="302"/>
      <c r="V12" s="302"/>
      <c r="W12" s="302"/>
    </row>
    <row r="13" spans="1:23" ht="15" customHeight="1" x14ac:dyDescent="0.25">
      <c r="A13" s="349" t="s">
        <v>31</v>
      </c>
      <c r="B13" s="368"/>
      <c r="C13" s="371"/>
      <c r="D13" s="370"/>
      <c r="E13" s="371"/>
      <c r="F13" s="370"/>
      <c r="G13" s="371"/>
      <c r="H13" s="370"/>
      <c r="I13" s="371"/>
      <c r="J13" s="370"/>
      <c r="K13" s="369"/>
      <c r="L13" s="370"/>
      <c r="M13" s="371"/>
      <c r="N13" s="370"/>
      <c r="O13" s="383"/>
      <c r="P13" s="370"/>
      <c r="Q13" s="389"/>
      <c r="R13" s="394"/>
      <c r="S13" s="366"/>
      <c r="T13" s="303"/>
      <c r="U13" s="302"/>
      <c r="V13" s="302"/>
      <c r="W13" s="302"/>
    </row>
    <row r="14" spans="1:23" ht="15" customHeight="1" x14ac:dyDescent="0.25">
      <c r="A14" s="349" t="s">
        <v>32</v>
      </c>
      <c r="B14" s="368"/>
      <c r="C14" s="371"/>
      <c r="D14" s="370"/>
      <c r="E14" s="371"/>
      <c r="F14" s="370"/>
      <c r="G14" s="371"/>
      <c r="H14" s="370"/>
      <c r="I14" s="371"/>
      <c r="J14" s="370"/>
      <c r="K14" s="369"/>
      <c r="L14" s="370"/>
      <c r="M14" s="371"/>
      <c r="N14" s="370"/>
      <c r="O14" s="383"/>
      <c r="P14" s="370"/>
      <c r="Q14" s="389"/>
      <c r="R14" s="394"/>
      <c r="S14" s="366"/>
      <c r="T14" s="303"/>
      <c r="U14" s="302"/>
      <c r="V14" s="302"/>
      <c r="W14" s="302"/>
    </row>
    <row r="15" spans="1:23" ht="15" customHeight="1" x14ac:dyDescent="0.25">
      <c r="A15" s="350" t="s">
        <v>33</v>
      </c>
      <c r="B15" s="373"/>
      <c r="C15" s="374"/>
      <c r="D15" s="375"/>
      <c r="E15" s="374"/>
      <c r="F15" s="375"/>
      <c r="G15" s="374"/>
      <c r="H15" s="375"/>
      <c r="I15" s="374"/>
      <c r="J15" s="375"/>
      <c r="K15" s="376"/>
      <c r="L15" s="375"/>
      <c r="M15" s="374"/>
      <c r="N15" s="375"/>
      <c r="O15" s="384"/>
      <c r="P15" s="407"/>
      <c r="Q15" s="390"/>
      <c r="R15" s="395"/>
      <c r="S15" s="366"/>
      <c r="T15" s="303"/>
      <c r="U15" s="302"/>
      <c r="V15" s="302"/>
      <c r="W15" s="302"/>
    </row>
    <row r="16" spans="1:23" ht="15" customHeight="1" x14ac:dyDescent="0.25">
      <c r="A16" s="296" t="s">
        <v>34</v>
      </c>
      <c r="B16" s="368"/>
      <c r="C16" s="371"/>
      <c r="D16" s="370"/>
      <c r="E16" s="371"/>
      <c r="F16" s="370"/>
      <c r="G16" s="371"/>
      <c r="H16" s="370"/>
      <c r="I16" s="371"/>
      <c r="J16" s="370"/>
      <c r="K16" s="369"/>
      <c r="L16" s="370"/>
      <c r="M16" s="371"/>
      <c r="N16" s="370"/>
      <c r="O16" s="383"/>
      <c r="P16" s="370"/>
      <c r="Q16" s="389"/>
      <c r="R16" s="394"/>
      <c r="S16" s="366"/>
      <c r="T16" s="303"/>
      <c r="U16" s="302"/>
      <c r="V16" s="302"/>
      <c r="W16" s="302"/>
    </row>
    <row r="17" spans="1:23" ht="15" customHeight="1" x14ac:dyDescent="0.25">
      <c r="A17" s="296" t="s">
        <v>35</v>
      </c>
      <c r="B17" s="368"/>
      <c r="C17" s="371"/>
      <c r="D17" s="370"/>
      <c r="E17" s="371"/>
      <c r="F17" s="370"/>
      <c r="G17" s="371"/>
      <c r="H17" s="370"/>
      <c r="I17" s="371"/>
      <c r="J17" s="370"/>
      <c r="K17" s="369"/>
      <c r="L17" s="370"/>
      <c r="M17" s="371"/>
      <c r="N17" s="370"/>
      <c r="O17" s="383"/>
      <c r="P17" s="370"/>
      <c r="Q17" s="389"/>
      <c r="R17" s="394"/>
      <c r="S17" s="366"/>
      <c r="T17" s="303"/>
      <c r="U17" s="302"/>
      <c r="V17" s="302"/>
      <c r="W17" s="302"/>
    </row>
    <row r="18" spans="1:23" ht="15" customHeight="1" x14ac:dyDescent="0.25">
      <c r="A18" s="304" t="s">
        <v>36</v>
      </c>
      <c r="B18" s="373"/>
      <c r="C18" s="374"/>
      <c r="D18" s="375"/>
      <c r="E18" s="374"/>
      <c r="F18" s="375"/>
      <c r="G18" s="374"/>
      <c r="H18" s="375"/>
      <c r="I18" s="374"/>
      <c r="J18" s="375"/>
      <c r="K18" s="376"/>
      <c r="L18" s="375"/>
      <c r="M18" s="374"/>
      <c r="N18" s="375"/>
      <c r="O18" s="384"/>
      <c r="P18" s="407"/>
      <c r="Q18" s="390"/>
      <c r="R18" s="395"/>
      <c r="S18" s="348"/>
      <c r="T18" s="303"/>
      <c r="U18" s="302"/>
      <c r="V18" s="302"/>
      <c r="W18" s="302"/>
    </row>
    <row r="19" spans="1:23" ht="15" customHeight="1" x14ac:dyDescent="0.25">
      <c r="A19" s="296" t="s">
        <v>145</v>
      </c>
      <c r="B19" s="377">
        <f>SUM(B7:B9)</f>
        <v>111543.70599999999</v>
      </c>
      <c r="C19" s="378">
        <f>SUM(C7:C9)</f>
        <v>470954.99707508349</v>
      </c>
      <c r="D19" s="379">
        <f t="shared" ref="D19:J19" si="0">SUM(D7:D9)</f>
        <v>83273.892679668148</v>
      </c>
      <c r="E19" s="378">
        <f t="shared" si="0"/>
        <v>136930.00910713209</v>
      </c>
      <c r="F19" s="379">
        <f t="shared" si="0"/>
        <v>140047.08261279331</v>
      </c>
      <c r="G19" s="378">
        <f t="shared" si="0"/>
        <v>336916.92016041384</v>
      </c>
      <c r="H19" s="379">
        <f t="shared" si="0"/>
        <v>188708.59099840501</v>
      </c>
      <c r="I19" s="378">
        <f t="shared" si="0"/>
        <v>151234.95507238153</v>
      </c>
      <c r="J19" s="379">
        <f t="shared" si="0"/>
        <v>150628.82563495947</v>
      </c>
      <c r="K19" s="378">
        <f>SUM(K7:K9)</f>
        <v>398942.94600094302</v>
      </c>
      <c r="L19" s="379">
        <f t="shared" ref="L19:R19" si="1">SUM(L7:L9)</f>
        <v>386158.96444833098</v>
      </c>
      <c r="M19" s="378">
        <f t="shared" si="1"/>
        <v>360237.18765718612</v>
      </c>
      <c r="N19" s="379">
        <f t="shared" si="1"/>
        <v>139674.83001188334</v>
      </c>
      <c r="O19" s="385">
        <f t="shared" si="1"/>
        <v>172275.35182792885</v>
      </c>
      <c r="P19" s="387">
        <f t="shared" si="1"/>
        <v>3227528.2592871096</v>
      </c>
      <c r="Q19" s="391">
        <f t="shared" si="1"/>
        <v>52745.17772700292</v>
      </c>
      <c r="R19" s="386">
        <f t="shared" si="1"/>
        <v>3280273.4370141122</v>
      </c>
      <c r="S19" s="314"/>
    </row>
    <row r="20" spans="1:23" ht="15" customHeight="1" x14ac:dyDescent="0.25">
      <c r="A20" s="296" t="s">
        <v>171</v>
      </c>
      <c r="B20" s="377">
        <f>SUM(B10:B12)</f>
        <v>46335.718999999997</v>
      </c>
      <c r="C20" s="378">
        <f>SUM(C10:C12)</f>
        <v>163834.68548520602</v>
      </c>
      <c r="D20" s="379">
        <f t="shared" ref="D20:J20" si="2">SUM(D10:D12)</f>
        <v>38953.657624398184</v>
      </c>
      <c r="E20" s="378">
        <f t="shared" si="2"/>
        <v>55882.550077684507</v>
      </c>
      <c r="F20" s="379">
        <f t="shared" si="2"/>
        <v>57339.023033316342</v>
      </c>
      <c r="G20" s="378">
        <f t="shared" si="2"/>
        <v>168731.97205102028</v>
      </c>
      <c r="H20" s="379">
        <f t="shared" si="2"/>
        <v>76375.6358230685</v>
      </c>
      <c r="I20" s="378">
        <f t="shared" si="2"/>
        <v>68306.680238439745</v>
      </c>
      <c r="J20" s="379">
        <f t="shared" si="2"/>
        <v>68088.236665494391</v>
      </c>
      <c r="K20" s="378">
        <f>SUM(K10:K12)</f>
        <v>133226.47548328154</v>
      </c>
      <c r="L20" s="379">
        <f t="shared" ref="L20:R20" si="3">SUM(L10:L12)</f>
        <v>191168.3823132909</v>
      </c>
      <c r="M20" s="378">
        <f t="shared" si="3"/>
        <v>206060.11739102151</v>
      </c>
      <c r="N20" s="379">
        <f t="shared" si="3"/>
        <v>59055.058492642012</v>
      </c>
      <c r="O20" s="385">
        <f t="shared" si="3"/>
        <v>69513.346228065508</v>
      </c>
      <c r="P20" s="387">
        <f t="shared" si="3"/>
        <v>1402871.5399069295</v>
      </c>
      <c r="Q20" s="391">
        <f t="shared" si="3"/>
        <v>25997.972347466057</v>
      </c>
      <c r="R20" s="386">
        <f t="shared" si="3"/>
        <v>1428869.5122543955</v>
      </c>
      <c r="S20" s="314"/>
    </row>
    <row r="21" spans="1:23" ht="15" customHeight="1" x14ac:dyDescent="0.25">
      <c r="A21" s="296" t="s">
        <v>212</v>
      </c>
      <c r="B21" s="834">
        <f>SUM(B13:B15)</f>
        <v>0</v>
      </c>
      <c r="C21" s="858">
        <f>SUM(C13:C15)</f>
        <v>0</v>
      </c>
      <c r="D21" s="835">
        <f t="shared" ref="D21:J21" si="4">SUM(D13:D15)</f>
        <v>0</v>
      </c>
      <c r="E21" s="858">
        <f t="shared" si="4"/>
        <v>0</v>
      </c>
      <c r="F21" s="835">
        <f t="shared" si="4"/>
        <v>0</v>
      </c>
      <c r="G21" s="858">
        <f t="shared" si="4"/>
        <v>0</v>
      </c>
      <c r="H21" s="835">
        <f t="shared" si="4"/>
        <v>0</v>
      </c>
      <c r="I21" s="858">
        <f t="shared" si="4"/>
        <v>0</v>
      </c>
      <c r="J21" s="835">
        <f t="shared" si="4"/>
        <v>0</v>
      </c>
      <c r="K21" s="858">
        <f>SUM(K13:K15)</f>
        <v>0</v>
      </c>
      <c r="L21" s="835">
        <f t="shared" ref="L21:R21" si="5">SUM(L13:L15)</f>
        <v>0</v>
      </c>
      <c r="M21" s="858">
        <f t="shared" si="5"/>
        <v>0</v>
      </c>
      <c r="N21" s="835">
        <f t="shared" si="5"/>
        <v>0</v>
      </c>
      <c r="O21" s="859">
        <f t="shared" si="5"/>
        <v>0</v>
      </c>
      <c r="P21" s="864">
        <f t="shared" si="5"/>
        <v>0</v>
      </c>
      <c r="Q21" s="867">
        <f t="shared" si="5"/>
        <v>0</v>
      </c>
      <c r="R21" s="872">
        <f t="shared" si="5"/>
        <v>0</v>
      </c>
      <c r="S21" s="314"/>
    </row>
    <row r="22" spans="1:23" ht="15" customHeight="1" x14ac:dyDescent="0.25">
      <c r="A22" s="350" t="s">
        <v>172</v>
      </c>
      <c r="B22" s="837">
        <f>SUM(B16:B18)</f>
        <v>0</v>
      </c>
      <c r="C22" s="860">
        <f>SUM(C16:C18)</f>
        <v>0</v>
      </c>
      <c r="D22" s="838">
        <f t="shared" ref="D22:J22" si="6">SUM(D16:D18)</f>
        <v>0</v>
      </c>
      <c r="E22" s="860">
        <f t="shared" si="6"/>
        <v>0</v>
      </c>
      <c r="F22" s="838">
        <f t="shared" si="6"/>
        <v>0</v>
      </c>
      <c r="G22" s="860">
        <f t="shared" si="6"/>
        <v>0</v>
      </c>
      <c r="H22" s="838">
        <f t="shared" si="6"/>
        <v>0</v>
      </c>
      <c r="I22" s="860">
        <f t="shared" si="6"/>
        <v>0</v>
      </c>
      <c r="J22" s="838">
        <f t="shared" si="6"/>
        <v>0</v>
      </c>
      <c r="K22" s="860">
        <f>SUM(K16:K18)</f>
        <v>0</v>
      </c>
      <c r="L22" s="838">
        <f t="shared" ref="L22:R22" si="7">SUM(L16:L18)</f>
        <v>0</v>
      </c>
      <c r="M22" s="860">
        <f t="shared" si="7"/>
        <v>0</v>
      </c>
      <c r="N22" s="838">
        <f t="shared" si="7"/>
        <v>0</v>
      </c>
      <c r="O22" s="861">
        <f t="shared" si="7"/>
        <v>0</v>
      </c>
      <c r="P22" s="865">
        <f t="shared" si="7"/>
        <v>0</v>
      </c>
      <c r="Q22" s="868">
        <f t="shared" si="7"/>
        <v>0</v>
      </c>
      <c r="R22" s="873">
        <f t="shared" si="7"/>
        <v>0</v>
      </c>
      <c r="S22" s="329"/>
    </row>
    <row r="23" spans="1:23" ht="15" customHeight="1" x14ac:dyDescent="0.25">
      <c r="A23" s="296" t="s">
        <v>173</v>
      </c>
      <c r="B23" s="368">
        <f>SUM(B7:B12)</f>
        <v>157879.42499999999</v>
      </c>
      <c r="C23" s="369">
        <f>SUM(C7:C12)</f>
        <v>634789.68256028951</v>
      </c>
      <c r="D23" s="372">
        <f t="shared" ref="D23:J23" si="8">SUM(D7:D12)</f>
        <v>122227.55030406633</v>
      </c>
      <c r="E23" s="369">
        <f t="shared" si="8"/>
        <v>192812.55918481661</v>
      </c>
      <c r="F23" s="372">
        <f t="shared" si="8"/>
        <v>197386.10564610965</v>
      </c>
      <c r="G23" s="369">
        <f t="shared" si="8"/>
        <v>505648.89221143408</v>
      </c>
      <c r="H23" s="372">
        <f t="shared" si="8"/>
        <v>265084.22682147351</v>
      </c>
      <c r="I23" s="369">
        <f t="shared" si="8"/>
        <v>219541.63531082129</v>
      </c>
      <c r="J23" s="372">
        <f t="shared" si="8"/>
        <v>218717.06230045386</v>
      </c>
      <c r="K23" s="369">
        <f>SUM(K7:K12)</f>
        <v>532169.4214842245</v>
      </c>
      <c r="L23" s="372">
        <f t="shared" ref="L23:R23" si="9">SUM(L7:L12)</f>
        <v>577327.34676162188</v>
      </c>
      <c r="M23" s="369">
        <f t="shared" si="9"/>
        <v>566297.30504820764</v>
      </c>
      <c r="N23" s="372">
        <f t="shared" si="9"/>
        <v>198729.88850452536</v>
      </c>
      <c r="O23" s="939">
        <f t="shared" si="9"/>
        <v>241788.69805599438</v>
      </c>
      <c r="P23" s="372">
        <f t="shared" si="9"/>
        <v>4630399.7991940388</v>
      </c>
      <c r="Q23" s="391">
        <f t="shared" si="9"/>
        <v>78743.150074468969</v>
      </c>
      <c r="R23" s="386">
        <f t="shared" si="9"/>
        <v>4709142.9492685078</v>
      </c>
      <c r="S23" s="314"/>
    </row>
    <row r="24" spans="1:23" ht="15" customHeight="1" x14ac:dyDescent="0.25">
      <c r="A24" s="296" t="s">
        <v>174</v>
      </c>
      <c r="B24" s="824">
        <f>SUM(B13:B18)</f>
        <v>0</v>
      </c>
      <c r="C24" s="870">
        <f>SUM(C13:C18)</f>
        <v>0</v>
      </c>
      <c r="D24" s="852">
        <f t="shared" ref="D24:J24" si="10">SUM(D13:D18)</f>
        <v>0</v>
      </c>
      <c r="E24" s="870">
        <f t="shared" si="10"/>
        <v>0</v>
      </c>
      <c r="F24" s="852">
        <f t="shared" si="10"/>
        <v>0</v>
      </c>
      <c r="G24" s="870">
        <f t="shared" si="10"/>
        <v>0</v>
      </c>
      <c r="H24" s="852">
        <f t="shared" si="10"/>
        <v>0</v>
      </c>
      <c r="I24" s="870">
        <f t="shared" si="10"/>
        <v>0</v>
      </c>
      <c r="J24" s="852">
        <f t="shared" si="10"/>
        <v>0</v>
      </c>
      <c r="K24" s="870">
        <f>SUM(K13:K18)</f>
        <v>0</v>
      </c>
      <c r="L24" s="852">
        <f t="shared" ref="L24:R24" si="11">SUM(L13:L18)</f>
        <v>0</v>
      </c>
      <c r="M24" s="870">
        <f t="shared" si="11"/>
        <v>0</v>
      </c>
      <c r="N24" s="852">
        <f t="shared" si="11"/>
        <v>0</v>
      </c>
      <c r="O24" s="871">
        <f t="shared" si="11"/>
        <v>0</v>
      </c>
      <c r="P24" s="852">
        <f t="shared" si="11"/>
        <v>0</v>
      </c>
      <c r="Q24" s="867">
        <f t="shared" si="11"/>
        <v>0</v>
      </c>
      <c r="R24" s="872">
        <f t="shared" si="11"/>
        <v>0</v>
      </c>
      <c r="S24" s="314"/>
    </row>
    <row r="25" spans="1:23" ht="15" customHeight="1" x14ac:dyDescent="0.25">
      <c r="A25" s="335" t="s">
        <v>159</v>
      </c>
      <c r="B25" s="840">
        <f>SUM(B7:B18)</f>
        <v>157879.42499999999</v>
      </c>
      <c r="C25" s="862">
        <f>SUM(C7:C18)</f>
        <v>634789.68256028951</v>
      </c>
      <c r="D25" s="841">
        <f t="shared" ref="D25:J25" si="12">SUM(D7:D18)</f>
        <v>122227.55030406633</v>
      </c>
      <c r="E25" s="862">
        <f t="shared" si="12"/>
        <v>192812.55918481661</v>
      </c>
      <c r="F25" s="841">
        <f t="shared" si="12"/>
        <v>197386.10564610965</v>
      </c>
      <c r="G25" s="862">
        <f t="shared" si="12"/>
        <v>505648.89221143408</v>
      </c>
      <c r="H25" s="841">
        <f t="shared" si="12"/>
        <v>265084.22682147351</v>
      </c>
      <c r="I25" s="862">
        <f t="shared" si="12"/>
        <v>219541.63531082129</v>
      </c>
      <c r="J25" s="841">
        <f t="shared" si="12"/>
        <v>218717.06230045386</v>
      </c>
      <c r="K25" s="862">
        <f>SUM(K7:K18)</f>
        <v>532169.4214842245</v>
      </c>
      <c r="L25" s="841">
        <f t="shared" ref="L25:R25" si="13">SUM(L7:L18)</f>
        <v>577327.34676162188</v>
      </c>
      <c r="M25" s="862">
        <f t="shared" si="13"/>
        <v>566297.30504820764</v>
      </c>
      <c r="N25" s="841">
        <f t="shared" si="13"/>
        <v>198729.88850452536</v>
      </c>
      <c r="O25" s="863">
        <f t="shared" si="13"/>
        <v>241788.69805599438</v>
      </c>
      <c r="P25" s="866">
        <f t="shared" si="13"/>
        <v>4630399.7991940388</v>
      </c>
      <c r="Q25" s="869">
        <f t="shared" si="13"/>
        <v>78743.150074468969</v>
      </c>
      <c r="R25" s="874">
        <f t="shared" si="13"/>
        <v>4709142.9492685078</v>
      </c>
      <c r="S25" s="330"/>
    </row>
    <row r="26" spans="1:23" ht="9.75" customHeight="1" x14ac:dyDescent="0.25">
      <c r="B26" s="314"/>
      <c r="P26" s="328"/>
      <c r="R26" s="327"/>
      <c r="S26" s="314"/>
    </row>
    <row r="28" spans="1:23" ht="12" customHeight="1" x14ac:dyDescent="0.25">
      <c r="A28" s="315"/>
      <c r="B28" s="315"/>
      <c r="C28" s="315"/>
      <c r="H28" s="315"/>
      <c r="I28" s="315"/>
      <c r="J28" s="315"/>
      <c r="K28" s="315"/>
      <c r="O28" s="315"/>
      <c r="P28" s="315"/>
      <c r="Q28" s="315"/>
      <c r="R28" s="315"/>
    </row>
    <row r="29" spans="1:23" ht="12" customHeight="1" x14ac:dyDescent="0.25">
      <c r="E29" s="316"/>
      <c r="F29" s="316"/>
      <c r="G29" s="316"/>
      <c r="H29" s="316"/>
      <c r="L29" s="316"/>
      <c r="M29" s="316"/>
      <c r="N29" s="316"/>
    </row>
    <row r="30" spans="1:23" ht="12" customHeight="1" x14ac:dyDescent="0.25">
      <c r="E30" s="316"/>
      <c r="F30" s="316"/>
      <c r="G30" s="316"/>
      <c r="L30" s="316"/>
      <c r="M30" s="316"/>
      <c r="N30" s="316"/>
    </row>
    <row r="31" spans="1:23" ht="12" customHeight="1" x14ac:dyDescent="0.25">
      <c r="E31" s="316"/>
      <c r="F31" s="316"/>
      <c r="G31" s="316"/>
      <c r="L31" s="316"/>
      <c r="M31" s="316"/>
      <c r="N31" s="316"/>
    </row>
    <row r="32" spans="1:23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5" sqref="B5:R5"/>
    </sheetView>
  </sheetViews>
  <sheetFormatPr defaultRowHeight="12.75" x14ac:dyDescent="0.25"/>
  <cols>
    <col min="1" max="18" width="7.7109375" style="293" customWidth="1"/>
    <col min="19" max="19" width="1.7109375" style="293" customWidth="1"/>
    <col min="20" max="20" width="9.28515625" style="293" bestFit="1" customWidth="1"/>
    <col min="21" max="21" width="11.42578125" style="293" bestFit="1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ht="13.5" customHeight="1" x14ac:dyDescent="0.25">
      <c r="Q1" s="983" t="s">
        <v>276</v>
      </c>
      <c r="R1" s="983"/>
      <c r="S1" s="983"/>
    </row>
    <row r="2" spans="1:23" ht="20.100000000000001" customHeight="1" x14ac:dyDescent="0.25">
      <c r="A2" s="982" t="s">
        <v>243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</row>
    <row r="3" spans="1:23" ht="20.100000000000001" customHeight="1" x14ac:dyDescent="0.25">
      <c r="A3" s="1091"/>
      <c r="B3" s="1091"/>
      <c r="C3" s="1091"/>
      <c r="D3" s="1091"/>
      <c r="E3" s="1091"/>
      <c r="F3" s="1091"/>
      <c r="G3" s="1091"/>
      <c r="H3" s="1091"/>
      <c r="I3" s="1091"/>
      <c r="J3" s="317"/>
      <c r="K3" s="318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351"/>
      <c r="B4" s="1100">
        <v>2017</v>
      </c>
      <c r="C4" s="980"/>
      <c r="D4" s="980"/>
      <c r="E4" s="980"/>
      <c r="F4" s="980"/>
      <c r="G4" s="980"/>
      <c r="H4" s="980"/>
      <c r="I4" s="980"/>
      <c r="J4" s="980"/>
      <c r="K4" s="980"/>
      <c r="L4" s="980"/>
      <c r="M4" s="980"/>
      <c r="N4" s="980"/>
      <c r="O4" s="980"/>
      <c r="P4" s="980"/>
      <c r="Q4" s="980"/>
      <c r="R4" s="981"/>
      <c r="S4" s="314"/>
    </row>
    <row r="5" spans="1:23" ht="50.25" customHeight="1" x14ac:dyDescent="0.25">
      <c r="A5" s="351"/>
      <c r="B5" s="1092" t="s">
        <v>314</v>
      </c>
      <c r="C5" s="1093"/>
      <c r="D5" s="1093"/>
      <c r="E5" s="1093"/>
      <c r="F5" s="1093"/>
      <c r="G5" s="1093"/>
      <c r="H5" s="1093"/>
      <c r="I5" s="1093"/>
      <c r="J5" s="1093"/>
      <c r="K5" s="1093"/>
      <c r="L5" s="1093"/>
      <c r="M5" s="1093"/>
      <c r="N5" s="1093"/>
      <c r="O5" s="1093"/>
      <c r="P5" s="1093"/>
      <c r="Q5" s="1093"/>
      <c r="R5" s="1096"/>
      <c r="S5" s="314"/>
    </row>
    <row r="6" spans="1:23" ht="63" customHeight="1" x14ac:dyDescent="0.25">
      <c r="A6" s="295" t="s">
        <v>157</v>
      </c>
      <c r="B6" s="362" t="s">
        <v>279</v>
      </c>
      <c r="C6" s="364" t="s">
        <v>280</v>
      </c>
      <c r="D6" s="363" t="s">
        <v>281</v>
      </c>
      <c r="E6" s="364" t="s">
        <v>333</v>
      </c>
      <c r="F6" s="363" t="s">
        <v>282</v>
      </c>
      <c r="G6" s="364" t="s">
        <v>283</v>
      </c>
      <c r="H6" s="363" t="s">
        <v>284</v>
      </c>
      <c r="I6" s="364" t="s">
        <v>285</v>
      </c>
      <c r="J6" s="363" t="s">
        <v>286</v>
      </c>
      <c r="K6" s="364" t="s">
        <v>287</v>
      </c>
      <c r="L6" s="363" t="s">
        <v>288</v>
      </c>
      <c r="M6" s="364" t="s">
        <v>289</v>
      </c>
      <c r="N6" s="363" t="s">
        <v>290</v>
      </c>
      <c r="O6" s="382" t="s">
        <v>291</v>
      </c>
      <c r="P6" s="393" t="s">
        <v>292</v>
      </c>
      <c r="Q6" s="388" t="s">
        <v>350</v>
      </c>
      <c r="R6" s="398" t="s">
        <v>293</v>
      </c>
      <c r="S6" s="329"/>
    </row>
    <row r="7" spans="1:23" ht="15" customHeight="1" x14ac:dyDescent="0.25">
      <c r="A7" s="296" t="s">
        <v>25</v>
      </c>
      <c r="B7" s="368">
        <v>534099.50797999999</v>
      </c>
      <c r="C7" s="369">
        <v>2279019.0058900001</v>
      </c>
      <c r="D7" s="370">
        <v>384066.32765000011</v>
      </c>
      <c r="E7" s="371">
        <v>651764.39258999983</v>
      </c>
      <c r="F7" s="370">
        <v>657445.82524999999</v>
      </c>
      <c r="G7" s="371">
        <v>1524149.8823400002</v>
      </c>
      <c r="H7" s="370">
        <v>890065.05590000004</v>
      </c>
      <c r="I7" s="371">
        <v>707880.09655999986</v>
      </c>
      <c r="J7" s="370">
        <v>699664.56927000009</v>
      </c>
      <c r="K7" s="369">
        <v>1984283.3719689194</v>
      </c>
      <c r="L7" s="372">
        <v>1812816.5206899999</v>
      </c>
      <c r="M7" s="371">
        <v>1691295.4990000001</v>
      </c>
      <c r="N7" s="370">
        <v>663607.63578999997</v>
      </c>
      <c r="O7" s="383">
        <v>816778.61476999999</v>
      </c>
      <c r="P7" s="370">
        <v>15296936.305648919</v>
      </c>
      <c r="Q7" s="389">
        <v>244345.08552000002</v>
      </c>
      <c r="R7" s="399">
        <v>15541281.391168918</v>
      </c>
      <c r="S7" s="365"/>
      <c r="T7" s="301"/>
      <c r="U7" s="302"/>
      <c r="V7" s="302"/>
      <c r="W7" s="302"/>
    </row>
    <row r="8" spans="1:23" ht="15" customHeight="1" x14ac:dyDescent="0.25">
      <c r="A8" s="296" t="s">
        <v>26</v>
      </c>
      <c r="B8" s="368">
        <v>364847.92890000006</v>
      </c>
      <c r="C8" s="371">
        <v>1561270.77697</v>
      </c>
      <c r="D8" s="370">
        <v>277074.92997</v>
      </c>
      <c r="E8" s="371">
        <v>453598.36035000009</v>
      </c>
      <c r="F8" s="370">
        <v>466317.92167000013</v>
      </c>
      <c r="G8" s="371">
        <v>1138002.0628000002</v>
      </c>
      <c r="H8" s="370">
        <v>634544.46399999992</v>
      </c>
      <c r="I8" s="371">
        <v>497493.52919999993</v>
      </c>
      <c r="J8" s="370">
        <v>496954.80922000005</v>
      </c>
      <c r="K8" s="369">
        <v>1297776.683272924</v>
      </c>
      <c r="L8" s="370">
        <v>1286138.7972200001</v>
      </c>
      <c r="M8" s="371">
        <v>1216220.5492499999</v>
      </c>
      <c r="N8" s="370">
        <v>461169.58734999999</v>
      </c>
      <c r="O8" s="383">
        <v>571085.21498000016</v>
      </c>
      <c r="P8" s="370">
        <v>10722495.615152923</v>
      </c>
      <c r="Q8" s="389">
        <v>173590.38879299999</v>
      </c>
      <c r="R8" s="399">
        <v>10896086.003945922</v>
      </c>
      <c r="S8" s="366"/>
      <c r="T8" s="303"/>
      <c r="U8" s="302"/>
      <c r="V8" s="302"/>
      <c r="W8" s="302"/>
    </row>
    <row r="9" spans="1:23" ht="15" customHeight="1" x14ac:dyDescent="0.25">
      <c r="A9" s="304" t="s">
        <v>27</v>
      </c>
      <c r="B9" s="373">
        <v>292689.55699960003</v>
      </c>
      <c r="C9" s="374">
        <v>1188625.9877500001</v>
      </c>
      <c r="D9" s="375">
        <v>228058.36217999997</v>
      </c>
      <c r="E9" s="374">
        <v>356785.29193000001</v>
      </c>
      <c r="F9" s="375">
        <v>371664.66040999984</v>
      </c>
      <c r="G9" s="374">
        <v>934627.69884999993</v>
      </c>
      <c r="H9" s="375">
        <v>490430.42673000001</v>
      </c>
      <c r="I9" s="374">
        <v>409518.32788</v>
      </c>
      <c r="J9" s="375">
        <v>411799.15990000003</v>
      </c>
      <c r="K9" s="376">
        <v>967765.4</v>
      </c>
      <c r="L9" s="375">
        <v>1024437.36933</v>
      </c>
      <c r="M9" s="374">
        <v>936496.73115000012</v>
      </c>
      <c r="N9" s="375">
        <v>366758.00934290001</v>
      </c>
      <c r="O9" s="384">
        <v>451704.56185</v>
      </c>
      <c r="P9" s="407">
        <v>8431361.5443025008</v>
      </c>
      <c r="Q9" s="390">
        <v>144885.9749329999</v>
      </c>
      <c r="R9" s="400">
        <v>8576247.5192355011</v>
      </c>
      <c r="S9" s="367"/>
      <c r="T9" s="309"/>
      <c r="U9" s="302"/>
      <c r="V9" s="302"/>
      <c r="W9" s="302"/>
    </row>
    <row r="10" spans="1:23" ht="15" customHeight="1" x14ac:dyDescent="0.25">
      <c r="A10" s="349" t="s">
        <v>28</v>
      </c>
      <c r="B10" s="368">
        <v>249031.49114000003</v>
      </c>
      <c r="C10" s="371">
        <v>929169.40390999988</v>
      </c>
      <c r="D10" s="370">
        <v>193640.98918999999</v>
      </c>
      <c r="E10" s="371">
        <v>288549.86375999998</v>
      </c>
      <c r="F10" s="370">
        <v>300148.20484999998</v>
      </c>
      <c r="G10" s="371">
        <v>791281.12650000001</v>
      </c>
      <c r="H10" s="370">
        <v>397313.64119000005</v>
      </c>
      <c r="I10" s="371">
        <v>337539.21150000003</v>
      </c>
      <c r="J10" s="370">
        <v>339419.34598999994</v>
      </c>
      <c r="K10" s="369">
        <v>788255.8</v>
      </c>
      <c r="L10" s="370">
        <v>890714.65297000017</v>
      </c>
      <c r="M10" s="371">
        <v>772879.43237000005</v>
      </c>
      <c r="N10" s="370">
        <v>306096.78588000004</v>
      </c>
      <c r="O10" s="383">
        <v>369793.26613</v>
      </c>
      <c r="P10" s="370">
        <v>6953833.2153800009</v>
      </c>
      <c r="Q10" s="389">
        <v>121150.65495900002</v>
      </c>
      <c r="R10" s="399">
        <v>7074983.8703390006</v>
      </c>
      <c r="S10" s="366"/>
      <c r="T10" s="303"/>
      <c r="U10" s="302"/>
      <c r="V10" s="302"/>
      <c r="W10" s="302"/>
    </row>
    <row r="11" spans="1:23" ht="15" customHeight="1" x14ac:dyDescent="0.25">
      <c r="A11" s="349" t="s">
        <v>29</v>
      </c>
      <c r="B11" s="368">
        <v>150356.7574</v>
      </c>
      <c r="C11" s="371">
        <v>505764.89961000002</v>
      </c>
      <c r="D11" s="370">
        <v>128292.44341000001</v>
      </c>
      <c r="E11" s="371">
        <v>183023.3449</v>
      </c>
      <c r="F11" s="370">
        <v>183125.46512000007</v>
      </c>
      <c r="G11" s="371">
        <v>565904.29123999993</v>
      </c>
      <c r="H11" s="370">
        <v>251868.29686000009</v>
      </c>
      <c r="I11" s="371">
        <v>224300.84222000005</v>
      </c>
      <c r="J11" s="370">
        <v>227303.84028</v>
      </c>
      <c r="K11" s="369">
        <v>417236.1</v>
      </c>
      <c r="L11" s="370">
        <v>641477.62972000008</v>
      </c>
      <c r="M11" s="371">
        <v>578810.43576000014</v>
      </c>
      <c r="N11" s="370">
        <v>190718.15555999998</v>
      </c>
      <c r="O11" s="383">
        <v>223986.38850999996</v>
      </c>
      <c r="P11" s="370">
        <v>4472168.8905900009</v>
      </c>
      <c r="Q11" s="389">
        <v>77494.190911999991</v>
      </c>
      <c r="R11" s="399">
        <v>4549663.0815020008</v>
      </c>
      <c r="S11" s="366"/>
      <c r="T11" s="303"/>
      <c r="U11" s="302"/>
      <c r="V11" s="302"/>
      <c r="W11" s="302"/>
    </row>
    <row r="12" spans="1:23" ht="15" customHeight="1" x14ac:dyDescent="0.25">
      <c r="A12" s="350" t="s">
        <v>30</v>
      </c>
      <c r="B12" s="373">
        <v>95357.013260000007</v>
      </c>
      <c r="C12" s="374">
        <v>316386.95993999991</v>
      </c>
      <c r="D12" s="375">
        <v>94460.780060000048</v>
      </c>
      <c r="E12" s="374">
        <v>125782.35354999994</v>
      </c>
      <c r="F12" s="375">
        <v>129651.18082999997</v>
      </c>
      <c r="G12" s="374">
        <v>445839.78175999998</v>
      </c>
      <c r="H12" s="375">
        <v>167231.79795000004</v>
      </c>
      <c r="I12" s="374">
        <v>168322.26410999996</v>
      </c>
      <c r="J12" s="375">
        <v>161102.68217999997</v>
      </c>
      <c r="K12" s="376">
        <v>217482.31009000001</v>
      </c>
      <c r="L12" s="375">
        <v>511265.07047000009</v>
      </c>
      <c r="M12" s="374">
        <v>850517.1521500001</v>
      </c>
      <c r="N12" s="375">
        <v>134344.76716000002</v>
      </c>
      <c r="O12" s="384">
        <v>149282.13933999999</v>
      </c>
      <c r="P12" s="407">
        <v>3567026.2528499998</v>
      </c>
      <c r="Q12" s="390">
        <v>79273.012892000013</v>
      </c>
      <c r="R12" s="400">
        <v>3646299.2657419997</v>
      </c>
      <c r="S12" s="366"/>
      <c r="T12" s="303"/>
      <c r="U12" s="302"/>
      <c r="V12" s="302"/>
      <c r="W12" s="302"/>
    </row>
    <row r="13" spans="1:23" ht="15" customHeight="1" x14ac:dyDescent="0.25">
      <c r="A13" s="349" t="s">
        <v>31</v>
      </c>
      <c r="B13" s="368"/>
      <c r="C13" s="371"/>
      <c r="D13" s="370"/>
      <c r="E13" s="371"/>
      <c r="F13" s="370"/>
      <c r="G13" s="371"/>
      <c r="H13" s="370"/>
      <c r="I13" s="371"/>
      <c r="J13" s="370"/>
      <c r="K13" s="369"/>
      <c r="L13" s="370"/>
      <c r="M13" s="371"/>
      <c r="N13" s="370"/>
      <c r="O13" s="383"/>
      <c r="P13" s="370"/>
      <c r="Q13" s="389"/>
      <c r="R13" s="399"/>
      <c r="S13" s="366"/>
      <c r="T13" s="303"/>
      <c r="U13" s="302"/>
      <c r="V13" s="302"/>
      <c r="W13" s="302"/>
    </row>
    <row r="14" spans="1:23" ht="15" customHeight="1" x14ac:dyDescent="0.25">
      <c r="A14" s="349" t="s">
        <v>32</v>
      </c>
      <c r="B14" s="368"/>
      <c r="C14" s="371"/>
      <c r="D14" s="370"/>
      <c r="E14" s="371"/>
      <c r="F14" s="370"/>
      <c r="G14" s="371"/>
      <c r="H14" s="370"/>
      <c r="I14" s="371"/>
      <c r="J14" s="370"/>
      <c r="K14" s="369"/>
      <c r="L14" s="370"/>
      <c r="M14" s="371"/>
      <c r="N14" s="370"/>
      <c r="O14" s="383"/>
      <c r="P14" s="370"/>
      <c r="Q14" s="389"/>
      <c r="R14" s="399"/>
      <c r="S14" s="366"/>
      <c r="T14" s="303"/>
      <c r="U14" s="302"/>
      <c r="V14" s="302"/>
      <c r="W14" s="302"/>
    </row>
    <row r="15" spans="1:23" ht="15" customHeight="1" x14ac:dyDescent="0.25">
      <c r="A15" s="350" t="s">
        <v>33</v>
      </c>
      <c r="B15" s="373"/>
      <c r="C15" s="374"/>
      <c r="D15" s="375"/>
      <c r="E15" s="374"/>
      <c r="F15" s="375"/>
      <c r="G15" s="374"/>
      <c r="H15" s="375"/>
      <c r="I15" s="374"/>
      <c r="J15" s="375"/>
      <c r="K15" s="376"/>
      <c r="L15" s="375"/>
      <c r="M15" s="374"/>
      <c r="N15" s="375"/>
      <c r="O15" s="384"/>
      <c r="P15" s="407"/>
      <c r="Q15" s="390"/>
      <c r="R15" s="400"/>
      <c r="S15" s="366"/>
      <c r="T15" s="303"/>
      <c r="U15" s="302"/>
      <c r="V15" s="302"/>
      <c r="W15" s="302"/>
    </row>
    <row r="16" spans="1:23" ht="15" customHeight="1" x14ac:dyDescent="0.25">
      <c r="A16" s="296" t="s">
        <v>34</v>
      </c>
      <c r="B16" s="368"/>
      <c r="C16" s="371"/>
      <c r="D16" s="370"/>
      <c r="E16" s="371"/>
      <c r="F16" s="370"/>
      <c r="G16" s="371"/>
      <c r="H16" s="370"/>
      <c r="I16" s="371"/>
      <c r="J16" s="370"/>
      <c r="K16" s="369"/>
      <c r="L16" s="370"/>
      <c r="M16" s="371"/>
      <c r="N16" s="370"/>
      <c r="O16" s="383"/>
      <c r="P16" s="370"/>
      <c r="Q16" s="389"/>
      <c r="R16" s="399"/>
      <c r="S16" s="366"/>
      <c r="T16" s="303"/>
      <c r="U16" s="302"/>
      <c r="V16" s="302"/>
      <c r="W16" s="302"/>
    </row>
    <row r="17" spans="1:23" ht="15" customHeight="1" x14ac:dyDescent="0.25">
      <c r="A17" s="296" t="s">
        <v>35</v>
      </c>
      <c r="B17" s="368"/>
      <c r="C17" s="371"/>
      <c r="D17" s="370"/>
      <c r="E17" s="371"/>
      <c r="F17" s="370"/>
      <c r="G17" s="371"/>
      <c r="H17" s="370"/>
      <c r="I17" s="371"/>
      <c r="J17" s="370"/>
      <c r="K17" s="369"/>
      <c r="L17" s="370"/>
      <c r="M17" s="371"/>
      <c r="N17" s="370"/>
      <c r="O17" s="383"/>
      <c r="P17" s="370"/>
      <c r="Q17" s="389"/>
      <c r="R17" s="399"/>
      <c r="S17" s="366"/>
      <c r="T17" s="303"/>
      <c r="U17" s="302"/>
      <c r="V17" s="302"/>
      <c r="W17" s="302"/>
    </row>
    <row r="18" spans="1:23" ht="15" customHeight="1" x14ac:dyDescent="0.25">
      <c r="A18" s="304" t="s">
        <v>36</v>
      </c>
      <c r="B18" s="373"/>
      <c r="C18" s="374"/>
      <c r="D18" s="375"/>
      <c r="E18" s="374"/>
      <c r="F18" s="375"/>
      <c r="G18" s="374"/>
      <c r="H18" s="375"/>
      <c r="I18" s="374"/>
      <c r="J18" s="375"/>
      <c r="K18" s="376"/>
      <c r="L18" s="375"/>
      <c r="M18" s="374"/>
      <c r="N18" s="375"/>
      <c r="O18" s="384"/>
      <c r="P18" s="407"/>
      <c r="Q18" s="390"/>
      <c r="R18" s="400"/>
      <c r="S18" s="348"/>
      <c r="T18" s="303"/>
      <c r="U18" s="302"/>
      <c r="V18" s="302"/>
      <c r="W18" s="302"/>
    </row>
    <row r="19" spans="1:23" ht="15" customHeight="1" x14ac:dyDescent="0.25">
      <c r="A19" s="296" t="s">
        <v>145</v>
      </c>
      <c r="B19" s="396">
        <f>SUM(B7:B9)</f>
        <v>1191636.9938796</v>
      </c>
      <c r="C19" s="380">
        <f>SUM(C7:C9)</f>
        <v>5028915.77061</v>
      </c>
      <c r="D19" s="381">
        <f t="shared" ref="D19:J19" si="0">SUM(D7:D9)</f>
        <v>889199.61979999999</v>
      </c>
      <c r="E19" s="380">
        <f t="shared" si="0"/>
        <v>1462148.0448700001</v>
      </c>
      <c r="F19" s="381">
        <f t="shared" si="0"/>
        <v>1495428.4073299998</v>
      </c>
      <c r="G19" s="380">
        <f t="shared" si="0"/>
        <v>3596779.6439900002</v>
      </c>
      <c r="H19" s="381">
        <f t="shared" si="0"/>
        <v>2015039.9466299999</v>
      </c>
      <c r="I19" s="380">
        <f t="shared" si="0"/>
        <v>1614891.9536399997</v>
      </c>
      <c r="J19" s="381">
        <f t="shared" si="0"/>
        <v>1608418.5383900001</v>
      </c>
      <c r="K19" s="380">
        <f>SUM(K7:K9)</f>
        <v>4249825.4552418441</v>
      </c>
      <c r="L19" s="381">
        <f t="shared" ref="L19:R19" si="1">SUM(L7:L9)</f>
        <v>4123392.6872399999</v>
      </c>
      <c r="M19" s="380">
        <f t="shared" si="1"/>
        <v>3844012.7794000003</v>
      </c>
      <c r="N19" s="381">
        <f t="shared" si="1"/>
        <v>1491535.2324828999</v>
      </c>
      <c r="O19" s="397">
        <f t="shared" si="1"/>
        <v>1839568.3916</v>
      </c>
      <c r="P19" s="387">
        <f t="shared" si="1"/>
        <v>34450793.465104342</v>
      </c>
      <c r="Q19" s="391">
        <f t="shared" si="1"/>
        <v>562821.44924599992</v>
      </c>
      <c r="R19" s="401">
        <f t="shared" si="1"/>
        <v>35013614.914350338</v>
      </c>
      <c r="S19" s="314"/>
    </row>
    <row r="20" spans="1:23" ht="15" customHeight="1" x14ac:dyDescent="0.25">
      <c r="A20" s="296" t="s">
        <v>171</v>
      </c>
      <c r="B20" s="396">
        <f>SUM(B10:B12)</f>
        <v>494745.26180000009</v>
      </c>
      <c r="C20" s="380">
        <f>SUM(C10:C12)</f>
        <v>1751321.2634599998</v>
      </c>
      <c r="D20" s="381">
        <f t="shared" ref="D20:J20" si="2">SUM(D10:D12)</f>
        <v>416394.21266000008</v>
      </c>
      <c r="E20" s="380">
        <f t="shared" si="2"/>
        <v>597355.56220999989</v>
      </c>
      <c r="F20" s="381">
        <f t="shared" si="2"/>
        <v>612924.85080000001</v>
      </c>
      <c r="G20" s="380">
        <f t="shared" si="2"/>
        <v>1803025.1994999999</v>
      </c>
      <c r="H20" s="381">
        <f t="shared" si="2"/>
        <v>816413.73600000015</v>
      </c>
      <c r="I20" s="380">
        <f t="shared" si="2"/>
        <v>730162.31783000007</v>
      </c>
      <c r="J20" s="381">
        <f t="shared" si="2"/>
        <v>727825.86844999995</v>
      </c>
      <c r="K20" s="380">
        <f>SUM(K10:K12)</f>
        <v>1422974.2100899999</v>
      </c>
      <c r="L20" s="381">
        <f t="shared" ref="L20:R20" si="3">SUM(L10:L12)</f>
        <v>2043457.3531600004</v>
      </c>
      <c r="M20" s="380">
        <f t="shared" si="3"/>
        <v>2202207.0202800003</v>
      </c>
      <c r="N20" s="381">
        <f t="shared" si="3"/>
        <v>631159.70860000001</v>
      </c>
      <c r="O20" s="397">
        <f t="shared" si="3"/>
        <v>743061.79397999996</v>
      </c>
      <c r="P20" s="387">
        <f t="shared" si="3"/>
        <v>14993028.358820003</v>
      </c>
      <c r="Q20" s="391">
        <f t="shared" si="3"/>
        <v>277917.85876300005</v>
      </c>
      <c r="R20" s="401">
        <f t="shared" si="3"/>
        <v>15270946.217583001</v>
      </c>
      <c r="S20" s="314"/>
    </row>
    <row r="21" spans="1:23" ht="15" customHeight="1" x14ac:dyDescent="0.25">
      <c r="A21" s="296" t="s">
        <v>212</v>
      </c>
      <c r="B21" s="843">
        <f>SUM(B13:B15)</f>
        <v>0</v>
      </c>
      <c r="C21" s="875">
        <f>SUM(C13:C15)</f>
        <v>0</v>
      </c>
      <c r="D21" s="844">
        <f t="shared" ref="D21:J21" si="4">SUM(D13:D15)</f>
        <v>0</v>
      </c>
      <c r="E21" s="875">
        <f t="shared" si="4"/>
        <v>0</v>
      </c>
      <c r="F21" s="844">
        <f t="shared" si="4"/>
        <v>0</v>
      </c>
      <c r="G21" s="875">
        <f t="shared" si="4"/>
        <v>0</v>
      </c>
      <c r="H21" s="844">
        <f t="shared" si="4"/>
        <v>0</v>
      </c>
      <c r="I21" s="875">
        <f t="shared" si="4"/>
        <v>0</v>
      </c>
      <c r="J21" s="844">
        <f t="shared" si="4"/>
        <v>0</v>
      </c>
      <c r="K21" s="875">
        <f>SUM(K13:K15)</f>
        <v>0</v>
      </c>
      <c r="L21" s="844">
        <f t="shared" ref="L21:R21" si="5">SUM(L13:L15)</f>
        <v>0</v>
      </c>
      <c r="M21" s="875">
        <f t="shared" si="5"/>
        <v>0</v>
      </c>
      <c r="N21" s="844">
        <f t="shared" si="5"/>
        <v>0</v>
      </c>
      <c r="O21" s="876">
        <f t="shared" si="5"/>
        <v>0</v>
      </c>
      <c r="P21" s="864">
        <f t="shared" si="5"/>
        <v>0</v>
      </c>
      <c r="Q21" s="867">
        <f t="shared" si="5"/>
        <v>0</v>
      </c>
      <c r="R21" s="881">
        <f t="shared" si="5"/>
        <v>0</v>
      </c>
      <c r="S21" s="314"/>
    </row>
    <row r="22" spans="1:23" ht="15" customHeight="1" x14ac:dyDescent="0.25">
      <c r="A22" s="350" t="s">
        <v>172</v>
      </c>
      <c r="B22" s="846">
        <f>SUM(B16:B18)</f>
        <v>0</v>
      </c>
      <c r="C22" s="877">
        <f>SUM(C16:C18)</f>
        <v>0</v>
      </c>
      <c r="D22" s="847">
        <f t="shared" ref="D22:J22" si="6">SUM(D16:D18)</f>
        <v>0</v>
      </c>
      <c r="E22" s="877">
        <f t="shared" si="6"/>
        <v>0</v>
      </c>
      <c r="F22" s="847">
        <f t="shared" si="6"/>
        <v>0</v>
      </c>
      <c r="G22" s="877">
        <f t="shared" si="6"/>
        <v>0</v>
      </c>
      <c r="H22" s="847">
        <f t="shared" si="6"/>
        <v>0</v>
      </c>
      <c r="I22" s="877">
        <f t="shared" si="6"/>
        <v>0</v>
      </c>
      <c r="J22" s="847">
        <f t="shared" si="6"/>
        <v>0</v>
      </c>
      <c r="K22" s="877">
        <f>SUM(K16:K18)</f>
        <v>0</v>
      </c>
      <c r="L22" s="847">
        <f t="shared" ref="L22:R22" si="7">SUM(L16:L18)</f>
        <v>0</v>
      </c>
      <c r="M22" s="877">
        <f t="shared" si="7"/>
        <v>0</v>
      </c>
      <c r="N22" s="847">
        <f t="shared" si="7"/>
        <v>0</v>
      </c>
      <c r="O22" s="878">
        <f t="shared" si="7"/>
        <v>0</v>
      </c>
      <c r="P22" s="865">
        <f t="shared" si="7"/>
        <v>0</v>
      </c>
      <c r="Q22" s="868">
        <f t="shared" si="7"/>
        <v>0</v>
      </c>
      <c r="R22" s="882">
        <f t="shared" si="7"/>
        <v>0</v>
      </c>
      <c r="S22" s="329"/>
    </row>
    <row r="23" spans="1:23" ht="15" customHeight="1" x14ac:dyDescent="0.25">
      <c r="A23" s="296" t="s">
        <v>173</v>
      </c>
      <c r="B23" s="368">
        <f>SUM(B7:B12)</f>
        <v>1686382.2556795999</v>
      </c>
      <c r="C23" s="369">
        <f>SUM(C7:C12)</f>
        <v>6780237.0340699991</v>
      </c>
      <c r="D23" s="372">
        <f t="shared" ref="D23:J23" si="8">SUM(D7:D12)</f>
        <v>1305593.8324600002</v>
      </c>
      <c r="E23" s="369">
        <f t="shared" si="8"/>
        <v>2059503.6070799998</v>
      </c>
      <c r="F23" s="372">
        <f t="shared" si="8"/>
        <v>2108353.25813</v>
      </c>
      <c r="G23" s="369">
        <f t="shared" si="8"/>
        <v>5399804.8434899999</v>
      </c>
      <c r="H23" s="372">
        <f t="shared" si="8"/>
        <v>2831453.6826300002</v>
      </c>
      <c r="I23" s="369">
        <f t="shared" si="8"/>
        <v>2345054.2714699996</v>
      </c>
      <c r="J23" s="372">
        <f t="shared" si="8"/>
        <v>2336244.4068400003</v>
      </c>
      <c r="K23" s="369">
        <f>SUM(K7:K12)</f>
        <v>5672799.6653318433</v>
      </c>
      <c r="L23" s="372">
        <f t="shared" ref="L23:R23" si="9">SUM(L7:L12)</f>
        <v>6166850.0404000003</v>
      </c>
      <c r="M23" s="369">
        <f t="shared" si="9"/>
        <v>6046219.7996800002</v>
      </c>
      <c r="N23" s="372">
        <f t="shared" si="9"/>
        <v>2122694.9410828999</v>
      </c>
      <c r="O23" s="939">
        <f t="shared" si="9"/>
        <v>2582630.1855800003</v>
      </c>
      <c r="P23" s="372">
        <f t="shared" si="9"/>
        <v>49443821.823924333</v>
      </c>
      <c r="Q23" s="391">
        <f t="shared" si="9"/>
        <v>840739.30800900003</v>
      </c>
      <c r="R23" s="401">
        <f t="shared" si="9"/>
        <v>50284561.131933331</v>
      </c>
      <c r="S23" s="314"/>
    </row>
    <row r="24" spans="1:23" ht="15" customHeight="1" x14ac:dyDescent="0.25">
      <c r="A24" s="296" t="s">
        <v>174</v>
      </c>
      <c r="B24" s="824">
        <f>SUM(B13:B18)</f>
        <v>0</v>
      </c>
      <c r="C24" s="870">
        <f>SUM(C13:C18)</f>
        <v>0</v>
      </c>
      <c r="D24" s="852">
        <f t="shared" ref="D24:J24" si="10">SUM(D13:D18)</f>
        <v>0</v>
      </c>
      <c r="E24" s="870">
        <f t="shared" si="10"/>
        <v>0</v>
      </c>
      <c r="F24" s="852">
        <f t="shared" si="10"/>
        <v>0</v>
      </c>
      <c r="G24" s="870">
        <f t="shared" si="10"/>
        <v>0</v>
      </c>
      <c r="H24" s="852">
        <f t="shared" si="10"/>
        <v>0</v>
      </c>
      <c r="I24" s="870">
        <f t="shared" si="10"/>
        <v>0</v>
      </c>
      <c r="J24" s="852">
        <f t="shared" si="10"/>
        <v>0</v>
      </c>
      <c r="K24" s="870">
        <f>SUM(K13:K18)</f>
        <v>0</v>
      </c>
      <c r="L24" s="852">
        <f t="shared" ref="L24:R24" si="11">SUM(L13:L18)</f>
        <v>0</v>
      </c>
      <c r="M24" s="870">
        <f t="shared" si="11"/>
        <v>0</v>
      </c>
      <c r="N24" s="852">
        <f t="shared" si="11"/>
        <v>0</v>
      </c>
      <c r="O24" s="871">
        <f t="shared" si="11"/>
        <v>0</v>
      </c>
      <c r="P24" s="852">
        <f t="shared" si="11"/>
        <v>0</v>
      </c>
      <c r="Q24" s="867">
        <f t="shared" si="11"/>
        <v>0</v>
      </c>
      <c r="R24" s="881">
        <f t="shared" si="11"/>
        <v>0</v>
      </c>
      <c r="S24" s="314"/>
    </row>
    <row r="25" spans="1:23" ht="15" customHeight="1" x14ac:dyDescent="0.25">
      <c r="A25" s="335" t="s">
        <v>159</v>
      </c>
      <c r="B25" s="849">
        <f>SUM(B7:B18)</f>
        <v>1686382.2556795999</v>
      </c>
      <c r="C25" s="879">
        <f>SUM(C7:C18)</f>
        <v>6780237.0340699991</v>
      </c>
      <c r="D25" s="850">
        <f t="shared" ref="D25:J25" si="12">SUM(D7:D18)</f>
        <v>1305593.8324600002</v>
      </c>
      <c r="E25" s="879">
        <f t="shared" si="12"/>
        <v>2059503.6070799998</v>
      </c>
      <c r="F25" s="850">
        <f t="shared" si="12"/>
        <v>2108353.25813</v>
      </c>
      <c r="G25" s="879">
        <f t="shared" si="12"/>
        <v>5399804.8434899999</v>
      </c>
      <c r="H25" s="850">
        <f t="shared" si="12"/>
        <v>2831453.6826300002</v>
      </c>
      <c r="I25" s="879">
        <f t="shared" si="12"/>
        <v>2345054.2714699996</v>
      </c>
      <c r="J25" s="850">
        <f t="shared" si="12"/>
        <v>2336244.4068400003</v>
      </c>
      <c r="K25" s="879">
        <f>SUM(K7:K18)</f>
        <v>5672799.6653318433</v>
      </c>
      <c r="L25" s="850">
        <f t="shared" ref="L25:R25" si="13">SUM(L7:L18)</f>
        <v>6166850.0404000003</v>
      </c>
      <c r="M25" s="879">
        <f t="shared" si="13"/>
        <v>6046219.7996800002</v>
      </c>
      <c r="N25" s="850">
        <f t="shared" si="13"/>
        <v>2122694.9410828999</v>
      </c>
      <c r="O25" s="880">
        <f t="shared" si="13"/>
        <v>2582630.1855800003</v>
      </c>
      <c r="P25" s="866">
        <f t="shared" si="13"/>
        <v>49443821.823924333</v>
      </c>
      <c r="Q25" s="869">
        <f t="shared" si="13"/>
        <v>840739.30800900003</v>
      </c>
      <c r="R25" s="883">
        <f t="shared" si="13"/>
        <v>50284561.131933331</v>
      </c>
      <c r="S25" s="330"/>
    </row>
    <row r="26" spans="1:23" ht="9.75" customHeight="1" x14ac:dyDescent="0.25">
      <c r="B26" s="314"/>
      <c r="P26" s="328"/>
      <c r="R26" s="327"/>
      <c r="S26" s="314"/>
    </row>
    <row r="28" spans="1:23" ht="12" customHeight="1" x14ac:dyDescent="0.25">
      <c r="A28" s="315"/>
      <c r="B28" s="315"/>
      <c r="C28" s="315"/>
      <c r="H28" s="315"/>
      <c r="I28" s="315"/>
      <c r="J28" s="315"/>
      <c r="K28" s="315"/>
      <c r="O28" s="315"/>
      <c r="P28" s="315"/>
      <c r="Q28" s="315"/>
      <c r="R28" s="315"/>
    </row>
    <row r="29" spans="1:23" ht="12" customHeight="1" x14ac:dyDescent="0.25">
      <c r="E29" s="316"/>
      <c r="F29" s="316"/>
      <c r="G29" s="316"/>
      <c r="H29" s="316"/>
      <c r="L29" s="316"/>
      <c r="M29" s="316"/>
      <c r="N29" s="316"/>
    </row>
    <row r="30" spans="1:23" ht="12" customHeight="1" x14ac:dyDescent="0.25">
      <c r="E30" s="316"/>
      <c r="F30" s="316"/>
      <c r="G30" s="316"/>
      <c r="L30" s="316"/>
      <c r="M30" s="316"/>
      <c r="N30" s="316"/>
    </row>
    <row r="31" spans="1:23" ht="12" customHeight="1" x14ac:dyDescent="0.25">
      <c r="E31" s="316"/>
      <c r="F31" s="316"/>
      <c r="G31" s="316"/>
      <c r="L31" s="316"/>
      <c r="M31" s="316"/>
      <c r="N31" s="316"/>
    </row>
    <row r="32" spans="1:23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>
      <selection activeCell="B1" sqref="B1"/>
    </sheetView>
  </sheetViews>
  <sheetFormatPr defaultRowHeight="12.75" x14ac:dyDescent="0.25"/>
  <cols>
    <col min="1" max="1" width="0.85546875" style="352" customWidth="1"/>
    <col min="2" max="2" width="9.7109375" style="352" customWidth="1"/>
    <col min="3" max="3" width="6.7109375" style="352" customWidth="1"/>
    <col min="4" max="4" width="15.7109375" style="410" customWidth="1"/>
    <col min="5" max="5" width="8.7109375" style="410" customWidth="1"/>
    <col min="6" max="6" width="7.7109375" style="410" customWidth="1"/>
    <col min="7" max="7" width="8.7109375" style="410" customWidth="1"/>
    <col min="8" max="8" width="7.7109375" style="410" customWidth="1"/>
    <col min="9" max="9" width="9.7109375" style="410" customWidth="1"/>
    <col min="10" max="10" width="6.7109375" style="410" customWidth="1"/>
    <col min="11" max="11" width="4.28515625" style="410" customWidth="1"/>
    <col min="12" max="12" width="5.85546875" style="410" customWidth="1"/>
    <col min="13" max="13" width="11.5703125" style="410" bestFit="1" customWidth="1"/>
    <col min="14" max="14" width="13.42578125" style="410" customWidth="1"/>
    <col min="15" max="15" width="14.5703125" style="410" customWidth="1"/>
    <col min="16" max="260" width="9.140625" style="410"/>
    <col min="261" max="261" width="2.7109375" style="410" customWidth="1"/>
    <col min="262" max="266" width="15.7109375" style="410" customWidth="1"/>
    <col min="267" max="267" width="2.85546875" style="410" customWidth="1"/>
    <col min="268" max="268" width="5.85546875" style="410" customWidth="1"/>
    <col min="269" max="269" width="11.5703125" style="410" bestFit="1" customWidth="1"/>
    <col min="270" max="270" width="13.42578125" style="410" customWidth="1"/>
    <col min="271" max="271" width="14.5703125" style="410" customWidth="1"/>
    <col min="272" max="516" width="9.140625" style="410"/>
    <col min="517" max="517" width="2.7109375" style="410" customWidth="1"/>
    <col min="518" max="522" width="15.7109375" style="410" customWidth="1"/>
    <col min="523" max="523" width="2.85546875" style="410" customWidth="1"/>
    <col min="524" max="524" width="5.85546875" style="410" customWidth="1"/>
    <col min="525" max="525" width="11.5703125" style="410" bestFit="1" customWidth="1"/>
    <col min="526" max="526" width="13.42578125" style="410" customWidth="1"/>
    <col min="527" max="527" width="14.5703125" style="410" customWidth="1"/>
    <col min="528" max="772" width="9.140625" style="410"/>
    <col min="773" max="773" width="2.7109375" style="410" customWidth="1"/>
    <col min="774" max="778" width="15.7109375" style="410" customWidth="1"/>
    <col min="779" max="779" width="2.85546875" style="410" customWidth="1"/>
    <col min="780" max="780" width="5.85546875" style="410" customWidth="1"/>
    <col min="781" max="781" width="11.5703125" style="410" bestFit="1" customWidth="1"/>
    <col min="782" max="782" width="13.42578125" style="410" customWidth="1"/>
    <col min="783" max="783" width="14.5703125" style="410" customWidth="1"/>
    <col min="784" max="1028" width="9.140625" style="410"/>
    <col min="1029" max="1029" width="2.7109375" style="410" customWidth="1"/>
    <col min="1030" max="1034" width="15.7109375" style="410" customWidth="1"/>
    <col min="1035" max="1035" width="2.85546875" style="410" customWidth="1"/>
    <col min="1036" max="1036" width="5.85546875" style="410" customWidth="1"/>
    <col min="1037" max="1037" width="11.5703125" style="410" bestFit="1" customWidth="1"/>
    <col min="1038" max="1038" width="13.42578125" style="410" customWidth="1"/>
    <col min="1039" max="1039" width="14.5703125" style="410" customWidth="1"/>
    <col min="1040" max="1284" width="9.140625" style="410"/>
    <col min="1285" max="1285" width="2.7109375" style="410" customWidth="1"/>
    <col min="1286" max="1290" width="15.7109375" style="410" customWidth="1"/>
    <col min="1291" max="1291" width="2.85546875" style="410" customWidth="1"/>
    <col min="1292" max="1292" width="5.85546875" style="410" customWidth="1"/>
    <col min="1293" max="1293" width="11.5703125" style="410" bestFit="1" customWidth="1"/>
    <col min="1294" max="1294" width="13.42578125" style="410" customWidth="1"/>
    <col min="1295" max="1295" width="14.5703125" style="410" customWidth="1"/>
    <col min="1296" max="1540" width="9.140625" style="410"/>
    <col min="1541" max="1541" width="2.7109375" style="410" customWidth="1"/>
    <col min="1542" max="1546" width="15.7109375" style="410" customWidth="1"/>
    <col min="1547" max="1547" width="2.85546875" style="410" customWidth="1"/>
    <col min="1548" max="1548" width="5.85546875" style="410" customWidth="1"/>
    <col min="1549" max="1549" width="11.5703125" style="410" bestFit="1" customWidth="1"/>
    <col min="1550" max="1550" width="13.42578125" style="410" customWidth="1"/>
    <col min="1551" max="1551" width="14.5703125" style="410" customWidth="1"/>
    <col min="1552" max="1796" width="9.140625" style="410"/>
    <col min="1797" max="1797" width="2.7109375" style="410" customWidth="1"/>
    <col min="1798" max="1802" width="15.7109375" style="410" customWidth="1"/>
    <col min="1803" max="1803" width="2.85546875" style="410" customWidth="1"/>
    <col min="1804" max="1804" width="5.85546875" style="410" customWidth="1"/>
    <col min="1805" max="1805" width="11.5703125" style="410" bestFit="1" customWidth="1"/>
    <col min="1806" max="1806" width="13.42578125" style="410" customWidth="1"/>
    <col min="1807" max="1807" width="14.5703125" style="410" customWidth="1"/>
    <col min="1808" max="2052" width="9.140625" style="410"/>
    <col min="2053" max="2053" width="2.7109375" style="410" customWidth="1"/>
    <col min="2054" max="2058" width="15.7109375" style="410" customWidth="1"/>
    <col min="2059" max="2059" width="2.85546875" style="410" customWidth="1"/>
    <col min="2060" max="2060" width="5.85546875" style="410" customWidth="1"/>
    <col min="2061" max="2061" width="11.5703125" style="410" bestFit="1" customWidth="1"/>
    <col min="2062" max="2062" width="13.42578125" style="410" customWidth="1"/>
    <col min="2063" max="2063" width="14.5703125" style="410" customWidth="1"/>
    <col min="2064" max="2308" width="9.140625" style="410"/>
    <col min="2309" max="2309" width="2.7109375" style="410" customWidth="1"/>
    <col min="2310" max="2314" width="15.7109375" style="410" customWidth="1"/>
    <col min="2315" max="2315" width="2.85546875" style="410" customWidth="1"/>
    <col min="2316" max="2316" width="5.85546875" style="410" customWidth="1"/>
    <col min="2317" max="2317" width="11.5703125" style="410" bestFit="1" customWidth="1"/>
    <col min="2318" max="2318" width="13.42578125" style="410" customWidth="1"/>
    <col min="2319" max="2319" width="14.5703125" style="410" customWidth="1"/>
    <col min="2320" max="2564" width="9.140625" style="410"/>
    <col min="2565" max="2565" width="2.7109375" style="410" customWidth="1"/>
    <col min="2566" max="2570" width="15.7109375" style="410" customWidth="1"/>
    <col min="2571" max="2571" width="2.85546875" style="410" customWidth="1"/>
    <col min="2572" max="2572" width="5.85546875" style="410" customWidth="1"/>
    <col min="2573" max="2573" width="11.5703125" style="410" bestFit="1" customWidth="1"/>
    <col min="2574" max="2574" width="13.42578125" style="410" customWidth="1"/>
    <col min="2575" max="2575" width="14.5703125" style="410" customWidth="1"/>
    <col min="2576" max="2820" width="9.140625" style="410"/>
    <col min="2821" max="2821" width="2.7109375" style="410" customWidth="1"/>
    <col min="2822" max="2826" width="15.7109375" style="410" customWidth="1"/>
    <col min="2827" max="2827" width="2.85546875" style="410" customWidth="1"/>
    <col min="2828" max="2828" width="5.85546875" style="410" customWidth="1"/>
    <col min="2829" max="2829" width="11.5703125" style="410" bestFit="1" customWidth="1"/>
    <col min="2830" max="2830" width="13.42578125" style="410" customWidth="1"/>
    <col min="2831" max="2831" width="14.5703125" style="410" customWidth="1"/>
    <col min="2832" max="3076" width="9.140625" style="410"/>
    <col min="3077" max="3077" width="2.7109375" style="410" customWidth="1"/>
    <col min="3078" max="3082" width="15.7109375" style="410" customWidth="1"/>
    <col min="3083" max="3083" width="2.85546875" style="410" customWidth="1"/>
    <col min="3084" max="3084" width="5.85546875" style="410" customWidth="1"/>
    <col min="3085" max="3085" width="11.5703125" style="410" bestFit="1" customWidth="1"/>
    <col min="3086" max="3086" width="13.42578125" style="410" customWidth="1"/>
    <col min="3087" max="3087" width="14.5703125" style="410" customWidth="1"/>
    <col min="3088" max="3332" width="9.140625" style="410"/>
    <col min="3333" max="3333" width="2.7109375" style="410" customWidth="1"/>
    <col min="3334" max="3338" width="15.7109375" style="410" customWidth="1"/>
    <col min="3339" max="3339" width="2.85546875" style="410" customWidth="1"/>
    <col min="3340" max="3340" width="5.85546875" style="410" customWidth="1"/>
    <col min="3341" max="3341" width="11.5703125" style="410" bestFit="1" customWidth="1"/>
    <col min="3342" max="3342" width="13.42578125" style="410" customWidth="1"/>
    <col min="3343" max="3343" width="14.5703125" style="410" customWidth="1"/>
    <col min="3344" max="3588" width="9.140625" style="410"/>
    <col min="3589" max="3589" width="2.7109375" style="410" customWidth="1"/>
    <col min="3590" max="3594" width="15.7109375" style="410" customWidth="1"/>
    <col min="3595" max="3595" width="2.85546875" style="410" customWidth="1"/>
    <col min="3596" max="3596" width="5.85546875" style="410" customWidth="1"/>
    <col min="3597" max="3597" width="11.5703125" style="410" bestFit="1" customWidth="1"/>
    <col min="3598" max="3598" width="13.42578125" style="410" customWidth="1"/>
    <col min="3599" max="3599" width="14.5703125" style="410" customWidth="1"/>
    <col min="3600" max="3844" width="9.140625" style="410"/>
    <col min="3845" max="3845" width="2.7109375" style="410" customWidth="1"/>
    <col min="3846" max="3850" width="15.7109375" style="410" customWidth="1"/>
    <col min="3851" max="3851" width="2.85546875" style="410" customWidth="1"/>
    <col min="3852" max="3852" width="5.85546875" style="410" customWidth="1"/>
    <col min="3853" max="3853" width="11.5703125" style="410" bestFit="1" customWidth="1"/>
    <col min="3854" max="3854" width="13.42578125" style="410" customWidth="1"/>
    <col min="3855" max="3855" width="14.5703125" style="410" customWidth="1"/>
    <col min="3856" max="4100" width="9.140625" style="410"/>
    <col min="4101" max="4101" width="2.7109375" style="410" customWidth="1"/>
    <col min="4102" max="4106" width="15.7109375" style="410" customWidth="1"/>
    <col min="4107" max="4107" width="2.85546875" style="410" customWidth="1"/>
    <col min="4108" max="4108" width="5.85546875" style="410" customWidth="1"/>
    <col min="4109" max="4109" width="11.5703125" style="410" bestFit="1" customWidth="1"/>
    <col min="4110" max="4110" width="13.42578125" style="410" customWidth="1"/>
    <col min="4111" max="4111" width="14.5703125" style="410" customWidth="1"/>
    <col min="4112" max="4356" width="9.140625" style="410"/>
    <col min="4357" max="4357" width="2.7109375" style="410" customWidth="1"/>
    <col min="4358" max="4362" width="15.7109375" style="410" customWidth="1"/>
    <col min="4363" max="4363" width="2.85546875" style="410" customWidth="1"/>
    <col min="4364" max="4364" width="5.85546875" style="410" customWidth="1"/>
    <col min="4365" max="4365" width="11.5703125" style="410" bestFit="1" customWidth="1"/>
    <col min="4366" max="4366" width="13.42578125" style="410" customWidth="1"/>
    <col min="4367" max="4367" width="14.5703125" style="410" customWidth="1"/>
    <col min="4368" max="4612" width="9.140625" style="410"/>
    <col min="4613" max="4613" width="2.7109375" style="410" customWidth="1"/>
    <col min="4614" max="4618" width="15.7109375" style="410" customWidth="1"/>
    <col min="4619" max="4619" width="2.85546875" style="410" customWidth="1"/>
    <col min="4620" max="4620" width="5.85546875" style="410" customWidth="1"/>
    <col min="4621" max="4621" width="11.5703125" style="410" bestFit="1" customWidth="1"/>
    <col min="4622" max="4622" width="13.42578125" style="410" customWidth="1"/>
    <col min="4623" max="4623" width="14.5703125" style="410" customWidth="1"/>
    <col min="4624" max="4868" width="9.140625" style="410"/>
    <col min="4869" max="4869" width="2.7109375" style="410" customWidth="1"/>
    <col min="4870" max="4874" width="15.7109375" style="410" customWidth="1"/>
    <col min="4875" max="4875" width="2.85546875" style="410" customWidth="1"/>
    <col min="4876" max="4876" width="5.85546875" style="410" customWidth="1"/>
    <col min="4877" max="4877" width="11.5703125" style="410" bestFit="1" customWidth="1"/>
    <col min="4878" max="4878" width="13.42578125" style="410" customWidth="1"/>
    <col min="4879" max="4879" width="14.5703125" style="410" customWidth="1"/>
    <col min="4880" max="5124" width="9.140625" style="410"/>
    <col min="5125" max="5125" width="2.7109375" style="410" customWidth="1"/>
    <col min="5126" max="5130" width="15.7109375" style="410" customWidth="1"/>
    <col min="5131" max="5131" width="2.85546875" style="410" customWidth="1"/>
    <col min="5132" max="5132" width="5.85546875" style="410" customWidth="1"/>
    <col min="5133" max="5133" width="11.5703125" style="410" bestFit="1" customWidth="1"/>
    <col min="5134" max="5134" width="13.42578125" style="410" customWidth="1"/>
    <col min="5135" max="5135" width="14.5703125" style="410" customWidth="1"/>
    <col min="5136" max="5380" width="9.140625" style="410"/>
    <col min="5381" max="5381" width="2.7109375" style="410" customWidth="1"/>
    <col min="5382" max="5386" width="15.7109375" style="410" customWidth="1"/>
    <col min="5387" max="5387" width="2.85546875" style="410" customWidth="1"/>
    <col min="5388" max="5388" width="5.85546875" style="410" customWidth="1"/>
    <col min="5389" max="5389" width="11.5703125" style="410" bestFit="1" customWidth="1"/>
    <col min="5390" max="5390" width="13.42578125" style="410" customWidth="1"/>
    <col min="5391" max="5391" width="14.5703125" style="410" customWidth="1"/>
    <col min="5392" max="5636" width="9.140625" style="410"/>
    <col min="5637" max="5637" width="2.7109375" style="410" customWidth="1"/>
    <col min="5638" max="5642" width="15.7109375" style="410" customWidth="1"/>
    <col min="5643" max="5643" width="2.85546875" style="410" customWidth="1"/>
    <col min="5644" max="5644" width="5.85546875" style="410" customWidth="1"/>
    <col min="5645" max="5645" width="11.5703125" style="410" bestFit="1" customWidth="1"/>
    <col min="5646" max="5646" width="13.42578125" style="410" customWidth="1"/>
    <col min="5647" max="5647" width="14.5703125" style="410" customWidth="1"/>
    <col min="5648" max="5892" width="9.140625" style="410"/>
    <col min="5893" max="5893" width="2.7109375" style="410" customWidth="1"/>
    <col min="5894" max="5898" width="15.7109375" style="410" customWidth="1"/>
    <col min="5899" max="5899" width="2.85546875" style="410" customWidth="1"/>
    <col min="5900" max="5900" width="5.85546875" style="410" customWidth="1"/>
    <col min="5901" max="5901" width="11.5703125" style="410" bestFit="1" customWidth="1"/>
    <col min="5902" max="5902" width="13.42578125" style="410" customWidth="1"/>
    <col min="5903" max="5903" width="14.5703125" style="410" customWidth="1"/>
    <col min="5904" max="6148" width="9.140625" style="410"/>
    <col min="6149" max="6149" width="2.7109375" style="410" customWidth="1"/>
    <col min="6150" max="6154" width="15.7109375" style="410" customWidth="1"/>
    <col min="6155" max="6155" width="2.85546875" style="410" customWidth="1"/>
    <col min="6156" max="6156" width="5.85546875" style="410" customWidth="1"/>
    <col min="6157" max="6157" width="11.5703125" style="410" bestFit="1" customWidth="1"/>
    <col min="6158" max="6158" width="13.42578125" style="410" customWidth="1"/>
    <col min="6159" max="6159" width="14.5703125" style="410" customWidth="1"/>
    <col min="6160" max="6404" width="9.140625" style="410"/>
    <col min="6405" max="6405" width="2.7109375" style="410" customWidth="1"/>
    <col min="6406" max="6410" width="15.7109375" style="410" customWidth="1"/>
    <col min="6411" max="6411" width="2.85546875" style="410" customWidth="1"/>
    <col min="6412" max="6412" width="5.85546875" style="410" customWidth="1"/>
    <col min="6413" max="6413" width="11.5703125" style="410" bestFit="1" customWidth="1"/>
    <col min="6414" max="6414" width="13.42578125" style="410" customWidth="1"/>
    <col min="6415" max="6415" width="14.5703125" style="410" customWidth="1"/>
    <col min="6416" max="6660" width="9.140625" style="410"/>
    <col min="6661" max="6661" width="2.7109375" style="410" customWidth="1"/>
    <col min="6662" max="6666" width="15.7109375" style="410" customWidth="1"/>
    <col min="6667" max="6667" width="2.85546875" style="410" customWidth="1"/>
    <col min="6668" max="6668" width="5.85546875" style="410" customWidth="1"/>
    <col min="6669" max="6669" width="11.5703125" style="410" bestFit="1" customWidth="1"/>
    <col min="6670" max="6670" width="13.42578125" style="410" customWidth="1"/>
    <col min="6671" max="6671" width="14.5703125" style="410" customWidth="1"/>
    <col min="6672" max="6916" width="9.140625" style="410"/>
    <col min="6917" max="6917" width="2.7109375" style="410" customWidth="1"/>
    <col min="6918" max="6922" width="15.7109375" style="410" customWidth="1"/>
    <col min="6923" max="6923" width="2.85546875" style="410" customWidth="1"/>
    <col min="6924" max="6924" width="5.85546875" style="410" customWidth="1"/>
    <col min="6925" max="6925" width="11.5703125" style="410" bestFit="1" customWidth="1"/>
    <col min="6926" max="6926" width="13.42578125" style="410" customWidth="1"/>
    <col min="6927" max="6927" width="14.5703125" style="410" customWidth="1"/>
    <col min="6928" max="7172" width="9.140625" style="410"/>
    <col min="7173" max="7173" width="2.7109375" style="410" customWidth="1"/>
    <col min="7174" max="7178" width="15.7109375" style="410" customWidth="1"/>
    <col min="7179" max="7179" width="2.85546875" style="410" customWidth="1"/>
    <col min="7180" max="7180" width="5.85546875" style="410" customWidth="1"/>
    <col min="7181" max="7181" width="11.5703125" style="410" bestFit="1" customWidth="1"/>
    <col min="7182" max="7182" width="13.42578125" style="410" customWidth="1"/>
    <col min="7183" max="7183" width="14.5703125" style="410" customWidth="1"/>
    <col min="7184" max="7428" width="9.140625" style="410"/>
    <col min="7429" max="7429" width="2.7109375" style="410" customWidth="1"/>
    <col min="7430" max="7434" width="15.7109375" style="410" customWidth="1"/>
    <col min="7435" max="7435" width="2.85546875" style="410" customWidth="1"/>
    <col min="7436" max="7436" width="5.85546875" style="410" customWidth="1"/>
    <col min="7437" max="7437" width="11.5703125" style="410" bestFit="1" customWidth="1"/>
    <col min="7438" max="7438" width="13.42578125" style="410" customWidth="1"/>
    <col min="7439" max="7439" width="14.5703125" style="410" customWidth="1"/>
    <col min="7440" max="7684" width="9.140625" style="410"/>
    <col min="7685" max="7685" width="2.7109375" style="410" customWidth="1"/>
    <col min="7686" max="7690" width="15.7109375" style="410" customWidth="1"/>
    <col min="7691" max="7691" width="2.85546875" style="410" customWidth="1"/>
    <col min="7692" max="7692" width="5.85546875" style="410" customWidth="1"/>
    <col min="7693" max="7693" width="11.5703125" style="410" bestFit="1" customWidth="1"/>
    <col min="7694" max="7694" width="13.42578125" style="410" customWidth="1"/>
    <col min="7695" max="7695" width="14.5703125" style="410" customWidth="1"/>
    <col min="7696" max="7940" width="9.140625" style="410"/>
    <col min="7941" max="7941" width="2.7109375" style="410" customWidth="1"/>
    <col min="7942" max="7946" width="15.7109375" style="410" customWidth="1"/>
    <col min="7947" max="7947" width="2.85546875" style="410" customWidth="1"/>
    <col min="7948" max="7948" width="5.85546875" style="410" customWidth="1"/>
    <col min="7949" max="7949" width="11.5703125" style="410" bestFit="1" customWidth="1"/>
    <col min="7950" max="7950" width="13.42578125" style="410" customWidth="1"/>
    <col min="7951" max="7951" width="14.5703125" style="410" customWidth="1"/>
    <col min="7952" max="8196" width="9.140625" style="410"/>
    <col min="8197" max="8197" width="2.7109375" style="410" customWidth="1"/>
    <col min="8198" max="8202" width="15.7109375" style="410" customWidth="1"/>
    <col min="8203" max="8203" width="2.85546875" style="410" customWidth="1"/>
    <col min="8204" max="8204" width="5.85546875" style="410" customWidth="1"/>
    <col min="8205" max="8205" width="11.5703125" style="410" bestFit="1" customWidth="1"/>
    <col min="8206" max="8206" width="13.42578125" style="410" customWidth="1"/>
    <col min="8207" max="8207" width="14.5703125" style="410" customWidth="1"/>
    <col min="8208" max="8452" width="9.140625" style="410"/>
    <col min="8453" max="8453" width="2.7109375" style="410" customWidth="1"/>
    <col min="8454" max="8458" width="15.7109375" style="410" customWidth="1"/>
    <col min="8459" max="8459" width="2.85546875" style="410" customWidth="1"/>
    <col min="8460" max="8460" width="5.85546875" style="410" customWidth="1"/>
    <col min="8461" max="8461" width="11.5703125" style="410" bestFit="1" customWidth="1"/>
    <col min="8462" max="8462" width="13.42578125" style="410" customWidth="1"/>
    <col min="8463" max="8463" width="14.5703125" style="410" customWidth="1"/>
    <col min="8464" max="8708" width="9.140625" style="410"/>
    <col min="8709" max="8709" width="2.7109375" style="410" customWidth="1"/>
    <col min="8710" max="8714" width="15.7109375" style="410" customWidth="1"/>
    <col min="8715" max="8715" width="2.85546875" style="410" customWidth="1"/>
    <col min="8716" max="8716" width="5.85546875" style="410" customWidth="1"/>
    <col min="8717" max="8717" width="11.5703125" style="410" bestFit="1" customWidth="1"/>
    <col min="8718" max="8718" width="13.42578125" style="410" customWidth="1"/>
    <col min="8719" max="8719" width="14.5703125" style="410" customWidth="1"/>
    <col min="8720" max="8964" width="9.140625" style="410"/>
    <col min="8965" max="8965" width="2.7109375" style="410" customWidth="1"/>
    <col min="8966" max="8970" width="15.7109375" style="410" customWidth="1"/>
    <col min="8971" max="8971" width="2.85546875" style="410" customWidth="1"/>
    <col min="8972" max="8972" width="5.85546875" style="410" customWidth="1"/>
    <col min="8973" max="8973" width="11.5703125" style="410" bestFit="1" customWidth="1"/>
    <col min="8974" max="8974" width="13.42578125" style="410" customWidth="1"/>
    <col min="8975" max="8975" width="14.5703125" style="410" customWidth="1"/>
    <col min="8976" max="9220" width="9.140625" style="410"/>
    <col min="9221" max="9221" width="2.7109375" style="410" customWidth="1"/>
    <col min="9222" max="9226" width="15.7109375" style="410" customWidth="1"/>
    <col min="9227" max="9227" width="2.85546875" style="410" customWidth="1"/>
    <col min="9228" max="9228" width="5.85546875" style="410" customWidth="1"/>
    <col min="9229" max="9229" width="11.5703125" style="410" bestFit="1" customWidth="1"/>
    <col min="9230" max="9230" width="13.42578125" style="410" customWidth="1"/>
    <col min="9231" max="9231" width="14.5703125" style="410" customWidth="1"/>
    <col min="9232" max="9476" width="9.140625" style="410"/>
    <col min="9477" max="9477" width="2.7109375" style="410" customWidth="1"/>
    <col min="9478" max="9482" width="15.7109375" style="410" customWidth="1"/>
    <col min="9483" max="9483" width="2.85546875" style="410" customWidth="1"/>
    <col min="9484" max="9484" width="5.85546875" style="410" customWidth="1"/>
    <col min="9485" max="9485" width="11.5703125" style="410" bestFit="1" customWidth="1"/>
    <col min="9486" max="9486" width="13.42578125" style="410" customWidth="1"/>
    <col min="9487" max="9487" width="14.5703125" style="410" customWidth="1"/>
    <col min="9488" max="9732" width="9.140625" style="410"/>
    <col min="9733" max="9733" width="2.7109375" style="410" customWidth="1"/>
    <col min="9734" max="9738" width="15.7109375" style="410" customWidth="1"/>
    <col min="9739" max="9739" width="2.85546875" style="410" customWidth="1"/>
    <col min="9740" max="9740" width="5.85546875" style="410" customWidth="1"/>
    <col min="9741" max="9741" width="11.5703125" style="410" bestFit="1" customWidth="1"/>
    <col min="9742" max="9742" width="13.42578125" style="410" customWidth="1"/>
    <col min="9743" max="9743" width="14.5703125" style="410" customWidth="1"/>
    <col min="9744" max="9988" width="9.140625" style="410"/>
    <col min="9989" max="9989" width="2.7109375" style="410" customWidth="1"/>
    <col min="9990" max="9994" width="15.7109375" style="410" customWidth="1"/>
    <col min="9995" max="9995" width="2.85546875" style="410" customWidth="1"/>
    <col min="9996" max="9996" width="5.85546875" style="410" customWidth="1"/>
    <col min="9997" max="9997" width="11.5703125" style="410" bestFit="1" customWidth="1"/>
    <col min="9998" max="9998" width="13.42578125" style="410" customWidth="1"/>
    <col min="9999" max="9999" width="14.5703125" style="410" customWidth="1"/>
    <col min="10000" max="10244" width="9.140625" style="410"/>
    <col min="10245" max="10245" width="2.7109375" style="410" customWidth="1"/>
    <col min="10246" max="10250" width="15.7109375" style="410" customWidth="1"/>
    <col min="10251" max="10251" width="2.85546875" style="410" customWidth="1"/>
    <col min="10252" max="10252" width="5.85546875" style="410" customWidth="1"/>
    <col min="10253" max="10253" width="11.5703125" style="410" bestFit="1" customWidth="1"/>
    <col min="10254" max="10254" width="13.42578125" style="410" customWidth="1"/>
    <col min="10255" max="10255" width="14.5703125" style="410" customWidth="1"/>
    <col min="10256" max="10500" width="9.140625" style="410"/>
    <col min="10501" max="10501" width="2.7109375" style="410" customWidth="1"/>
    <col min="10502" max="10506" width="15.7109375" style="410" customWidth="1"/>
    <col min="10507" max="10507" width="2.85546875" style="410" customWidth="1"/>
    <col min="10508" max="10508" width="5.85546875" style="410" customWidth="1"/>
    <col min="10509" max="10509" width="11.5703125" style="410" bestFit="1" customWidth="1"/>
    <col min="10510" max="10510" width="13.42578125" style="410" customWidth="1"/>
    <col min="10511" max="10511" width="14.5703125" style="410" customWidth="1"/>
    <col min="10512" max="10756" width="9.140625" style="410"/>
    <col min="10757" max="10757" width="2.7109375" style="410" customWidth="1"/>
    <col min="10758" max="10762" width="15.7109375" style="410" customWidth="1"/>
    <col min="10763" max="10763" width="2.85546875" style="410" customWidth="1"/>
    <col min="10764" max="10764" width="5.85546875" style="410" customWidth="1"/>
    <col min="10765" max="10765" width="11.5703125" style="410" bestFit="1" customWidth="1"/>
    <col min="10766" max="10766" width="13.42578125" style="410" customWidth="1"/>
    <col min="10767" max="10767" width="14.5703125" style="410" customWidth="1"/>
    <col min="10768" max="11012" width="9.140625" style="410"/>
    <col min="11013" max="11013" width="2.7109375" style="410" customWidth="1"/>
    <col min="11014" max="11018" width="15.7109375" style="410" customWidth="1"/>
    <col min="11019" max="11019" width="2.85546875" style="410" customWidth="1"/>
    <col min="11020" max="11020" width="5.85546875" style="410" customWidth="1"/>
    <col min="11021" max="11021" width="11.5703125" style="410" bestFit="1" customWidth="1"/>
    <col min="11022" max="11022" width="13.42578125" style="410" customWidth="1"/>
    <col min="11023" max="11023" width="14.5703125" style="410" customWidth="1"/>
    <col min="11024" max="11268" width="9.140625" style="410"/>
    <col min="11269" max="11269" width="2.7109375" style="410" customWidth="1"/>
    <col min="11270" max="11274" width="15.7109375" style="410" customWidth="1"/>
    <col min="11275" max="11275" width="2.85546875" style="410" customWidth="1"/>
    <col min="11276" max="11276" width="5.85546875" style="410" customWidth="1"/>
    <col min="11277" max="11277" width="11.5703125" style="410" bestFit="1" customWidth="1"/>
    <col min="11278" max="11278" width="13.42578125" style="410" customWidth="1"/>
    <col min="11279" max="11279" width="14.5703125" style="410" customWidth="1"/>
    <col min="11280" max="11524" width="9.140625" style="410"/>
    <col min="11525" max="11525" width="2.7109375" style="410" customWidth="1"/>
    <col min="11526" max="11530" width="15.7109375" style="410" customWidth="1"/>
    <col min="11531" max="11531" width="2.85546875" style="410" customWidth="1"/>
    <col min="11532" max="11532" width="5.85546875" style="410" customWidth="1"/>
    <col min="11533" max="11533" width="11.5703125" style="410" bestFit="1" customWidth="1"/>
    <col min="11534" max="11534" width="13.42578125" style="410" customWidth="1"/>
    <col min="11535" max="11535" width="14.5703125" style="410" customWidth="1"/>
    <col min="11536" max="11780" width="9.140625" style="410"/>
    <col min="11781" max="11781" width="2.7109375" style="410" customWidth="1"/>
    <col min="11782" max="11786" width="15.7109375" style="410" customWidth="1"/>
    <col min="11787" max="11787" width="2.85546875" style="410" customWidth="1"/>
    <col min="11788" max="11788" width="5.85546875" style="410" customWidth="1"/>
    <col min="11789" max="11789" width="11.5703125" style="410" bestFit="1" customWidth="1"/>
    <col min="11790" max="11790" width="13.42578125" style="410" customWidth="1"/>
    <col min="11791" max="11791" width="14.5703125" style="410" customWidth="1"/>
    <col min="11792" max="12036" width="9.140625" style="410"/>
    <col min="12037" max="12037" width="2.7109375" style="410" customWidth="1"/>
    <col min="12038" max="12042" width="15.7109375" style="410" customWidth="1"/>
    <col min="12043" max="12043" width="2.85546875" style="410" customWidth="1"/>
    <col min="12044" max="12044" width="5.85546875" style="410" customWidth="1"/>
    <col min="12045" max="12045" width="11.5703125" style="410" bestFit="1" customWidth="1"/>
    <col min="12046" max="12046" width="13.42578125" style="410" customWidth="1"/>
    <col min="12047" max="12047" width="14.5703125" style="410" customWidth="1"/>
    <col min="12048" max="12292" width="9.140625" style="410"/>
    <col min="12293" max="12293" width="2.7109375" style="410" customWidth="1"/>
    <col min="12294" max="12298" width="15.7109375" style="410" customWidth="1"/>
    <col min="12299" max="12299" width="2.85546875" style="410" customWidth="1"/>
    <col min="12300" max="12300" width="5.85546875" style="410" customWidth="1"/>
    <col min="12301" max="12301" width="11.5703125" style="410" bestFit="1" customWidth="1"/>
    <col min="12302" max="12302" width="13.42578125" style="410" customWidth="1"/>
    <col min="12303" max="12303" width="14.5703125" style="410" customWidth="1"/>
    <col min="12304" max="12548" width="9.140625" style="410"/>
    <col min="12549" max="12549" width="2.7109375" style="410" customWidth="1"/>
    <col min="12550" max="12554" width="15.7109375" style="410" customWidth="1"/>
    <col min="12555" max="12555" width="2.85546875" style="410" customWidth="1"/>
    <col min="12556" max="12556" width="5.85546875" style="410" customWidth="1"/>
    <col min="12557" max="12557" width="11.5703125" style="410" bestFit="1" customWidth="1"/>
    <col min="12558" max="12558" width="13.42578125" style="410" customWidth="1"/>
    <col min="12559" max="12559" width="14.5703125" style="410" customWidth="1"/>
    <col min="12560" max="12804" width="9.140625" style="410"/>
    <col min="12805" max="12805" width="2.7109375" style="410" customWidth="1"/>
    <col min="12806" max="12810" width="15.7109375" style="410" customWidth="1"/>
    <col min="12811" max="12811" width="2.85546875" style="410" customWidth="1"/>
    <col min="12812" max="12812" width="5.85546875" style="410" customWidth="1"/>
    <col min="12813" max="12813" width="11.5703125" style="410" bestFit="1" customWidth="1"/>
    <col min="12814" max="12814" width="13.42578125" style="410" customWidth="1"/>
    <col min="12815" max="12815" width="14.5703125" style="410" customWidth="1"/>
    <col min="12816" max="13060" width="9.140625" style="410"/>
    <col min="13061" max="13061" width="2.7109375" style="410" customWidth="1"/>
    <col min="13062" max="13066" width="15.7109375" style="410" customWidth="1"/>
    <col min="13067" max="13067" width="2.85546875" style="410" customWidth="1"/>
    <col min="13068" max="13068" width="5.85546875" style="410" customWidth="1"/>
    <col min="13069" max="13069" width="11.5703125" style="410" bestFit="1" customWidth="1"/>
    <col min="13070" max="13070" width="13.42578125" style="410" customWidth="1"/>
    <col min="13071" max="13071" width="14.5703125" style="410" customWidth="1"/>
    <col min="13072" max="13316" width="9.140625" style="410"/>
    <col min="13317" max="13317" width="2.7109375" style="410" customWidth="1"/>
    <col min="13318" max="13322" width="15.7109375" style="410" customWidth="1"/>
    <col min="13323" max="13323" width="2.85546875" style="410" customWidth="1"/>
    <col min="13324" max="13324" width="5.85546875" style="410" customWidth="1"/>
    <col min="13325" max="13325" width="11.5703125" style="410" bestFit="1" customWidth="1"/>
    <col min="13326" max="13326" width="13.42578125" style="410" customWidth="1"/>
    <col min="13327" max="13327" width="14.5703125" style="410" customWidth="1"/>
    <col min="13328" max="13572" width="9.140625" style="410"/>
    <col min="13573" max="13573" width="2.7109375" style="410" customWidth="1"/>
    <col min="13574" max="13578" width="15.7109375" style="410" customWidth="1"/>
    <col min="13579" max="13579" width="2.85546875" style="410" customWidth="1"/>
    <col min="13580" max="13580" width="5.85546875" style="410" customWidth="1"/>
    <col min="13581" max="13581" width="11.5703125" style="410" bestFit="1" customWidth="1"/>
    <col min="13582" max="13582" width="13.42578125" style="410" customWidth="1"/>
    <col min="13583" max="13583" width="14.5703125" style="410" customWidth="1"/>
    <col min="13584" max="13828" width="9.140625" style="410"/>
    <col min="13829" max="13829" width="2.7109375" style="410" customWidth="1"/>
    <col min="13830" max="13834" width="15.7109375" style="410" customWidth="1"/>
    <col min="13835" max="13835" width="2.85546875" style="410" customWidth="1"/>
    <col min="13836" max="13836" width="5.85546875" style="410" customWidth="1"/>
    <col min="13837" max="13837" width="11.5703125" style="410" bestFit="1" customWidth="1"/>
    <col min="13838" max="13838" width="13.42578125" style="410" customWidth="1"/>
    <col min="13839" max="13839" width="14.5703125" style="410" customWidth="1"/>
    <col min="13840" max="14084" width="9.140625" style="410"/>
    <col min="14085" max="14085" width="2.7109375" style="410" customWidth="1"/>
    <col min="14086" max="14090" width="15.7109375" style="410" customWidth="1"/>
    <col min="14091" max="14091" width="2.85546875" style="410" customWidth="1"/>
    <col min="14092" max="14092" width="5.85546875" style="410" customWidth="1"/>
    <col min="14093" max="14093" width="11.5703125" style="410" bestFit="1" customWidth="1"/>
    <col min="14094" max="14094" width="13.42578125" style="410" customWidth="1"/>
    <col min="14095" max="14095" width="14.5703125" style="410" customWidth="1"/>
    <col min="14096" max="14340" width="9.140625" style="410"/>
    <col min="14341" max="14341" width="2.7109375" style="410" customWidth="1"/>
    <col min="14342" max="14346" width="15.7109375" style="410" customWidth="1"/>
    <col min="14347" max="14347" width="2.85546875" style="410" customWidth="1"/>
    <col min="14348" max="14348" width="5.85546875" style="410" customWidth="1"/>
    <col min="14349" max="14349" width="11.5703125" style="410" bestFit="1" customWidth="1"/>
    <col min="14350" max="14350" width="13.42578125" style="410" customWidth="1"/>
    <col min="14351" max="14351" width="14.5703125" style="410" customWidth="1"/>
    <col min="14352" max="14596" width="9.140625" style="410"/>
    <col min="14597" max="14597" width="2.7109375" style="410" customWidth="1"/>
    <col min="14598" max="14602" width="15.7109375" style="410" customWidth="1"/>
    <col min="14603" max="14603" width="2.85546875" style="410" customWidth="1"/>
    <col min="14604" max="14604" width="5.85546875" style="410" customWidth="1"/>
    <col min="14605" max="14605" width="11.5703125" style="410" bestFit="1" customWidth="1"/>
    <col min="14606" max="14606" width="13.42578125" style="410" customWidth="1"/>
    <col min="14607" max="14607" width="14.5703125" style="410" customWidth="1"/>
    <col min="14608" max="14852" width="9.140625" style="410"/>
    <col min="14853" max="14853" width="2.7109375" style="410" customWidth="1"/>
    <col min="14854" max="14858" width="15.7109375" style="410" customWidth="1"/>
    <col min="14859" max="14859" width="2.85546875" style="410" customWidth="1"/>
    <col min="14860" max="14860" width="5.85546875" style="410" customWidth="1"/>
    <col min="14861" max="14861" width="11.5703125" style="410" bestFit="1" customWidth="1"/>
    <col min="14862" max="14862" width="13.42578125" style="410" customWidth="1"/>
    <col min="14863" max="14863" width="14.5703125" style="410" customWidth="1"/>
    <col min="14864" max="15108" width="9.140625" style="410"/>
    <col min="15109" max="15109" width="2.7109375" style="410" customWidth="1"/>
    <col min="15110" max="15114" width="15.7109375" style="410" customWidth="1"/>
    <col min="15115" max="15115" width="2.85546875" style="410" customWidth="1"/>
    <col min="15116" max="15116" width="5.85546875" style="410" customWidth="1"/>
    <col min="15117" max="15117" width="11.5703125" style="410" bestFit="1" customWidth="1"/>
    <col min="15118" max="15118" width="13.42578125" style="410" customWidth="1"/>
    <col min="15119" max="15119" width="14.5703125" style="410" customWidth="1"/>
    <col min="15120" max="15364" width="9.140625" style="410"/>
    <col min="15365" max="15365" width="2.7109375" style="410" customWidth="1"/>
    <col min="15366" max="15370" width="15.7109375" style="410" customWidth="1"/>
    <col min="15371" max="15371" width="2.85546875" style="410" customWidth="1"/>
    <col min="15372" max="15372" width="5.85546875" style="410" customWidth="1"/>
    <col min="15373" max="15373" width="11.5703125" style="410" bestFit="1" customWidth="1"/>
    <col min="15374" max="15374" width="13.42578125" style="410" customWidth="1"/>
    <col min="15375" max="15375" width="14.5703125" style="410" customWidth="1"/>
    <col min="15376" max="15620" width="9.140625" style="410"/>
    <col min="15621" max="15621" width="2.7109375" style="410" customWidth="1"/>
    <col min="15622" max="15626" width="15.7109375" style="410" customWidth="1"/>
    <col min="15627" max="15627" width="2.85546875" style="410" customWidth="1"/>
    <col min="15628" max="15628" width="5.85546875" style="410" customWidth="1"/>
    <col min="15629" max="15629" width="11.5703125" style="410" bestFit="1" customWidth="1"/>
    <col min="15630" max="15630" width="13.42578125" style="410" customWidth="1"/>
    <col min="15631" max="15631" width="14.5703125" style="410" customWidth="1"/>
    <col min="15632" max="15876" width="9.140625" style="410"/>
    <col min="15877" max="15877" width="2.7109375" style="410" customWidth="1"/>
    <col min="15878" max="15882" width="15.7109375" style="410" customWidth="1"/>
    <col min="15883" max="15883" width="2.85546875" style="410" customWidth="1"/>
    <col min="15884" max="15884" width="5.85546875" style="410" customWidth="1"/>
    <col min="15885" max="15885" width="11.5703125" style="410" bestFit="1" customWidth="1"/>
    <col min="15886" max="15886" width="13.42578125" style="410" customWidth="1"/>
    <col min="15887" max="15887" width="14.5703125" style="410" customWidth="1"/>
    <col min="15888" max="16132" width="9.140625" style="410"/>
    <col min="16133" max="16133" width="2.7109375" style="410" customWidth="1"/>
    <col min="16134" max="16138" width="15.7109375" style="410" customWidth="1"/>
    <col min="16139" max="16139" width="2.85546875" style="410" customWidth="1"/>
    <col min="16140" max="16140" width="5.85546875" style="410" customWidth="1"/>
    <col min="16141" max="16141" width="11.5703125" style="410" bestFit="1" customWidth="1"/>
    <col min="16142" max="16142" width="13.42578125" style="410" customWidth="1"/>
    <col min="16143" max="16143" width="14.5703125" style="410" customWidth="1"/>
    <col min="16144" max="16384" width="9.140625" style="410"/>
  </cols>
  <sheetData>
    <row r="1" spans="1:20" x14ac:dyDescent="0.25">
      <c r="I1" s="1115"/>
      <c r="J1" s="1115"/>
      <c r="K1" s="1115"/>
      <c r="L1" s="411"/>
    </row>
    <row r="2" spans="1:20" ht="24.75" customHeight="1" x14ac:dyDescent="0.25">
      <c r="B2" s="454"/>
      <c r="D2" s="1119" t="s">
        <v>135</v>
      </c>
      <c r="E2" s="1119"/>
      <c r="F2" s="1119"/>
      <c r="G2" s="1119"/>
      <c r="H2" s="1119"/>
      <c r="I2" s="595"/>
      <c r="J2" s="454"/>
      <c r="K2" s="454"/>
    </row>
    <row r="3" spans="1:20" ht="24.95" customHeight="1" x14ac:dyDescent="0.25">
      <c r="A3" s="412"/>
      <c r="B3" s="413"/>
      <c r="C3" s="595"/>
      <c r="D3" s="595"/>
      <c r="E3" s="595"/>
      <c r="F3" s="595"/>
      <c r="G3" s="595"/>
      <c r="H3" s="595"/>
      <c r="I3" s="595"/>
      <c r="J3" s="414"/>
      <c r="K3" s="415"/>
    </row>
    <row r="4" spans="1:20" ht="24.95" customHeight="1" x14ac:dyDescent="0.25">
      <c r="A4" s="416"/>
      <c r="B4" s="413"/>
      <c r="C4" s="413"/>
      <c r="D4" s="1116"/>
      <c r="E4" s="1116"/>
      <c r="F4" s="1116"/>
      <c r="G4" s="1116"/>
      <c r="H4" s="417"/>
      <c r="I4" s="414"/>
      <c r="J4" s="414"/>
      <c r="K4" s="418"/>
    </row>
    <row r="5" spans="1:20" ht="24.95" customHeight="1" x14ac:dyDescent="0.25">
      <c r="A5" s="416"/>
      <c r="B5" s="1110" t="s">
        <v>184</v>
      </c>
      <c r="C5" s="1110"/>
      <c r="D5" s="419" t="s">
        <v>330</v>
      </c>
      <c r="E5" s="1117" t="s">
        <v>124</v>
      </c>
      <c r="F5" s="1118"/>
      <c r="G5" s="420"/>
      <c r="H5" s="421" t="s">
        <v>79</v>
      </c>
      <c r="I5" s="1110" t="s">
        <v>185</v>
      </c>
      <c r="J5" s="1110"/>
      <c r="K5" s="418"/>
      <c r="N5" s="422"/>
    </row>
    <row r="6" spans="1:20" ht="24.95" customHeight="1" x14ac:dyDescent="0.25">
      <c r="A6" s="416"/>
      <c r="B6" s="1110"/>
      <c r="C6" s="1110"/>
      <c r="D6" s="423"/>
      <c r="E6" s="424"/>
      <c r="F6" s="424"/>
      <c r="G6" s="416"/>
      <c r="H6" s="416"/>
      <c r="I6" s="1110"/>
      <c r="J6" s="1110"/>
      <c r="K6" s="418"/>
      <c r="M6" s="425"/>
      <c r="N6" s="422"/>
    </row>
    <row r="7" spans="1:20" ht="24.95" customHeight="1" x14ac:dyDescent="0.25">
      <c r="A7" s="416"/>
      <c r="B7" s="426"/>
      <c r="C7" s="426"/>
      <c r="D7" s="427"/>
      <c r="E7" s="427"/>
      <c r="F7" s="1107"/>
      <c r="G7" s="1107"/>
      <c r="H7" s="1107"/>
      <c r="I7" s="1107"/>
      <c r="J7" s="426"/>
      <c r="K7" s="418"/>
      <c r="M7" s="425"/>
      <c r="N7" s="422"/>
    </row>
    <row r="8" spans="1:20" ht="24.95" customHeight="1" x14ac:dyDescent="0.25">
      <c r="A8" s="416"/>
      <c r="B8" s="1104"/>
      <c r="C8" s="1104"/>
      <c r="D8" s="427"/>
      <c r="E8" s="427"/>
      <c r="F8" s="1108"/>
      <c r="G8" s="1109"/>
      <c r="H8" s="428"/>
      <c r="I8" s="1114" t="s">
        <v>341</v>
      </c>
      <c r="J8" s="1114"/>
      <c r="K8" s="418"/>
      <c r="M8" s="425"/>
      <c r="N8" s="422"/>
      <c r="O8" s="429"/>
    </row>
    <row r="9" spans="1:20" ht="24.95" customHeight="1" x14ac:dyDescent="0.25">
      <c r="A9" s="416"/>
      <c r="B9" s="1110" t="s">
        <v>125</v>
      </c>
      <c r="C9" s="1110"/>
      <c r="D9" s="430" t="s">
        <v>126</v>
      </c>
      <c r="F9" s="1109"/>
      <c r="G9" s="1109"/>
      <c r="H9" s="416"/>
      <c r="I9" s="1114"/>
      <c r="J9" s="1114"/>
      <c r="K9" s="418"/>
      <c r="N9" s="422"/>
      <c r="O9" s="429"/>
    </row>
    <row r="10" spans="1:20" ht="24.95" customHeight="1" x14ac:dyDescent="0.25">
      <c r="A10" s="416"/>
      <c r="B10" s="1110"/>
      <c r="C10" s="1110"/>
      <c r="D10" s="431"/>
      <c r="E10" s="456" t="s">
        <v>183</v>
      </c>
      <c r="F10" s="455"/>
      <c r="G10" s="416"/>
      <c r="H10" s="1121" t="s">
        <v>43</v>
      </c>
      <c r="I10" s="1121"/>
      <c r="L10" s="428"/>
      <c r="M10" s="425"/>
      <c r="N10" s="422"/>
      <c r="O10" s="429"/>
      <c r="P10" s="422"/>
      <c r="R10" s="422"/>
      <c r="S10" s="422"/>
      <c r="T10" s="422"/>
    </row>
    <row r="11" spans="1:20" ht="24.95" customHeight="1" x14ac:dyDescent="0.25">
      <c r="A11" s="416"/>
      <c r="D11" s="431"/>
      <c r="E11" s="1110" t="s">
        <v>127</v>
      </c>
      <c r="F11" s="1110"/>
      <c r="G11" s="432"/>
      <c r="H11" s="432"/>
      <c r="I11" s="894"/>
      <c r="J11" s="894"/>
      <c r="K11" s="894"/>
      <c r="L11" s="428"/>
      <c r="N11" s="422"/>
      <c r="O11" s="429"/>
      <c r="P11" s="422"/>
      <c r="R11" s="422"/>
      <c r="S11" s="422"/>
      <c r="T11" s="422"/>
    </row>
    <row r="12" spans="1:20" ht="24.95" customHeight="1" x14ac:dyDescent="0.25">
      <c r="A12" s="416"/>
      <c r="B12" s="1104"/>
      <c r="C12" s="1104"/>
      <c r="D12" s="433"/>
      <c r="E12" s="1110"/>
      <c r="F12" s="1110"/>
      <c r="I12" s="1120" t="s">
        <v>351</v>
      </c>
      <c r="J12" s="1120"/>
      <c r="K12" s="894"/>
      <c r="L12" s="428"/>
      <c r="N12" s="422"/>
      <c r="O12" s="422"/>
      <c r="P12" s="422"/>
      <c r="Q12" s="429"/>
      <c r="R12" s="422"/>
      <c r="S12" s="422"/>
      <c r="T12" s="422"/>
    </row>
    <row r="13" spans="1:20" ht="24.95" customHeight="1" x14ac:dyDescent="0.25">
      <c r="A13" s="416"/>
      <c r="B13" s="1110" t="s">
        <v>128</v>
      </c>
      <c r="C13" s="1110"/>
      <c r="D13" s="434" t="s">
        <v>335</v>
      </c>
      <c r="K13" s="413"/>
      <c r="L13" s="428"/>
      <c r="N13" s="422"/>
      <c r="O13" s="422"/>
      <c r="P13" s="422"/>
      <c r="R13" s="422"/>
      <c r="S13" s="422"/>
      <c r="T13" s="422"/>
    </row>
    <row r="14" spans="1:20" ht="24.95" customHeight="1" x14ac:dyDescent="0.25">
      <c r="A14" s="416"/>
      <c r="B14" s="1110"/>
      <c r="C14" s="1110"/>
      <c r="I14" s="1110" t="s">
        <v>139</v>
      </c>
      <c r="J14" s="1110"/>
      <c r="K14" s="413"/>
      <c r="L14" s="428"/>
      <c r="N14" s="422"/>
      <c r="O14" s="422"/>
      <c r="P14" s="422"/>
      <c r="Q14" s="429"/>
      <c r="R14" s="422"/>
      <c r="S14" s="422"/>
      <c r="T14" s="422"/>
    </row>
    <row r="15" spans="1:20" ht="24.95" customHeight="1" x14ac:dyDescent="0.25">
      <c r="A15" s="416"/>
      <c r="E15" s="435"/>
      <c r="F15" s="436"/>
      <c r="G15" s="437"/>
      <c r="I15" s="1110"/>
      <c r="J15" s="1110"/>
      <c r="K15" s="418"/>
      <c r="L15" s="428"/>
      <c r="N15" s="422"/>
      <c r="O15" s="422"/>
      <c r="P15" s="422"/>
      <c r="R15" s="422"/>
      <c r="S15" s="422"/>
      <c r="T15" s="422"/>
    </row>
    <row r="16" spans="1:20" ht="24.95" customHeight="1" x14ac:dyDescent="0.25">
      <c r="A16" s="416"/>
      <c r="D16" s="416"/>
      <c r="H16" s="438"/>
      <c r="L16" s="428"/>
      <c r="N16" s="422"/>
      <c r="O16" s="422"/>
      <c r="P16" s="422"/>
      <c r="Q16" s="429"/>
      <c r="R16" s="422"/>
      <c r="S16" s="422"/>
      <c r="T16" s="422"/>
    </row>
    <row r="17" spans="1:20" ht="24.95" customHeight="1" x14ac:dyDescent="0.25">
      <c r="A17" s="416"/>
      <c r="B17" s="1104"/>
      <c r="C17" s="1104"/>
      <c r="D17" s="439"/>
      <c r="H17" s="438"/>
      <c r="I17" s="1122" t="s">
        <v>129</v>
      </c>
      <c r="J17" s="1122"/>
      <c r="K17" s="418"/>
      <c r="L17" s="440"/>
      <c r="M17" s="429"/>
      <c r="N17" s="429"/>
      <c r="O17" s="429"/>
      <c r="P17" s="422"/>
      <c r="R17" s="422"/>
      <c r="S17" s="422"/>
      <c r="T17" s="422"/>
    </row>
    <row r="18" spans="1:20" ht="24.95" customHeight="1" x14ac:dyDescent="0.25">
      <c r="A18" s="418"/>
      <c r="B18" s="1111" t="s">
        <v>186</v>
      </c>
      <c r="C18" s="1111"/>
      <c r="D18" s="441" t="s">
        <v>130</v>
      </c>
      <c r="E18" s="413"/>
      <c r="F18" s="413"/>
      <c r="I18" s="1122"/>
      <c r="J18" s="1122"/>
      <c r="K18" s="418"/>
      <c r="N18" s="422"/>
      <c r="O18" s="422"/>
      <c r="P18" s="422"/>
      <c r="R18" s="422"/>
      <c r="S18" s="422"/>
      <c r="T18" s="422"/>
    </row>
    <row r="19" spans="1:20" ht="24.95" customHeight="1" x14ac:dyDescent="0.25">
      <c r="A19" s="442"/>
      <c r="B19" s="1111"/>
      <c r="C19" s="1111"/>
      <c r="D19" s="443"/>
      <c r="E19" s="457" t="s">
        <v>131</v>
      </c>
      <c r="F19" s="444"/>
      <c r="G19" s="416"/>
      <c r="H19" s="416"/>
      <c r="I19" s="1112"/>
      <c r="J19" s="1112"/>
      <c r="K19" s="442"/>
      <c r="N19" s="422"/>
      <c r="O19" s="429"/>
      <c r="T19" s="422"/>
    </row>
    <row r="20" spans="1:20" ht="24.95" customHeight="1" x14ac:dyDescent="0.25">
      <c r="A20" s="442"/>
      <c r="B20" s="1113"/>
      <c r="C20" s="1113"/>
      <c r="D20" s="443"/>
      <c r="E20" s="1111" t="s">
        <v>132</v>
      </c>
      <c r="F20" s="1111"/>
      <c r="I20" s="1111" t="s">
        <v>138</v>
      </c>
      <c r="J20" s="1111"/>
      <c r="K20" s="442"/>
      <c r="M20" s="429"/>
      <c r="N20" s="422"/>
      <c r="P20" s="429"/>
      <c r="T20" s="422"/>
    </row>
    <row r="21" spans="1:20" ht="24.95" customHeight="1" x14ac:dyDescent="0.25">
      <c r="A21" s="442"/>
      <c r="B21" s="1113"/>
      <c r="C21" s="1113"/>
      <c r="D21" s="443"/>
      <c r="E21" s="1111"/>
      <c r="F21" s="1111"/>
      <c r="I21" s="1111"/>
      <c r="J21" s="1111"/>
      <c r="K21" s="442"/>
      <c r="M21" s="429"/>
      <c r="N21" s="422"/>
      <c r="O21" s="429"/>
    </row>
    <row r="22" spans="1:20" ht="24.95" customHeight="1" x14ac:dyDescent="0.25">
      <c r="B22" s="1111" t="s">
        <v>187</v>
      </c>
      <c r="C22" s="1111"/>
      <c r="D22" s="445" t="s">
        <v>331</v>
      </c>
      <c r="K22" s="446"/>
      <c r="N22" s="422"/>
    </row>
    <row r="23" spans="1:20" ht="24.95" customHeight="1" x14ac:dyDescent="0.25">
      <c r="B23" s="1111"/>
      <c r="C23" s="1111"/>
      <c r="D23" s="447"/>
      <c r="H23" s="438"/>
      <c r="I23" s="1124" t="s">
        <v>137</v>
      </c>
      <c r="J23" s="1125"/>
      <c r="K23" s="446"/>
      <c r="L23" s="425"/>
    </row>
    <row r="24" spans="1:20" ht="24.95" customHeight="1" x14ac:dyDescent="0.25">
      <c r="A24" s="315"/>
      <c r="B24" s="315"/>
      <c r="C24" s="315"/>
      <c r="D24" s="315"/>
      <c r="F24" s="1122" t="s">
        <v>133</v>
      </c>
      <c r="G24" s="1122"/>
      <c r="H24" s="438"/>
      <c r="I24" s="1124"/>
      <c r="J24" s="1125"/>
      <c r="K24" s="446"/>
      <c r="M24" s="429"/>
      <c r="O24" s="429"/>
    </row>
    <row r="25" spans="1:20" ht="24.95" customHeight="1" x14ac:dyDescent="0.25">
      <c r="A25" s="315"/>
      <c r="D25" s="315"/>
      <c r="E25" s="448"/>
      <c r="F25" s="1122"/>
      <c r="G25" s="1122"/>
      <c r="H25" s="413"/>
      <c r="K25" s="446"/>
    </row>
    <row r="26" spans="1:20" ht="24.95" customHeight="1" x14ac:dyDescent="0.25">
      <c r="A26" s="315"/>
      <c r="I26" s="1124" t="s">
        <v>182</v>
      </c>
      <c r="J26" s="1123"/>
      <c r="K26" s="446"/>
      <c r="M26" s="429"/>
      <c r="N26" s="429"/>
    </row>
    <row r="27" spans="1:20" ht="24.95" customHeight="1" x14ac:dyDescent="0.25">
      <c r="A27" s="315"/>
      <c r="B27" s="1102"/>
      <c r="C27" s="1102"/>
      <c r="D27" s="1102"/>
      <c r="E27" s="449"/>
      <c r="F27" s="449"/>
      <c r="I27" s="1124"/>
      <c r="J27" s="1123"/>
      <c r="M27" s="429"/>
      <c r="N27" s="429"/>
    </row>
    <row r="28" spans="1:20" ht="24.95" customHeight="1" x14ac:dyDescent="0.25">
      <c r="E28" s="449"/>
      <c r="F28" s="449"/>
    </row>
    <row r="29" spans="1:20" ht="24.95" customHeight="1" x14ac:dyDescent="0.25">
      <c r="F29" s="1103"/>
      <c r="G29" s="1103"/>
      <c r="H29" s="450"/>
      <c r="I29" s="1106"/>
      <c r="J29" s="1106"/>
    </row>
    <row r="30" spans="1:20" ht="10.5" customHeight="1" x14ac:dyDescent="0.25">
      <c r="G30" s="1104"/>
      <c r="H30" s="1104"/>
    </row>
    <row r="31" spans="1:20" ht="24.95" customHeight="1" x14ac:dyDescent="0.25">
      <c r="F31" s="1123" t="s">
        <v>134</v>
      </c>
      <c r="G31" s="1123"/>
      <c r="I31" s="449"/>
      <c r="J31" s="449"/>
    </row>
    <row r="32" spans="1:20" ht="24.95" customHeight="1" x14ac:dyDescent="0.25">
      <c r="B32" s="315"/>
      <c r="C32" s="315"/>
      <c r="D32" s="315"/>
      <c r="E32" s="315"/>
      <c r="F32" s="1123"/>
      <c r="G32" s="1123"/>
      <c r="I32" s="449"/>
      <c r="J32" s="449"/>
      <c r="K32" s="315"/>
    </row>
    <row r="33" spans="1:11" ht="12.95" customHeight="1" x14ac:dyDescent="0.25"/>
    <row r="34" spans="1:11" ht="12.95" customHeight="1" x14ac:dyDescent="0.25">
      <c r="A34" s="1105"/>
      <c r="B34" s="1105"/>
      <c r="C34" s="1105"/>
      <c r="D34" s="1105"/>
      <c r="E34" s="1105"/>
      <c r="F34" s="1105"/>
      <c r="G34" s="1105"/>
      <c r="H34" s="1105"/>
      <c r="I34" s="1105"/>
      <c r="J34" s="1105"/>
      <c r="K34" s="1105"/>
    </row>
    <row r="35" spans="1:11" ht="20.100000000000001" customHeight="1" x14ac:dyDescent="0.25">
      <c r="A35" s="1101"/>
      <c r="B35" s="1101"/>
      <c r="C35" s="1101"/>
      <c r="D35" s="1101"/>
      <c r="E35" s="1101"/>
      <c r="F35" s="1101"/>
      <c r="G35" s="1101"/>
      <c r="H35" s="1101"/>
      <c r="I35" s="1101"/>
      <c r="J35" s="1101"/>
      <c r="K35" s="1101"/>
    </row>
    <row r="36" spans="1:11" ht="20.100000000000001" customHeight="1" x14ac:dyDescent="0.25"/>
    <row r="37" spans="1:11" ht="20.100000000000001" customHeight="1" x14ac:dyDescent="0.25"/>
    <row r="38" spans="1:11" ht="15" customHeight="1" x14ac:dyDescent="0.25">
      <c r="A38" s="451"/>
      <c r="B38" s="451"/>
      <c r="C38" s="451"/>
      <c r="D38" s="428"/>
      <c r="E38" s="452"/>
      <c r="F38" s="452"/>
      <c r="G38" s="452"/>
      <c r="H38" s="452"/>
    </row>
    <row r="39" spans="1:11" ht="15" customHeight="1" x14ac:dyDescent="0.25">
      <c r="A39" s="451"/>
      <c r="B39" s="451"/>
      <c r="C39" s="451"/>
      <c r="D39" s="428"/>
      <c r="E39" s="452"/>
      <c r="F39" s="452"/>
      <c r="G39" s="452"/>
      <c r="H39" s="452"/>
    </row>
    <row r="40" spans="1:11" ht="15" customHeight="1" x14ac:dyDescent="0.25">
      <c r="A40" s="451"/>
      <c r="B40" s="451"/>
      <c r="C40" s="451"/>
      <c r="D40" s="428"/>
      <c r="E40" s="452"/>
      <c r="F40" s="452"/>
      <c r="G40" s="452"/>
      <c r="H40" s="452"/>
    </row>
    <row r="41" spans="1:11" ht="15" customHeight="1" x14ac:dyDescent="0.25">
      <c r="A41" s="451"/>
      <c r="B41" s="451"/>
      <c r="C41" s="451"/>
      <c r="D41" s="428"/>
      <c r="E41" s="452"/>
      <c r="F41" s="452"/>
      <c r="G41" s="452"/>
      <c r="H41" s="452"/>
    </row>
    <row r="42" spans="1:11" ht="15" customHeight="1" x14ac:dyDescent="0.25">
      <c r="A42" s="451"/>
      <c r="B42" s="451"/>
      <c r="C42" s="451"/>
      <c r="D42" s="428"/>
      <c r="E42" s="452"/>
      <c r="F42" s="452"/>
      <c r="G42" s="452"/>
      <c r="H42" s="452"/>
    </row>
    <row r="43" spans="1:11" ht="15" customHeight="1" x14ac:dyDescent="0.25">
      <c r="A43" s="451"/>
      <c r="B43" s="451"/>
      <c r="C43" s="451"/>
      <c r="D43" s="428"/>
      <c r="E43" s="452"/>
      <c r="F43" s="452"/>
      <c r="G43" s="452"/>
      <c r="H43" s="452"/>
    </row>
    <row r="44" spans="1:11" ht="15" customHeight="1" x14ac:dyDescent="0.25">
      <c r="A44" s="451"/>
      <c r="B44" s="451"/>
      <c r="C44" s="451"/>
      <c r="D44" s="428"/>
      <c r="E44" s="452"/>
      <c r="F44" s="452"/>
      <c r="G44" s="452"/>
      <c r="H44" s="452"/>
    </row>
    <row r="45" spans="1:11" ht="15" customHeight="1" x14ac:dyDescent="0.25">
      <c r="A45" s="451"/>
      <c r="B45" s="451"/>
      <c r="C45" s="451"/>
      <c r="D45" s="428"/>
      <c r="E45" s="452"/>
      <c r="F45" s="452"/>
      <c r="G45" s="452"/>
      <c r="H45" s="452"/>
    </row>
    <row r="46" spans="1:11" ht="15" customHeight="1" x14ac:dyDescent="0.25">
      <c r="A46" s="451"/>
      <c r="B46" s="451"/>
      <c r="C46" s="451"/>
      <c r="D46" s="428"/>
      <c r="E46" s="452"/>
      <c r="F46" s="452"/>
      <c r="G46" s="452"/>
      <c r="H46" s="452"/>
    </row>
    <row r="47" spans="1:11" ht="15" customHeight="1" x14ac:dyDescent="0.25">
      <c r="E47" s="453"/>
      <c r="F47" s="453"/>
      <c r="G47" s="453"/>
      <c r="H47" s="453"/>
    </row>
    <row r="48" spans="1:11" ht="15" customHeight="1" x14ac:dyDescent="0.25">
      <c r="E48" s="453"/>
      <c r="F48" s="453"/>
      <c r="G48" s="453"/>
      <c r="H48" s="453"/>
    </row>
    <row r="49" spans="4:20" ht="15" customHeight="1" x14ac:dyDescent="0.25">
      <c r="E49" s="453"/>
      <c r="F49" s="453"/>
      <c r="G49" s="453"/>
      <c r="H49" s="453"/>
    </row>
    <row r="50" spans="4:20" ht="15" customHeight="1" x14ac:dyDescent="0.25"/>
    <row r="51" spans="4:20" ht="15" customHeight="1" x14ac:dyDescent="0.25"/>
    <row r="52" spans="4:20" ht="15" customHeight="1" x14ac:dyDescent="0.25"/>
    <row r="53" spans="4:20" s="352" customFormat="1" ht="15" customHeight="1" x14ac:dyDescent="0.25"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  <c r="T53" s="410"/>
    </row>
    <row r="54" spans="4:20" s="352" customFormat="1" ht="15" customHeight="1" x14ac:dyDescent="0.25"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</row>
    <row r="55" spans="4:20" s="352" customFormat="1" ht="15" customHeight="1" x14ac:dyDescent="0.25"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0"/>
      <c r="T55" s="410"/>
    </row>
    <row r="56" spans="4:20" s="352" customFormat="1" ht="15" customHeight="1" x14ac:dyDescent="0.25"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  <c r="T56" s="410"/>
    </row>
    <row r="57" spans="4:20" s="352" customFormat="1" ht="15" customHeight="1" x14ac:dyDescent="0.25"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0"/>
      <c r="P57" s="410"/>
      <c r="Q57" s="410"/>
      <c r="R57" s="410"/>
      <c r="S57" s="410"/>
      <c r="T57" s="410"/>
    </row>
    <row r="58" spans="4:20" s="352" customFormat="1" ht="15" customHeight="1" x14ac:dyDescent="0.25"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</row>
    <row r="59" spans="4:20" s="352" customFormat="1" ht="15" customHeight="1" x14ac:dyDescent="0.25">
      <c r="D59" s="410"/>
      <c r="E59" s="410"/>
      <c r="F59" s="410"/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</row>
    <row r="60" spans="4:20" s="352" customFormat="1" ht="15" customHeight="1" x14ac:dyDescent="0.25">
      <c r="D60" s="410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</row>
    <row r="61" spans="4:20" s="352" customFormat="1" ht="15" customHeight="1" x14ac:dyDescent="0.25">
      <c r="D61" s="410"/>
      <c r="E61" s="410"/>
      <c r="F61" s="410"/>
      <c r="G61" s="410"/>
      <c r="H61" s="410"/>
      <c r="I61" s="410"/>
      <c r="J61" s="410"/>
      <c r="K61" s="410"/>
      <c r="L61" s="410"/>
      <c r="M61" s="410"/>
      <c r="N61" s="410"/>
      <c r="O61" s="410"/>
      <c r="P61" s="410"/>
      <c r="Q61" s="410"/>
      <c r="R61" s="410"/>
      <c r="S61" s="410"/>
      <c r="T61" s="410"/>
    </row>
    <row r="62" spans="4:20" s="352" customFormat="1" ht="15" customHeight="1" x14ac:dyDescent="0.25">
      <c r="D62" s="410"/>
      <c r="E62" s="410"/>
      <c r="F62" s="410"/>
      <c r="G62" s="410"/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</row>
    <row r="63" spans="4:20" s="352" customFormat="1" ht="15" customHeight="1" x14ac:dyDescent="0.25">
      <c r="D63" s="410"/>
      <c r="E63" s="410"/>
      <c r="F63" s="410"/>
      <c r="G63" s="410"/>
      <c r="H63" s="410"/>
      <c r="I63" s="410"/>
      <c r="J63" s="410"/>
      <c r="K63" s="410"/>
      <c r="L63" s="410"/>
      <c r="M63" s="410"/>
      <c r="N63" s="410"/>
      <c r="O63" s="410"/>
      <c r="P63" s="410"/>
      <c r="Q63" s="410"/>
      <c r="R63" s="410"/>
      <c r="S63" s="410"/>
      <c r="T63" s="410"/>
    </row>
  </sheetData>
  <mergeCells count="35">
    <mergeCell ref="I12:J12"/>
    <mergeCell ref="H10:I10"/>
    <mergeCell ref="F24:G25"/>
    <mergeCell ref="F31:G32"/>
    <mergeCell ref="I23:J24"/>
    <mergeCell ref="I26:J27"/>
    <mergeCell ref="I17:J18"/>
    <mergeCell ref="I1:K1"/>
    <mergeCell ref="D4:G4"/>
    <mergeCell ref="B5:C6"/>
    <mergeCell ref="E5:F5"/>
    <mergeCell ref="I5:J6"/>
    <mergeCell ref="D2:H2"/>
    <mergeCell ref="F7:I7"/>
    <mergeCell ref="B8:C8"/>
    <mergeCell ref="F8:G9"/>
    <mergeCell ref="B9:C10"/>
    <mergeCell ref="B22:C23"/>
    <mergeCell ref="E11:F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8:J9"/>
    <mergeCell ref="A35:K35"/>
    <mergeCell ref="B27:D27"/>
    <mergeCell ref="F29:G29"/>
    <mergeCell ref="G30:H30"/>
    <mergeCell ref="A34:K34"/>
    <mergeCell ref="I29:J29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/>
  </sheetViews>
  <sheetFormatPr defaultRowHeight="12.75" x14ac:dyDescent="0.2"/>
  <cols>
    <col min="1" max="9" width="14.7109375" style="3" customWidth="1"/>
    <col min="10" max="16384" width="9.140625" style="3"/>
  </cols>
  <sheetData>
    <row r="1" spans="1:9" x14ac:dyDescent="0.2">
      <c r="E1" s="1127"/>
      <c r="F1" s="1127"/>
    </row>
    <row r="2" spans="1:9" ht="15.75" customHeight="1" x14ac:dyDescent="0.2">
      <c r="A2" s="1128" t="s">
        <v>228</v>
      </c>
      <c r="B2" s="1128"/>
      <c r="C2" s="1128"/>
      <c r="D2" s="1128"/>
      <c r="E2" s="1128"/>
      <c r="F2" s="1128"/>
      <c r="G2" s="1128"/>
      <c r="H2" s="1128"/>
      <c r="I2" s="1128"/>
    </row>
    <row r="3" spans="1:9" x14ac:dyDescent="0.2">
      <c r="E3" s="696"/>
      <c r="F3" s="696"/>
    </row>
    <row r="4" spans="1:9" ht="15.75" customHeight="1" x14ac:dyDescent="0.2">
      <c r="I4" s="697"/>
    </row>
    <row r="5" spans="1:9" ht="15.75" customHeight="1" x14ac:dyDescent="0.2">
      <c r="A5" s="458"/>
      <c r="B5" s="458"/>
      <c r="C5" s="458"/>
      <c r="D5" s="458"/>
      <c r="E5" s="458"/>
      <c r="F5" s="458"/>
      <c r="G5" s="458"/>
      <c r="H5" s="458"/>
      <c r="I5" s="458"/>
    </row>
    <row r="6" spans="1:9" ht="30" customHeight="1" x14ac:dyDescent="0.2">
      <c r="A6" s="459"/>
      <c r="B6" s="459"/>
      <c r="C6" s="459"/>
      <c r="D6" s="459"/>
      <c r="E6" s="459"/>
      <c r="F6" s="459"/>
      <c r="G6" s="460"/>
      <c r="H6" s="460"/>
    </row>
    <row r="7" spans="1:9" x14ac:dyDescent="0.2">
      <c r="A7" s="459"/>
      <c r="B7" s="459"/>
      <c r="C7" s="459"/>
      <c r="D7" s="459"/>
      <c r="E7" s="459"/>
      <c r="F7" s="459"/>
    </row>
    <row r="8" spans="1:9" ht="27" customHeight="1" x14ac:dyDescent="0.2">
      <c r="A8" s="459"/>
      <c r="B8" s="459"/>
      <c r="C8" s="459"/>
      <c r="D8" s="459"/>
      <c r="E8" s="459"/>
      <c r="F8" s="459"/>
    </row>
    <row r="9" spans="1:9" ht="12.95" customHeight="1" x14ac:dyDescent="0.2">
      <c r="A9" s="459"/>
      <c r="B9" s="459"/>
      <c r="C9" s="459"/>
      <c r="D9" s="459"/>
      <c r="E9" s="459"/>
      <c r="F9" s="459"/>
    </row>
    <row r="10" spans="1:9" ht="12.95" customHeight="1" x14ac:dyDescent="0.2">
      <c r="A10" s="459"/>
      <c r="B10" s="459"/>
      <c r="C10" s="459"/>
      <c r="D10" s="459"/>
      <c r="E10" s="459"/>
      <c r="F10" s="459"/>
    </row>
    <row r="11" spans="1:9" ht="12.95" customHeight="1" x14ac:dyDescent="0.2">
      <c r="A11" s="459"/>
      <c r="B11" s="459"/>
      <c r="C11" s="459"/>
      <c r="D11" s="459"/>
      <c r="E11" s="459"/>
      <c r="F11" s="459"/>
    </row>
    <row r="12" spans="1:9" ht="12.95" customHeight="1" x14ac:dyDescent="0.2">
      <c r="A12" s="459"/>
      <c r="B12" s="459"/>
      <c r="C12" s="459"/>
      <c r="D12" s="459"/>
      <c r="E12" s="459"/>
      <c r="F12" s="459"/>
    </row>
    <row r="13" spans="1:9" ht="12.95" customHeight="1" x14ac:dyDescent="0.2">
      <c r="A13" s="459"/>
      <c r="B13" s="459"/>
      <c r="C13" s="459"/>
      <c r="D13" s="459"/>
      <c r="E13" s="459"/>
      <c r="F13" s="459"/>
    </row>
    <row r="14" spans="1:9" ht="12.95" customHeight="1" x14ac:dyDescent="0.2">
      <c r="A14" s="459"/>
      <c r="B14" s="459"/>
      <c r="C14" s="459"/>
      <c r="D14" s="459"/>
      <c r="E14" s="459"/>
      <c r="F14" s="459"/>
    </row>
    <row r="15" spans="1:9" ht="12.95" customHeight="1" x14ac:dyDescent="0.2">
      <c r="A15" s="459"/>
      <c r="B15" s="459"/>
      <c r="C15" s="459"/>
      <c r="D15" s="459"/>
      <c r="E15" s="459"/>
      <c r="F15" s="459"/>
    </row>
    <row r="16" spans="1:9" ht="12.95" customHeight="1" x14ac:dyDescent="0.2">
      <c r="A16" s="459"/>
      <c r="B16" s="459"/>
      <c r="C16" s="459"/>
      <c r="D16" s="459"/>
      <c r="E16" s="459"/>
      <c r="F16" s="459"/>
    </row>
    <row r="17" spans="1:9" ht="12.95" customHeight="1" x14ac:dyDescent="0.2">
      <c r="A17" s="459"/>
      <c r="B17" s="459"/>
      <c r="C17" s="459"/>
      <c r="D17" s="459"/>
      <c r="E17" s="459"/>
      <c r="F17" s="459"/>
    </row>
    <row r="18" spans="1:9" ht="12.95" customHeight="1" x14ac:dyDescent="0.2">
      <c r="A18" s="459"/>
      <c r="B18" s="459"/>
      <c r="C18" s="459"/>
      <c r="D18" s="459"/>
      <c r="E18" s="459"/>
      <c r="F18" s="459"/>
    </row>
    <row r="19" spans="1:9" ht="12.95" customHeight="1" x14ac:dyDescent="0.2">
      <c r="A19" s="459"/>
      <c r="B19" s="459"/>
      <c r="C19" s="459"/>
      <c r="D19" s="459"/>
      <c r="E19" s="459"/>
      <c r="F19" s="459"/>
    </row>
    <row r="20" spans="1:9" ht="12.95" customHeight="1" x14ac:dyDescent="0.2">
      <c r="A20" s="459"/>
      <c r="B20" s="459"/>
      <c r="C20" s="459"/>
      <c r="D20" s="459"/>
      <c r="E20" s="459"/>
      <c r="F20" s="459"/>
    </row>
    <row r="21" spans="1:9" ht="27" customHeight="1" x14ac:dyDescent="0.2">
      <c r="A21" s="459"/>
      <c r="B21" s="459"/>
      <c r="C21" s="459"/>
      <c r="D21" s="459"/>
      <c r="E21" s="459"/>
      <c r="F21" s="459"/>
    </row>
    <row r="22" spans="1:9" ht="12.95" customHeight="1" x14ac:dyDescent="0.25">
      <c r="A22" s="459"/>
      <c r="B22" s="1126" t="s">
        <v>329</v>
      </c>
      <c r="C22" s="1126"/>
      <c r="D22" s="459"/>
      <c r="E22" s="459"/>
      <c r="F22" s="459"/>
      <c r="G22" s="4"/>
      <c r="H22" s="4"/>
      <c r="I22" s="4"/>
    </row>
    <row r="23" spans="1:9" ht="12.95" customHeight="1" x14ac:dyDescent="0.25">
      <c r="A23" s="591"/>
      <c r="B23" s="428" t="s">
        <v>316</v>
      </c>
      <c r="C23" s="428"/>
      <c r="D23" s="591" t="s">
        <v>304</v>
      </c>
      <c r="E23" s="428"/>
      <c r="H23" s="718" t="s">
        <v>307</v>
      </c>
      <c r="I23" s="718"/>
    </row>
    <row r="24" spans="1:9" ht="12.95" customHeight="1" x14ac:dyDescent="0.25">
      <c r="A24" s="591"/>
      <c r="B24" s="428" t="s">
        <v>317</v>
      </c>
      <c r="C24" s="428"/>
      <c r="D24" s="591" t="s">
        <v>305</v>
      </c>
      <c r="E24" s="428"/>
      <c r="F24" s="591" t="s">
        <v>306</v>
      </c>
      <c r="G24" s="428"/>
      <c r="H24" s="1126" t="s">
        <v>310</v>
      </c>
      <c r="I24" s="1126"/>
    </row>
    <row r="25" spans="1:9" ht="12.95" customHeight="1" x14ac:dyDescent="0.25">
      <c r="A25" s="591"/>
      <c r="B25" s="1126" t="s">
        <v>319</v>
      </c>
      <c r="C25" s="1126"/>
      <c r="D25" s="591" t="s">
        <v>308</v>
      </c>
      <c r="E25" s="428"/>
      <c r="F25" s="717" t="s">
        <v>309</v>
      </c>
      <c r="G25" s="717"/>
      <c r="H25" s="428" t="s">
        <v>318</v>
      </c>
      <c r="I25" s="428"/>
    </row>
    <row r="26" spans="1:9" ht="12.95" customHeight="1" x14ac:dyDescent="0.2">
      <c r="A26" s="719"/>
      <c r="B26" s="719"/>
      <c r="C26" s="719"/>
      <c r="D26" s="719"/>
      <c r="E26" s="719"/>
      <c r="F26" s="719"/>
      <c r="G26" s="720"/>
      <c r="H26" s="720"/>
      <c r="I26" s="720"/>
    </row>
    <row r="27" spans="1:9" ht="12.95" customHeight="1" x14ac:dyDescent="0.2">
      <c r="A27" s="459"/>
      <c r="B27" s="459"/>
      <c r="C27" s="459"/>
      <c r="D27" s="459"/>
      <c r="E27" s="459"/>
      <c r="F27" s="459"/>
    </row>
    <row r="28" spans="1:9" ht="12" customHeight="1" x14ac:dyDescent="0.25">
      <c r="A28" s="711"/>
      <c r="B28" s="590" t="s">
        <v>356</v>
      </c>
      <c r="C28" s="590"/>
      <c r="D28" s="590"/>
      <c r="E28" s="590" t="s">
        <v>153</v>
      </c>
      <c r="F28" s="590" t="s">
        <v>84</v>
      </c>
      <c r="G28" s="695" t="s">
        <v>85</v>
      </c>
      <c r="H28" s="410"/>
      <c r="I28" s="709"/>
    </row>
    <row r="29" spans="1:9" ht="12" customHeight="1" x14ac:dyDescent="0.25">
      <c r="A29" s="590" t="s">
        <v>25</v>
      </c>
      <c r="B29" s="301">
        <v>978842.9608421697</v>
      </c>
      <c r="C29" s="712"/>
      <c r="D29" s="712"/>
      <c r="E29" s="712">
        <f>'5'!G8</f>
        <v>876.25887799999998</v>
      </c>
      <c r="F29" s="712">
        <f>'5'!E8</f>
        <v>876.94375400000001</v>
      </c>
      <c r="G29" s="713">
        <f>'5'!F8*-1</f>
        <v>-0.68487599999999993</v>
      </c>
      <c r="H29" s="410"/>
      <c r="I29" s="709"/>
    </row>
    <row r="30" spans="1:9" ht="12" customHeight="1" x14ac:dyDescent="0.25">
      <c r="A30" s="590" t="s">
        <v>26</v>
      </c>
      <c r="B30" s="301">
        <v>558046.60684216954</v>
      </c>
      <c r="C30" s="712"/>
      <c r="D30" s="712"/>
      <c r="E30" s="712">
        <f>'5'!G9</f>
        <v>420.79635400000001</v>
      </c>
      <c r="F30" s="712">
        <f>'5'!E9</f>
        <v>450.93774999999999</v>
      </c>
      <c r="G30" s="713">
        <f>'5'!F9*-1</f>
        <v>-30.141396</v>
      </c>
      <c r="H30" s="410"/>
      <c r="I30" s="709"/>
    </row>
    <row r="31" spans="1:9" ht="12" customHeight="1" x14ac:dyDescent="0.25">
      <c r="A31" s="590" t="s">
        <v>27</v>
      </c>
      <c r="B31" s="301">
        <v>456381.0998421695</v>
      </c>
      <c r="C31" s="712"/>
      <c r="D31" s="712"/>
      <c r="E31" s="712">
        <f>'5'!G10</f>
        <v>101.66550700000001</v>
      </c>
      <c r="F31" s="712">
        <f>'5'!E10</f>
        <v>126.30672300000001</v>
      </c>
      <c r="G31" s="713">
        <f>'5'!F10*-1</f>
        <v>-24.641216</v>
      </c>
      <c r="H31" s="410"/>
      <c r="I31" s="709"/>
    </row>
    <row r="32" spans="1:9" ht="12" customHeight="1" x14ac:dyDescent="0.25">
      <c r="A32" s="590" t="s">
        <v>28</v>
      </c>
      <c r="B32" s="301">
        <v>642980.38984216948</v>
      </c>
      <c r="C32" s="712"/>
      <c r="D32" s="712"/>
      <c r="E32" s="712">
        <f>'5'!G11</f>
        <v>-203.533198</v>
      </c>
      <c r="F32" s="712">
        <f>'5'!E11</f>
        <v>19.858931999999999</v>
      </c>
      <c r="G32" s="713">
        <f>'5'!F11*-1</f>
        <v>-223.39213000000001</v>
      </c>
      <c r="H32" s="410"/>
      <c r="I32" s="709"/>
    </row>
    <row r="33" spans="1:9" ht="12" customHeight="1" x14ac:dyDescent="0.25">
      <c r="A33" s="590" t="s">
        <v>29</v>
      </c>
      <c r="B33" s="301">
        <v>996896.70184216928</v>
      </c>
      <c r="C33" s="712"/>
      <c r="D33" s="712"/>
      <c r="E33" s="712">
        <f>'5'!G12</f>
        <v>-355.23621499999996</v>
      </c>
      <c r="F33" s="712">
        <f>'5'!E12</f>
        <v>19.121337</v>
      </c>
      <c r="G33" s="713">
        <f>'5'!F12*-1</f>
        <v>-374.35755199999994</v>
      </c>
      <c r="H33" s="410"/>
      <c r="I33" s="709"/>
    </row>
    <row r="34" spans="1:9" ht="12" customHeight="1" x14ac:dyDescent="0.25">
      <c r="A34" s="590" t="s">
        <v>30</v>
      </c>
      <c r="B34" s="301">
        <v>1809404.7408421694</v>
      </c>
      <c r="C34" s="712"/>
      <c r="D34" s="712"/>
      <c r="E34" s="712">
        <f>'5'!G13</f>
        <v>-812.77543900000001</v>
      </c>
      <c r="F34" s="712">
        <f>'5'!E13</f>
        <v>0</v>
      </c>
      <c r="G34" s="713">
        <f>'5'!F13*-1</f>
        <v>-812.77543900000001</v>
      </c>
      <c r="H34" s="410"/>
      <c r="I34" s="709"/>
    </row>
    <row r="35" spans="1:9" ht="12" customHeight="1" x14ac:dyDescent="0.25">
      <c r="A35" s="590" t="s">
        <v>31</v>
      </c>
      <c r="B35" s="301"/>
      <c r="C35" s="712"/>
      <c r="D35" s="712"/>
      <c r="E35" s="712">
        <f>'5'!G14</f>
        <v>0</v>
      </c>
      <c r="F35" s="712">
        <f>'5'!E14</f>
        <v>0</v>
      </c>
      <c r="G35" s="713">
        <f>'5'!F14*-1</f>
        <v>0</v>
      </c>
      <c r="H35" s="410"/>
      <c r="I35" s="709"/>
    </row>
    <row r="36" spans="1:9" ht="12" customHeight="1" x14ac:dyDescent="0.25">
      <c r="A36" s="590" t="s">
        <v>32</v>
      </c>
      <c r="B36" s="301"/>
      <c r="C36" s="712"/>
      <c r="D36" s="712"/>
      <c r="E36" s="712">
        <f>'5'!G15</f>
        <v>0</v>
      </c>
      <c r="F36" s="712">
        <f>'5'!E15</f>
        <v>0</v>
      </c>
      <c r="G36" s="713">
        <f>'5'!F15*-1</f>
        <v>0</v>
      </c>
      <c r="H36" s="410"/>
      <c r="I36" s="709"/>
    </row>
    <row r="37" spans="1:9" ht="12" customHeight="1" x14ac:dyDescent="0.25">
      <c r="A37" s="590" t="s">
        <v>33</v>
      </c>
      <c r="B37" s="301"/>
      <c r="C37" s="712"/>
      <c r="D37" s="712"/>
      <c r="E37" s="712">
        <f>'5'!G16</f>
        <v>0</v>
      </c>
      <c r="F37" s="712">
        <f>'5'!E16</f>
        <v>0</v>
      </c>
      <c r="G37" s="713">
        <f>'5'!F16*-1</f>
        <v>0</v>
      </c>
      <c r="H37" s="410"/>
      <c r="I37" s="709"/>
    </row>
    <row r="38" spans="1:9" ht="12" customHeight="1" x14ac:dyDescent="0.25">
      <c r="A38" s="590" t="s">
        <v>34</v>
      </c>
      <c r="B38" s="301"/>
      <c r="C38" s="712"/>
      <c r="D38" s="712"/>
      <c r="E38" s="712">
        <f>'5'!G17</f>
        <v>0</v>
      </c>
      <c r="F38" s="712">
        <f>'5'!E17</f>
        <v>0</v>
      </c>
      <c r="G38" s="713">
        <f>'5'!F17*-1</f>
        <v>0</v>
      </c>
      <c r="H38" s="410"/>
      <c r="I38" s="709"/>
    </row>
    <row r="39" spans="1:9" ht="12" customHeight="1" x14ac:dyDescent="0.25">
      <c r="A39" s="590" t="s">
        <v>35</v>
      </c>
      <c r="B39" s="301"/>
      <c r="C39" s="712"/>
      <c r="D39" s="712"/>
      <c r="E39" s="712">
        <f>'5'!G18</f>
        <v>0</v>
      </c>
      <c r="F39" s="712">
        <f>'5'!E18</f>
        <v>0</v>
      </c>
      <c r="G39" s="713">
        <f>'5'!F18*-1</f>
        <v>0</v>
      </c>
      <c r="H39" s="410"/>
      <c r="I39" s="709"/>
    </row>
    <row r="40" spans="1:9" ht="12" customHeight="1" x14ac:dyDescent="0.25">
      <c r="A40" s="590" t="s">
        <v>36</v>
      </c>
      <c r="B40" s="301"/>
      <c r="C40" s="712"/>
      <c r="D40" s="712"/>
      <c r="E40" s="712">
        <f>'5'!G19</f>
        <v>0</v>
      </c>
      <c r="F40" s="712">
        <f>'5'!E19</f>
        <v>0</v>
      </c>
      <c r="G40" s="713">
        <f>'5'!F19*-1</f>
        <v>0</v>
      </c>
      <c r="H40" s="714"/>
      <c r="I40" s="710"/>
    </row>
    <row r="41" spans="1:9" ht="12" customHeight="1" x14ac:dyDescent="0.2">
      <c r="A41" s="715"/>
      <c r="B41" s="715"/>
      <c r="C41" s="715"/>
      <c r="D41" s="715"/>
      <c r="E41" s="715"/>
      <c r="F41" s="715"/>
      <c r="G41" s="711"/>
      <c r="H41" s="714"/>
      <c r="I41" s="11"/>
    </row>
    <row r="42" spans="1:9" ht="12.95" customHeight="1" x14ac:dyDescent="0.2">
      <c r="A42" s="459"/>
      <c r="B42" s="459"/>
      <c r="C42" s="459"/>
      <c r="D42" s="459"/>
      <c r="E42" s="459"/>
      <c r="F42" s="459"/>
    </row>
    <row r="43" spans="1:9" ht="12.95" customHeight="1" x14ac:dyDescent="0.2">
      <c r="A43" s="459"/>
      <c r="B43" s="459"/>
      <c r="C43" s="459"/>
      <c r="D43" s="459"/>
      <c r="E43" s="459"/>
      <c r="F43" s="459"/>
    </row>
    <row r="44" spans="1:9" ht="12.95" customHeight="1" x14ac:dyDescent="0.2">
      <c r="A44" s="459"/>
      <c r="B44" s="459"/>
      <c r="C44" s="459"/>
      <c r="D44" s="459"/>
      <c r="E44" s="459"/>
      <c r="F44" s="459"/>
    </row>
    <row r="45" spans="1:9" ht="12.95" customHeight="1" x14ac:dyDescent="0.2">
      <c r="A45" s="459"/>
      <c r="B45" s="459"/>
      <c r="C45" s="459"/>
      <c r="D45" s="459"/>
      <c r="E45" s="459"/>
      <c r="F45" s="459"/>
    </row>
    <row r="46" spans="1:9" ht="12.95" customHeight="1" x14ac:dyDescent="0.2">
      <c r="A46" s="459"/>
      <c r="B46" s="459"/>
      <c r="C46" s="459"/>
      <c r="D46" s="459"/>
      <c r="E46" s="459"/>
      <c r="F46" s="459"/>
    </row>
    <row r="47" spans="1:9" ht="12.95" customHeight="1" x14ac:dyDescent="0.2">
      <c r="A47" s="459"/>
      <c r="B47" s="459"/>
      <c r="C47" s="459"/>
      <c r="D47" s="459"/>
      <c r="E47" s="459"/>
      <c r="F47" s="459"/>
    </row>
    <row r="48" spans="1:9" ht="27" customHeight="1" x14ac:dyDescent="0.2">
      <c r="A48" s="459"/>
      <c r="B48" s="459"/>
      <c r="C48" s="459"/>
      <c r="D48" s="459"/>
      <c r="E48" s="459"/>
      <c r="F48" s="459"/>
    </row>
    <row r="49" spans="1:9" ht="12.95" customHeight="1" x14ac:dyDescent="0.2">
      <c r="A49" s="459"/>
      <c r="B49" s="459"/>
      <c r="C49" s="459"/>
      <c r="D49" s="459"/>
      <c r="E49" s="459"/>
      <c r="F49" s="459"/>
      <c r="H49" s="11"/>
      <c r="I49" s="11"/>
    </row>
    <row r="50" spans="1:9" ht="12.95" customHeight="1" x14ac:dyDescent="0.2">
      <c r="A50" s="459"/>
      <c r="B50" s="459"/>
      <c r="C50" s="459"/>
      <c r="D50" s="459"/>
      <c r="E50" s="459"/>
      <c r="F50" s="459"/>
      <c r="H50" s="11"/>
      <c r="I50" s="11"/>
    </row>
    <row r="51" spans="1:9" ht="12.95" customHeight="1" x14ac:dyDescent="0.2">
      <c r="A51" s="459"/>
      <c r="B51" s="459"/>
      <c r="C51" s="459"/>
      <c r="D51" s="459"/>
      <c r="E51" s="459"/>
      <c r="F51" s="459"/>
      <c r="H51" s="11"/>
      <c r="I51" s="11"/>
    </row>
    <row r="52" spans="1:9" ht="12.95" customHeight="1" x14ac:dyDescent="0.2">
      <c r="A52" s="459"/>
      <c r="B52" s="459"/>
      <c r="C52" s="459"/>
      <c r="D52" s="459"/>
      <c r="E52" s="459"/>
      <c r="F52" s="459"/>
      <c r="H52" s="11"/>
      <c r="I52" s="11"/>
    </row>
    <row r="53" spans="1:9" ht="12.95" customHeight="1" x14ac:dyDescent="0.2">
      <c r="A53" s="459"/>
      <c r="B53" s="459"/>
      <c r="C53" s="459"/>
      <c r="D53" s="459"/>
      <c r="E53" s="459"/>
      <c r="F53" s="459"/>
      <c r="H53" s="11"/>
      <c r="I53" s="11"/>
    </row>
    <row r="54" spans="1:9" ht="12.95" customHeight="1" x14ac:dyDescent="0.2">
      <c r="A54" s="459"/>
      <c r="B54" s="459"/>
      <c r="C54" s="459"/>
      <c r="D54" s="459"/>
      <c r="E54" s="459"/>
      <c r="F54" s="459"/>
      <c r="H54" s="11"/>
      <c r="I54" s="11"/>
    </row>
    <row r="55" spans="1:9" ht="12.95" customHeight="1" x14ac:dyDescent="0.2">
      <c r="A55" s="459"/>
      <c r="B55" s="459"/>
      <c r="C55" s="459"/>
      <c r="D55" s="459"/>
      <c r="E55" s="459"/>
      <c r="F55" s="459"/>
      <c r="H55" s="11"/>
      <c r="I55" s="11"/>
    </row>
    <row r="56" spans="1:9" ht="12.95" customHeight="1" x14ac:dyDescent="0.2">
      <c r="A56" s="459"/>
      <c r="B56" s="459"/>
      <c r="C56" s="459"/>
      <c r="D56" s="459"/>
      <c r="E56" s="459"/>
      <c r="F56" s="459"/>
      <c r="H56" s="11"/>
      <c r="I56" s="11"/>
    </row>
    <row r="57" spans="1:9" ht="12.95" customHeight="1" x14ac:dyDescent="0.2">
      <c r="A57" s="459"/>
      <c r="B57" s="459"/>
      <c r="C57" s="459"/>
      <c r="D57" s="459"/>
      <c r="E57" s="459"/>
      <c r="F57" s="459"/>
      <c r="H57" s="11"/>
      <c r="I57" s="11"/>
    </row>
    <row r="58" spans="1:9" ht="12.95" customHeight="1" x14ac:dyDescent="0.2">
      <c r="A58" s="459"/>
      <c r="B58" s="459"/>
      <c r="C58" s="459"/>
      <c r="D58" s="459"/>
      <c r="E58" s="459"/>
      <c r="F58" s="459"/>
      <c r="H58" s="11"/>
      <c r="I58" s="11"/>
    </row>
    <row r="59" spans="1:9" ht="12.95" customHeight="1" x14ac:dyDescent="0.2">
      <c r="A59" s="459"/>
      <c r="B59" s="459"/>
      <c r="C59" s="459"/>
      <c r="D59" s="459"/>
      <c r="E59" s="459"/>
      <c r="F59" s="459"/>
    </row>
    <row r="60" spans="1:9" ht="12.95" customHeight="1" x14ac:dyDescent="0.2">
      <c r="A60" s="459"/>
      <c r="B60" s="459"/>
      <c r="C60" s="459"/>
      <c r="D60" s="459"/>
      <c r="E60" s="459"/>
      <c r="F60" s="459"/>
    </row>
    <row r="61" spans="1:9" x14ac:dyDescent="0.2">
      <c r="A61" s="459"/>
      <c r="B61" s="459"/>
      <c r="C61" s="459"/>
      <c r="D61" s="459"/>
      <c r="E61" s="459"/>
      <c r="F61" s="459"/>
    </row>
    <row r="62" spans="1:9" x14ac:dyDescent="0.2">
      <c r="A62" s="4"/>
    </row>
  </sheetData>
  <mergeCells count="5">
    <mergeCell ref="B25:C25"/>
    <mergeCell ref="E1:F1"/>
    <mergeCell ref="A2:I2"/>
    <mergeCell ref="H24:I24"/>
    <mergeCell ref="B22:C22"/>
  </mergeCells>
  <pageMargins left="0.6692913385826772" right="0.19685039370078741" top="0.31496062992125984" bottom="0.19685039370078741" header="0.23622047244094491" footer="0.15748031496062992"/>
  <pageSetup paperSize="9" firstPageNumber="37" orientation="landscape" useFirstPageNumber="1" r:id="rId1"/>
  <headerFooter scaleWithDoc="0" alignWithMargins="0">
    <oddFooter>&amp;C33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topLeftCell="A7" zoomScaleNormal="100" zoomScaleSheetLayoutView="100" workbookViewId="0">
      <selection activeCell="A2" sqref="A2"/>
    </sheetView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5" spans="1:4" ht="30" customHeight="1" x14ac:dyDescent="0.2">
      <c r="A5" s="951" t="s">
        <v>222</v>
      </c>
      <c r="B5" s="951"/>
      <c r="C5" s="951"/>
      <c r="D5" s="951"/>
    </row>
    <row r="6" spans="1:4" ht="30" customHeight="1" x14ac:dyDescent="0.2"/>
    <row r="7" spans="1:4" ht="30" customHeight="1" x14ac:dyDescent="0.2">
      <c r="A7" s="8"/>
      <c r="B7" s="5"/>
      <c r="C7" s="948"/>
      <c r="D7" s="949"/>
    </row>
    <row r="8" spans="1:4" ht="30" customHeight="1" x14ac:dyDescent="0.2">
      <c r="A8" s="8"/>
      <c r="B8" s="5"/>
      <c r="C8" s="948"/>
      <c r="D8" s="949"/>
    </row>
    <row r="9" spans="1:4" ht="30" customHeight="1" x14ac:dyDescent="0.2">
      <c r="A9" s="8"/>
      <c r="B9" s="5"/>
      <c r="C9" s="948"/>
      <c r="D9" s="949"/>
    </row>
    <row r="10" spans="1:4" ht="30" customHeight="1" x14ac:dyDescent="0.2">
      <c r="A10" s="8"/>
      <c r="B10" s="5"/>
      <c r="C10" s="948"/>
      <c r="D10" s="949"/>
    </row>
    <row r="11" spans="1:4" ht="30" customHeight="1" x14ac:dyDescent="0.2">
      <c r="A11" s="8"/>
      <c r="B11" s="5"/>
      <c r="C11" s="948"/>
      <c r="D11" s="949"/>
    </row>
    <row r="12" spans="1:4" ht="30" customHeight="1" x14ac:dyDescent="0.2">
      <c r="A12" s="8"/>
      <c r="B12" s="5"/>
      <c r="C12" s="948"/>
      <c r="D12" s="949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30" customHeight="1" x14ac:dyDescent="0.2">
      <c r="A15" s="8"/>
      <c r="B15" s="5"/>
      <c r="C15" s="10"/>
      <c r="D15" s="9"/>
    </row>
    <row r="16" spans="1:4" ht="30" customHeight="1" x14ac:dyDescent="0.2">
      <c r="A16" s="8"/>
      <c r="B16" s="5"/>
      <c r="C16" s="10"/>
      <c r="D16" s="9"/>
    </row>
    <row r="17" spans="1:4" ht="30" customHeight="1" x14ac:dyDescent="0.2">
      <c r="A17" s="8"/>
      <c r="B17" s="5"/>
      <c r="C17" s="10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7"/>
      <c r="C19" s="9"/>
      <c r="D19" s="9"/>
    </row>
    <row r="20" spans="1:4" ht="23.1" customHeight="1" x14ac:dyDescent="0.2">
      <c r="A20" s="2"/>
      <c r="B20" s="7"/>
      <c r="C20" s="9"/>
      <c r="D20" s="9"/>
    </row>
    <row r="21" spans="1:4" ht="23.1" customHeight="1" x14ac:dyDescent="0.2">
      <c r="A21" s="2"/>
      <c r="B21" s="7"/>
      <c r="C21" s="9"/>
      <c r="D21" s="9"/>
    </row>
    <row r="22" spans="1:4" ht="23.1" customHeight="1" x14ac:dyDescent="0.2">
      <c r="A22" s="2"/>
      <c r="B22" s="14"/>
      <c r="C22" s="13"/>
      <c r="D22" s="13"/>
    </row>
    <row r="23" spans="1:4" ht="23.1" customHeight="1" x14ac:dyDescent="0.2">
      <c r="A23" s="2"/>
      <c r="B23" s="14"/>
      <c r="C23" s="13"/>
      <c r="D23" s="13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2"/>
      <c r="B25" s="14"/>
      <c r="C25" s="15"/>
      <c r="D25" s="15"/>
    </row>
    <row r="26" spans="1:4" ht="23.1" customHeight="1" x14ac:dyDescent="0.2">
      <c r="A26" s="2"/>
      <c r="B26" s="14"/>
      <c r="C26" s="15"/>
      <c r="D26" s="15"/>
    </row>
    <row r="27" spans="1:4" ht="23.1" customHeight="1" x14ac:dyDescent="0.2">
      <c r="A27" s="2"/>
      <c r="B27" s="14"/>
      <c r="C27" s="13"/>
      <c r="D27" s="13"/>
    </row>
    <row r="28" spans="1:4" ht="23.1" customHeight="1" x14ac:dyDescent="0.2">
      <c r="A28" s="12"/>
    </row>
    <row r="29" spans="1:4" ht="23.1" customHeight="1" x14ac:dyDescent="0.2">
      <c r="A29" s="2"/>
    </row>
    <row r="30" spans="1:4" ht="23.1" customHeight="1" x14ac:dyDescent="0.2">
      <c r="A30" s="17"/>
      <c r="B30" s="18"/>
      <c r="C30" s="19"/>
      <c r="D30" s="19"/>
    </row>
    <row r="31" spans="1:4" ht="23.1" customHeight="1" x14ac:dyDescent="0.2">
      <c r="A31" s="17"/>
      <c r="B31" s="20"/>
      <c r="C31" s="16"/>
      <c r="D31" s="16"/>
    </row>
    <row r="32" spans="1:4" ht="23.1" customHeight="1" x14ac:dyDescent="0.2">
      <c r="A32" s="17"/>
      <c r="B32" s="14"/>
      <c r="C32" s="15"/>
      <c r="D32" s="15"/>
    </row>
    <row r="33" spans="1:4" ht="23.1" customHeight="1" x14ac:dyDescent="0.2">
      <c r="A33" s="2"/>
      <c r="B33" s="7"/>
      <c r="C33" s="949"/>
      <c r="D33" s="949"/>
    </row>
    <row r="34" spans="1:4" ht="23.1" customHeight="1" x14ac:dyDescent="0.2">
      <c r="A34" s="2"/>
      <c r="B34" s="7"/>
      <c r="C34" s="949"/>
      <c r="D34" s="949"/>
    </row>
    <row r="35" spans="1:4" ht="23.1" customHeight="1" x14ac:dyDescent="0.2">
      <c r="A35" s="2"/>
      <c r="B35" s="7"/>
      <c r="C35" s="949"/>
      <c r="D35" s="949"/>
    </row>
    <row r="36" spans="1:4" ht="30" customHeight="1" x14ac:dyDescent="0.2">
      <c r="A36" s="950"/>
      <c r="B36" s="950"/>
      <c r="C36" s="950"/>
      <c r="D36" s="950"/>
    </row>
  </sheetData>
  <mergeCells count="11">
    <mergeCell ref="C7:D7"/>
    <mergeCell ref="C8:D8"/>
    <mergeCell ref="C9:D9"/>
    <mergeCell ref="A5:D5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view="pageBreakPreview" topLeftCell="A4" zoomScaleNormal="100" zoomScaleSheetLayoutView="100" workbookViewId="0"/>
  </sheetViews>
  <sheetFormatPr defaultRowHeight="12.75" x14ac:dyDescent="0.25"/>
  <cols>
    <col min="1" max="1" width="11.140625" style="79" customWidth="1"/>
    <col min="2" max="2" width="8.85546875" style="79" customWidth="1"/>
    <col min="3" max="3" width="12.7109375" style="79" customWidth="1"/>
    <col min="4" max="11" width="8.28515625" style="79" customWidth="1"/>
    <col min="12" max="12" width="1.7109375" style="79" customWidth="1"/>
    <col min="13" max="16384" width="9.140625" style="79"/>
  </cols>
  <sheetData>
    <row r="1" spans="1:17" x14ac:dyDescent="0.25">
      <c r="K1" s="952" t="s">
        <v>249</v>
      </c>
      <c r="L1" s="952"/>
    </row>
    <row r="2" spans="1:17" ht="15.75" x14ac:dyDescent="0.25">
      <c r="A2" s="953" t="s">
        <v>147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</row>
    <row r="3" spans="1:17" ht="18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7" ht="20.25" customHeight="1" x14ac:dyDescent="0.25">
      <c r="D4" s="954">
        <f>T!G17</f>
        <v>2017</v>
      </c>
      <c r="E4" s="955"/>
      <c r="F4" s="955"/>
      <c r="G4" s="955"/>
      <c r="H4" s="955"/>
      <c r="I4" s="955"/>
      <c r="J4" s="955"/>
      <c r="K4" s="956"/>
      <c r="L4" s="116"/>
    </row>
    <row r="5" spans="1:17" s="218" customFormat="1" ht="40.5" customHeight="1" x14ac:dyDescent="0.25">
      <c r="B5" s="219"/>
      <c r="C5" s="219"/>
      <c r="D5" s="957" t="s">
        <v>148</v>
      </c>
      <c r="E5" s="958"/>
      <c r="F5" s="958"/>
      <c r="G5" s="959"/>
      <c r="H5" s="958" t="s">
        <v>1</v>
      </c>
      <c r="I5" s="958"/>
      <c r="J5" s="958"/>
      <c r="K5" s="958"/>
      <c r="L5" s="220"/>
    </row>
    <row r="6" spans="1:17" ht="20.100000000000001" customHeight="1" thickBot="1" x14ac:dyDescent="0.3">
      <c r="A6" s="90"/>
      <c r="B6" s="115"/>
      <c r="C6" s="90"/>
      <c r="D6" s="107" t="str">
        <f>T!J20</f>
        <v>duben</v>
      </c>
      <c r="E6" s="99" t="str">
        <f>T!J21</f>
        <v>květen</v>
      </c>
      <c r="F6" s="99" t="str">
        <f>T!J22</f>
        <v>červen</v>
      </c>
      <c r="G6" s="487" t="str">
        <f>T!E17</f>
        <v>II. čtvrtletí</v>
      </c>
      <c r="H6" s="99" t="str">
        <f>D6</f>
        <v>duben</v>
      </c>
      <c r="I6" s="99" t="str">
        <f>E6</f>
        <v>květen</v>
      </c>
      <c r="J6" s="99" t="str">
        <f>F6</f>
        <v>červen</v>
      </c>
      <c r="K6" s="488" t="str">
        <f>G6</f>
        <v>II. čtvrtletí</v>
      </c>
      <c r="L6" s="116"/>
    </row>
    <row r="7" spans="1:17" ht="14.1" customHeight="1" x14ac:dyDescent="0.25">
      <c r="A7" s="966" t="s">
        <v>146</v>
      </c>
      <c r="B7" s="960" t="s">
        <v>79</v>
      </c>
      <c r="C7" s="100" t="s">
        <v>81</v>
      </c>
      <c r="D7" s="108">
        <v>2758399.875514294</v>
      </c>
      <c r="E7" s="101">
        <v>2621419.5337060872</v>
      </c>
      <c r="F7" s="101">
        <v>2059019.2203818972</v>
      </c>
      <c r="G7" s="102">
        <f>SUM(D7:F7)</f>
        <v>7438838.6296022777</v>
      </c>
      <c r="H7" s="101">
        <v>29441672.440000001</v>
      </c>
      <c r="I7" s="101">
        <v>27978035.070068002</v>
      </c>
      <c r="J7" s="101">
        <v>21973588.138</v>
      </c>
      <c r="K7" s="209">
        <f>SUM(H7:J7)</f>
        <v>79393295.648067996</v>
      </c>
      <c r="L7" s="117"/>
      <c r="N7" s="722"/>
      <c r="O7" s="722"/>
      <c r="P7" s="722"/>
      <c r="Q7" s="722"/>
    </row>
    <row r="8" spans="1:17" ht="14.1" customHeight="1" x14ac:dyDescent="0.25">
      <c r="A8" s="967"/>
      <c r="B8" s="961"/>
      <c r="C8" s="86" t="s">
        <v>82</v>
      </c>
      <c r="D8" s="109">
        <v>149.63879623095465</v>
      </c>
      <c r="E8" s="81">
        <v>94.531769186279305</v>
      </c>
      <c r="F8" s="81">
        <v>39.363410093838702</v>
      </c>
      <c r="G8" s="88">
        <f>SUM(D8:F8)</f>
        <v>283.53397551107264</v>
      </c>
      <c r="H8" s="81">
        <v>1570.5659860000001</v>
      </c>
      <c r="I8" s="81">
        <v>992.6482600000005</v>
      </c>
      <c r="J8" s="81">
        <v>412.27735199999961</v>
      </c>
      <c r="K8" s="210">
        <f t="shared" ref="K8:K48" si="0">SUM(H8:J8)</f>
        <v>2975.4915980000001</v>
      </c>
      <c r="L8" s="116"/>
      <c r="N8" s="722"/>
      <c r="O8" s="722"/>
      <c r="P8" s="722"/>
      <c r="Q8" s="722"/>
    </row>
    <row r="9" spans="1:17" ht="14.1" customHeight="1" x14ac:dyDescent="0.25">
      <c r="A9" s="967"/>
      <c r="B9" s="962"/>
      <c r="C9" s="87" t="s">
        <v>83</v>
      </c>
      <c r="D9" s="110">
        <v>2758549.5143105248</v>
      </c>
      <c r="E9" s="84">
        <v>2621514.0654752734</v>
      </c>
      <c r="F9" s="84">
        <v>2059058.583791991</v>
      </c>
      <c r="G9" s="89">
        <f t="shared" ref="G9" si="1">SUM(D9:F9)</f>
        <v>7439122.1635777885</v>
      </c>
      <c r="H9" s="84">
        <v>29443243.005986001</v>
      </c>
      <c r="I9" s="84">
        <v>27979027.718328003</v>
      </c>
      <c r="J9" s="84">
        <v>21974000.415352002</v>
      </c>
      <c r="K9" s="211">
        <f t="shared" si="0"/>
        <v>79396271.139666006</v>
      </c>
      <c r="L9" s="116"/>
      <c r="N9" s="722"/>
      <c r="O9" s="722"/>
      <c r="P9" s="722"/>
      <c r="Q9" s="722"/>
    </row>
    <row r="10" spans="1:17" ht="14.1" customHeight="1" x14ac:dyDescent="0.25">
      <c r="A10" s="967"/>
      <c r="B10" s="963" t="s">
        <v>80</v>
      </c>
      <c r="C10" s="85" t="s">
        <v>81</v>
      </c>
      <c r="D10" s="111">
        <v>1891765.3391707987</v>
      </c>
      <c r="E10" s="80">
        <v>1842877.5588142206</v>
      </c>
      <c r="F10" s="80">
        <v>905660.69886103307</v>
      </c>
      <c r="G10" s="88">
        <f>SUM(D10:F10)</f>
        <v>4640303.5968460524</v>
      </c>
      <c r="H10" s="80">
        <v>20187238.234999999</v>
      </c>
      <c r="I10" s="80">
        <v>19670586.964000002</v>
      </c>
      <c r="J10" s="80">
        <v>9666524.0880000014</v>
      </c>
      <c r="K10" s="212">
        <f t="shared" si="0"/>
        <v>49524349.287</v>
      </c>
      <c r="L10" s="116"/>
      <c r="N10" s="722"/>
      <c r="O10" s="722"/>
      <c r="P10" s="722"/>
      <c r="Q10" s="722"/>
    </row>
    <row r="11" spans="1:17" ht="14.1" customHeight="1" x14ac:dyDescent="0.25">
      <c r="A11" s="967"/>
      <c r="B11" s="961"/>
      <c r="C11" s="86" t="s">
        <v>82</v>
      </c>
      <c r="D11" s="109">
        <v>17.960720285552519</v>
      </c>
      <c r="E11" s="81">
        <v>15.666638621133847</v>
      </c>
      <c r="F11" s="81">
        <v>10.406737362807919</v>
      </c>
      <c r="G11" s="88">
        <f>SUM(D11:F11)</f>
        <v>44.034096269494285</v>
      </c>
      <c r="H11" s="81">
        <v>192.01070150000001</v>
      </c>
      <c r="I11" s="81">
        <v>167.43798960000001</v>
      </c>
      <c r="J11" s="81">
        <v>111.2452327</v>
      </c>
      <c r="K11" s="212">
        <f t="shared" si="0"/>
        <v>470.69392379999999</v>
      </c>
      <c r="L11" s="116"/>
      <c r="N11" s="722"/>
      <c r="O11" s="722"/>
      <c r="P11" s="722"/>
      <c r="Q11" s="722"/>
    </row>
    <row r="12" spans="1:17" ht="14.1" customHeight="1" x14ac:dyDescent="0.25">
      <c r="A12" s="967"/>
      <c r="B12" s="962"/>
      <c r="C12" s="87" t="s">
        <v>83</v>
      </c>
      <c r="D12" s="110">
        <v>1891783.2998910842</v>
      </c>
      <c r="E12" s="84">
        <v>1842893.2254528417</v>
      </c>
      <c r="F12" s="84">
        <v>905671.10559839592</v>
      </c>
      <c r="G12" s="89">
        <f t="shared" ref="G12" si="2">SUM(D12:F12)</f>
        <v>4640347.6309423214</v>
      </c>
      <c r="H12" s="84">
        <v>20187430.245701499</v>
      </c>
      <c r="I12" s="84">
        <v>19670754.401989602</v>
      </c>
      <c r="J12" s="84">
        <v>9666635.3332327008</v>
      </c>
      <c r="K12" s="211">
        <f t="shared" si="0"/>
        <v>49524819.980923802</v>
      </c>
      <c r="L12" s="116"/>
      <c r="N12" s="722"/>
      <c r="O12" s="722"/>
      <c r="P12" s="722"/>
      <c r="Q12" s="722"/>
    </row>
    <row r="13" spans="1:17" ht="14.1" customHeight="1" x14ac:dyDescent="0.25">
      <c r="A13" s="967"/>
      <c r="B13" s="964" t="s">
        <v>152</v>
      </c>
      <c r="C13" s="85" t="s">
        <v>81</v>
      </c>
      <c r="D13" s="111">
        <v>866634.53634349536</v>
      </c>
      <c r="E13" s="80">
        <v>778541.97489186656</v>
      </c>
      <c r="F13" s="80">
        <v>1153358.5215208642</v>
      </c>
      <c r="G13" s="88">
        <f>SUM(D13:F13)</f>
        <v>2798535.0327562261</v>
      </c>
      <c r="H13" s="80">
        <v>9254434.2050000019</v>
      </c>
      <c r="I13" s="80">
        <v>8307448.1060680002</v>
      </c>
      <c r="J13" s="80">
        <v>12307064.049999999</v>
      </c>
      <c r="K13" s="212">
        <f t="shared" si="0"/>
        <v>29868946.361068003</v>
      </c>
      <c r="L13" s="116"/>
      <c r="N13" s="722"/>
      <c r="O13" s="722"/>
      <c r="P13" s="722"/>
      <c r="Q13" s="722"/>
    </row>
    <row r="14" spans="1:17" ht="14.1" customHeight="1" x14ac:dyDescent="0.25">
      <c r="A14" s="967"/>
      <c r="B14" s="961"/>
      <c r="C14" s="86" t="s">
        <v>82</v>
      </c>
      <c r="D14" s="109">
        <v>131.67807594540213</v>
      </c>
      <c r="E14" s="81">
        <v>78.865130565145463</v>
      </c>
      <c r="F14" s="81">
        <v>28.956672731030785</v>
      </c>
      <c r="G14" s="88">
        <f>SUM(D14:F14)</f>
        <v>239.49987924157836</v>
      </c>
      <c r="H14" s="81">
        <v>1378.5552845</v>
      </c>
      <c r="I14" s="81">
        <v>825.21027040000047</v>
      </c>
      <c r="J14" s="81">
        <v>301.03211929999964</v>
      </c>
      <c r="K14" s="212">
        <f t="shared" si="0"/>
        <v>2504.7976742000001</v>
      </c>
      <c r="L14" s="116"/>
      <c r="N14" s="722"/>
      <c r="O14" s="722"/>
      <c r="P14" s="722"/>
      <c r="Q14" s="722"/>
    </row>
    <row r="15" spans="1:17" ht="14.1" customHeight="1" thickBot="1" x14ac:dyDescent="0.3">
      <c r="A15" s="968"/>
      <c r="B15" s="965"/>
      <c r="C15" s="103" t="s">
        <v>83</v>
      </c>
      <c r="D15" s="112">
        <v>866766.21441944072</v>
      </c>
      <c r="E15" s="104">
        <v>778620.84002243169</v>
      </c>
      <c r="F15" s="104">
        <v>1153387.4781935953</v>
      </c>
      <c r="G15" s="105">
        <f t="shared" ref="G15:G52" si="3">SUM(D15:F15)</f>
        <v>2798774.5326354681</v>
      </c>
      <c r="H15" s="104">
        <v>9255812.7602845021</v>
      </c>
      <c r="I15" s="104">
        <v>8308273.3163384004</v>
      </c>
      <c r="J15" s="104">
        <v>12307365.082119299</v>
      </c>
      <c r="K15" s="213">
        <f t="shared" si="0"/>
        <v>29871451.158742204</v>
      </c>
      <c r="L15" s="118"/>
      <c r="N15" s="722"/>
      <c r="O15" s="722"/>
      <c r="P15" s="722"/>
      <c r="Q15" s="722"/>
    </row>
    <row r="16" spans="1:17" ht="14.1" customHeight="1" x14ac:dyDescent="0.25">
      <c r="A16" s="966" t="s">
        <v>150</v>
      </c>
      <c r="B16" s="961" t="s">
        <v>84</v>
      </c>
      <c r="C16" s="86" t="s">
        <v>324</v>
      </c>
      <c r="D16" s="109">
        <v>4720.4530000000004</v>
      </c>
      <c r="E16" s="81">
        <v>11756.249</v>
      </c>
      <c r="F16" s="81">
        <v>0</v>
      </c>
      <c r="G16" s="88">
        <f t="shared" si="3"/>
        <v>16476.702000000001</v>
      </c>
      <c r="H16" s="81">
        <v>50502.995000000003</v>
      </c>
      <c r="I16" s="81">
        <v>125769.011</v>
      </c>
      <c r="J16" s="81">
        <v>0</v>
      </c>
      <c r="K16" s="212">
        <f t="shared" si="0"/>
        <v>176272.00599999999</v>
      </c>
      <c r="L16" s="116"/>
      <c r="N16" s="722"/>
      <c r="O16" s="722"/>
      <c r="P16" s="722"/>
      <c r="Q16" s="722"/>
    </row>
    <row r="17" spans="1:17" ht="14.1" customHeight="1" x14ac:dyDescent="0.25">
      <c r="A17" s="967"/>
      <c r="B17" s="961"/>
      <c r="C17" s="86" t="s">
        <v>149</v>
      </c>
      <c r="D17" s="109">
        <v>15138.478999999999</v>
      </c>
      <c r="E17" s="81">
        <v>7365.0879999999997</v>
      </c>
      <c r="F17" s="81">
        <v>0</v>
      </c>
      <c r="G17" s="88">
        <f>SUM(D17:F17)</f>
        <v>22503.566999999999</v>
      </c>
      <c r="H17" s="81">
        <v>162046.486</v>
      </c>
      <c r="I17" s="81">
        <v>78753.312999999995</v>
      </c>
      <c r="J17" s="81">
        <v>0</v>
      </c>
      <c r="K17" s="212">
        <f t="shared" si="0"/>
        <v>240799.799</v>
      </c>
      <c r="L17" s="116"/>
      <c r="N17" s="722"/>
      <c r="O17" s="722"/>
      <c r="P17" s="722"/>
      <c r="Q17" s="722"/>
    </row>
    <row r="18" spans="1:17" ht="14.1" customHeight="1" x14ac:dyDescent="0.25">
      <c r="A18" s="967"/>
      <c r="B18" s="961"/>
      <c r="C18" s="86" t="s">
        <v>230</v>
      </c>
      <c r="D18" s="109">
        <v>0</v>
      </c>
      <c r="E18" s="81">
        <v>0</v>
      </c>
      <c r="F18" s="81">
        <v>0</v>
      </c>
      <c r="G18" s="88">
        <f>SUM(D18:F18)</f>
        <v>0</v>
      </c>
      <c r="H18" s="81">
        <v>0</v>
      </c>
      <c r="I18" s="81">
        <v>0</v>
      </c>
      <c r="J18" s="81">
        <v>0</v>
      </c>
      <c r="K18" s="212">
        <f t="shared" si="0"/>
        <v>0</v>
      </c>
      <c r="L18" s="116"/>
      <c r="N18" s="722"/>
      <c r="O18" s="722"/>
      <c r="P18" s="722"/>
      <c r="Q18" s="722"/>
    </row>
    <row r="19" spans="1:17" ht="14.1" customHeight="1" x14ac:dyDescent="0.25">
      <c r="A19" s="967"/>
      <c r="B19" s="962"/>
      <c r="C19" s="87" t="s">
        <v>83</v>
      </c>
      <c r="D19" s="110">
        <v>19858.932000000001</v>
      </c>
      <c r="E19" s="84">
        <v>19121.337</v>
      </c>
      <c r="F19" s="84">
        <v>0</v>
      </c>
      <c r="G19" s="89">
        <f>SUM(D19:F19)</f>
        <v>38980.269</v>
      </c>
      <c r="H19" s="84">
        <v>212549.481</v>
      </c>
      <c r="I19" s="84">
        <v>204522.32399999999</v>
      </c>
      <c r="J19" s="84">
        <v>0</v>
      </c>
      <c r="K19" s="211">
        <f>SUM(H19:J19)</f>
        <v>417071.80499999999</v>
      </c>
      <c r="L19" s="116"/>
      <c r="N19" s="722"/>
      <c r="O19" s="722"/>
      <c r="P19" s="722"/>
      <c r="Q19" s="722"/>
    </row>
    <row r="20" spans="1:17" ht="14.1" customHeight="1" x14ac:dyDescent="0.25">
      <c r="A20" s="967"/>
      <c r="B20" s="963" t="s">
        <v>85</v>
      </c>
      <c r="C20" s="86" t="s">
        <v>324</v>
      </c>
      <c r="D20" s="111">
        <v>199373.57699999999</v>
      </c>
      <c r="E20" s="80">
        <v>307585.93</v>
      </c>
      <c r="F20" s="80">
        <v>688175.54399999999</v>
      </c>
      <c r="G20" s="88">
        <f t="shared" si="3"/>
        <v>1195135.051</v>
      </c>
      <c r="H20" s="80">
        <v>2132471.5570340003</v>
      </c>
      <c r="I20" s="80">
        <v>3285766.9040000001</v>
      </c>
      <c r="J20" s="80">
        <v>7350743.8184740003</v>
      </c>
      <c r="K20" s="212">
        <f t="shared" si="0"/>
        <v>12768982.279508</v>
      </c>
      <c r="L20" s="116"/>
      <c r="N20" s="722"/>
      <c r="O20" s="722"/>
      <c r="P20" s="722"/>
      <c r="Q20" s="722"/>
    </row>
    <row r="21" spans="1:17" ht="14.1" customHeight="1" x14ac:dyDescent="0.25">
      <c r="A21" s="967"/>
      <c r="B21" s="961"/>
      <c r="C21" s="86" t="s">
        <v>149</v>
      </c>
      <c r="D21" s="109">
        <v>24018.553</v>
      </c>
      <c r="E21" s="81">
        <v>4201.5509999999995</v>
      </c>
      <c r="F21" s="81">
        <v>54601.438999999998</v>
      </c>
      <c r="G21" s="88">
        <f t="shared" si="3"/>
        <v>82821.543000000005</v>
      </c>
      <c r="H21" s="81">
        <v>256904.59899999999</v>
      </c>
      <c r="I21" s="81">
        <v>44898.363000000005</v>
      </c>
      <c r="J21" s="81">
        <v>583682.72500000009</v>
      </c>
      <c r="K21" s="212">
        <f t="shared" si="0"/>
        <v>885485.68700000015</v>
      </c>
      <c r="L21" s="116"/>
      <c r="N21" s="722"/>
      <c r="O21" s="722"/>
      <c r="P21" s="722"/>
      <c r="Q21" s="722"/>
    </row>
    <row r="22" spans="1:17" ht="14.1" customHeight="1" x14ac:dyDescent="0.25">
      <c r="A22" s="967"/>
      <c r="B22" s="961"/>
      <c r="C22" s="86" t="s">
        <v>230</v>
      </c>
      <c r="D22" s="109">
        <v>0</v>
      </c>
      <c r="E22" s="81">
        <v>62570.071000000004</v>
      </c>
      <c r="F22" s="81">
        <v>69998.456000000006</v>
      </c>
      <c r="G22" s="88">
        <f t="shared" si="3"/>
        <v>132568.527</v>
      </c>
      <c r="H22" s="81">
        <v>0</v>
      </c>
      <c r="I22" s="81">
        <v>668730.06099999999</v>
      </c>
      <c r="J22" s="81">
        <v>748229.0419999999</v>
      </c>
      <c r="K22" s="212">
        <f t="shared" si="0"/>
        <v>1416959.1029999999</v>
      </c>
      <c r="L22" s="116"/>
      <c r="N22" s="722"/>
      <c r="O22" s="722"/>
      <c r="P22" s="722"/>
      <c r="Q22" s="722"/>
    </row>
    <row r="23" spans="1:17" ht="14.1" customHeight="1" x14ac:dyDescent="0.25">
      <c r="A23" s="967"/>
      <c r="B23" s="962"/>
      <c r="C23" s="87" t="s">
        <v>83</v>
      </c>
      <c r="D23" s="110">
        <v>223392.13</v>
      </c>
      <c r="E23" s="84">
        <v>374357.55199999997</v>
      </c>
      <c r="F23" s="84">
        <v>812775.43900000001</v>
      </c>
      <c r="G23" s="89">
        <f t="shared" si="3"/>
        <v>1410525.121</v>
      </c>
      <c r="H23" s="84">
        <v>2389376.1560340002</v>
      </c>
      <c r="I23" s="84">
        <v>3999395.3279999997</v>
      </c>
      <c r="J23" s="84">
        <v>8682655.5854739994</v>
      </c>
      <c r="K23" s="211">
        <f t="shared" si="0"/>
        <v>15071427.069507999</v>
      </c>
      <c r="L23" s="116"/>
      <c r="N23" s="915"/>
      <c r="O23" s="722"/>
      <c r="P23" s="722"/>
      <c r="Q23" s="722"/>
    </row>
    <row r="24" spans="1:17" ht="14.1" customHeight="1" x14ac:dyDescent="0.25">
      <c r="A24" s="967"/>
      <c r="B24" s="964" t="s">
        <v>153</v>
      </c>
      <c r="C24" s="86" t="s">
        <v>324</v>
      </c>
      <c r="D24" s="111">
        <v>-194653.12399999998</v>
      </c>
      <c r="E24" s="80">
        <v>-295829.68099999998</v>
      </c>
      <c r="F24" s="80">
        <v>-688175.54399999999</v>
      </c>
      <c r="G24" s="120">
        <f t="shared" si="3"/>
        <v>-1178658.3489999999</v>
      </c>
      <c r="H24" s="80">
        <v>-2081968.5620340002</v>
      </c>
      <c r="I24" s="80">
        <v>-3159997.8930000002</v>
      </c>
      <c r="J24" s="80">
        <v>-7350743.8184740003</v>
      </c>
      <c r="K24" s="214">
        <f t="shared" si="0"/>
        <v>-12592710.273508001</v>
      </c>
      <c r="L24" s="116"/>
      <c r="N24" s="915"/>
      <c r="O24" s="722"/>
      <c r="P24" s="722"/>
      <c r="Q24" s="722"/>
    </row>
    <row r="25" spans="1:17" ht="14.1" customHeight="1" x14ac:dyDescent="0.25">
      <c r="A25" s="967"/>
      <c r="B25" s="961"/>
      <c r="C25" s="86" t="s">
        <v>149</v>
      </c>
      <c r="D25" s="109">
        <v>-8880.0740000000005</v>
      </c>
      <c r="E25" s="81">
        <v>3163.5370000000003</v>
      </c>
      <c r="F25" s="81">
        <v>-54601.438999999998</v>
      </c>
      <c r="G25" s="88">
        <f t="shared" si="3"/>
        <v>-60317.975999999995</v>
      </c>
      <c r="H25" s="81">
        <v>-94858.112999999983</v>
      </c>
      <c r="I25" s="81">
        <v>33854.94999999999</v>
      </c>
      <c r="J25" s="81">
        <v>-583682.72500000009</v>
      </c>
      <c r="K25" s="210">
        <f t="shared" si="0"/>
        <v>-644685.88800000004</v>
      </c>
      <c r="L25" s="116"/>
      <c r="N25" s="722"/>
      <c r="O25" s="722"/>
      <c r="P25" s="722"/>
      <c r="Q25" s="722"/>
    </row>
    <row r="26" spans="1:17" ht="14.1" customHeight="1" x14ac:dyDescent="0.25">
      <c r="A26" s="967"/>
      <c r="B26" s="961"/>
      <c r="C26" s="86" t="s">
        <v>230</v>
      </c>
      <c r="D26" s="109">
        <v>0</v>
      </c>
      <c r="E26" s="81">
        <v>-62570.071000000004</v>
      </c>
      <c r="F26" s="81">
        <v>-69998.456000000006</v>
      </c>
      <c r="G26" s="88">
        <f t="shared" si="3"/>
        <v>-132568.527</v>
      </c>
      <c r="H26" s="81">
        <v>0</v>
      </c>
      <c r="I26" s="81">
        <v>-668730.06099999999</v>
      </c>
      <c r="J26" s="81">
        <v>-748229.0419999999</v>
      </c>
      <c r="K26" s="210">
        <f t="shared" si="0"/>
        <v>-1416959.1029999999</v>
      </c>
      <c r="L26" s="116"/>
      <c r="N26" s="722"/>
      <c r="O26" s="722"/>
      <c r="P26" s="722"/>
      <c r="Q26" s="722"/>
    </row>
    <row r="27" spans="1:17" ht="14.1" customHeight="1" x14ac:dyDescent="0.25">
      <c r="A27" s="967"/>
      <c r="B27" s="962"/>
      <c r="C27" s="87" t="s">
        <v>83</v>
      </c>
      <c r="D27" s="110">
        <v>-203533.19799999997</v>
      </c>
      <c r="E27" s="84">
        <v>-292666.14399999997</v>
      </c>
      <c r="F27" s="84">
        <v>-742776.98300000001</v>
      </c>
      <c r="G27" s="89">
        <f t="shared" si="3"/>
        <v>-1238976.325</v>
      </c>
      <c r="H27" s="84">
        <v>-2176826.6750340001</v>
      </c>
      <c r="I27" s="84">
        <v>-3126142.943</v>
      </c>
      <c r="J27" s="84">
        <v>-7934426.5434739999</v>
      </c>
      <c r="K27" s="215">
        <f t="shared" si="0"/>
        <v>-13237396.161508</v>
      </c>
      <c r="L27" s="116"/>
      <c r="N27" s="722"/>
      <c r="O27" s="722"/>
      <c r="P27" s="722"/>
      <c r="Q27" s="722"/>
    </row>
    <row r="28" spans="1:17" ht="14.1" customHeight="1" thickBot="1" x14ac:dyDescent="0.3">
      <c r="A28" s="968"/>
      <c r="B28" s="969" t="s">
        <v>156</v>
      </c>
      <c r="C28" s="970"/>
      <c r="D28" s="112">
        <v>642980.38984216948</v>
      </c>
      <c r="E28" s="104">
        <v>996896.70184216928</v>
      </c>
      <c r="F28" s="104">
        <v>1809404.7408421694</v>
      </c>
      <c r="G28" s="105">
        <f>F28</f>
        <v>1809404.7408421694</v>
      </c>
      <c r="H28" s="104">
        <v>7052176.5403378038</v>
      </c>
      <c r="I28" s="104">
        <v>10832779.404920802</v>
      </c>
      <c r="J28" s="104">
        <v>19512528.352394801</v>
      </c>
      <c r="K28" s="213">
        <f>J28</f>
        <v>19512528.352394801</v>
      </c>
      <c r="L28" s="116"/>
      <c r="N28" s="722"/>
      <c r="O28" s="722"/>
      <c r="P28" s="722"/>
      <c r="Q28" s="722"/>
    </row>
    <row r="29" spans="1:17" ht="14.1" customHeight="1" x14ac:dyDescent="0.25">
      <c r="A29" s="967" t="s">
        <v>151</v>
      </c>
      <c r="B29" s="974" t="s">
        <v>87</v>
      </c>
      <c r="C29" s="86" t="s">
        <v>86</v>
      </c>
      <c r="D29" s="109">
        <v>10654.606</v>
      </c>
      <c r="E29" s="81">
        <v>10469.898999999999</v>
      </c>
      <c r="F29" s="81">
        <v>11048.4</v>
      </c>
      <c r="G29" s="88">
        <f t="shared" si="3"/>
        <v>32172.904999999999</v>
      </c>
      <c r="H29" s="81">
        <v>115010.34865519998</v>
      </c>
      <c r="I29" s="81">
        <v>113230.7076657</v>
      </c>
      <c r="J29" s="81">
        <v>119797.6628675</v>
      </c>
      <c r="K29" s="212">
        <f t="shared" si="0"/>
        <v>348038.71918839996</v>
      </c>
      <c r="L29" s="117"/>
      <c r="N29" s="722"/>
      <c r="O29" s="722"/>
      <c r="P29" s="722"/>
      <c r="Q29" s="722"/>
    </row>
    <row r="30" spans="1:17" ht="14.1" customHeight="1" x14ac:dyDescent="0.25">
      <c r="A30" s="967"/>
      <c r="B30" s="974"/>
      <c r="C30" s="86" t="s">
        <v>94</v>
      </c>
      <c r="D30" s="109">
        <v>519.70999999999958</v>
      </c>
      <c r="E30" s="81">
        <v>609.37800000000016</v>
      </c>
      <c r="F30" s="81">
        <v>493.43499999999949</v>
      </c>
      <c r="G30" s="88">
        <f t="shared" si="3"/>
        <v>1622.5229999999992</v>
      </c>
      <c r="H30" s="81">
        <v>5595.2634000000216</v>
      </c>
      <c r="I30" s="81">
        <v>6443.4739999999983</v>
      </c>
      <c r="J30" s="81">
        <v>5377.5300000000025</v>
      </c>
      <c r="K30" s="212">
        <f t="shared" si="0"/>
        <v>17416.267400000022</v>
      </c>
      <c r="L30" s="116"/>
      <c r="N30" s="722"/>
      <c r="O30" s="722"/>
      <c r="P30" s="722"/>
      <c r="Q30" s="722"/>
    </row>
    <row r="31" spans="1:17" ht="14.1" customHeight="1" x14ac:dyDescent="0.25">
      <c r="A31" s="967"/>
      <c r="B31" s="975"/>
      <c r="C31" s="87" t="s">
        <v>83</v>
      </c>
      <c r="D31" s="110">
        <v>11174.315999999999</v>
      </c>
      <c r="E31" s="84">
        <v>11079.277</v>
      </c>
      <c r="F31" s="84">
        <v>11541.834999999999</v>
      </c>
      <c r="G31" s="89">
        <f t="shared" si="3"/>
        <v>33795.428</v>
      </c>
      <c r="H31" s="84">
        <v>120605.61205520001</v>
      </c>
      <c r="I31" s="84">
        <v>119674.1816657</v>
      </c>
      <c r="J31" s="84">
        <v>125175.19286749999</v>
      </c>
      <c r="K31" s="211">
        <f t="shared" si="0"/>
        <v>365454.98658840003</v>
      </c>
      <c r="L31" s="116"/>
      <c r="N31" s="722"/>
      <c r="O31" s="722"/>
      <c r="P31" s="722"/>
      <c r="Q31" s="722"/>
    </row>
    <row r="32" spans="1:17" ht="14.1" customHeight="1" x14ac:dyDescent="0.25">
      <c r="A32" s="967"/>
      <c r="B32" s="964" t="s">
        <v>88</v>
      </c>
      <c r="C32" s="85" t="s">
        <v>86</v>
      </c>
      <c r="D32" s="111">
        <v>1111.644</v>
      </c>
      <c r="E32" s="80">
        <v>946.64300000000003</v>
      </c>
      <c r="F32" s="80">
        <v>928.47699999999998</v>
      </c>
      <c r="G32" s="88">
        <f t="shared" si="3"/>
        <v>2986.7640000000001</v>
      </c>
      <c r="H32" s="80">
        <v>11656.535</v>
      </c>
      <c r="I32" s="80">
        <v>9913.8700000000008</v>
      </c>
      <c r="J32" s="80">
        <v>9729.7090000000007</v>
      </c>
      <c r="K32" s="212">
        <f t="shared" si="0"/>
        <v>31300.114000000001</v>
      </c>
      <c r="L32" s="116"/>
      <c r="N32" s="722"/>
      <c r="O32" s="722"/>
      <c r="P32" s="722"/>
      <c r="Q32" s="722"/>
    </row>
    <row r="33" spans="1:17" ht="14.1" customHeight="1" x14ac:dyDescent="0.25">
      <c r="A33" s="967"/>
      <c r="B33" s="974"/>
      <c r="C33" s="86" t="s">
        <v>94</v>
      </c>
      <c r="D33" s="109">
        <v>0</v>
      </c>
      <c r="E33" s="81">
        <v>0</v>
      </c>
      <c r="F33" s="81">
        <v>0</v>
      </c>
      <c r="G33" s="88">
        <f t="shared" si="3"/>
        <v>0</v>
      </c>
      <c r="H33" s="81">
        <v>0</v>
      </c>
      <c r="I33" s="81">
        <v>0</v>
      </c>
      <c r="J33" s="81">
        <v>0</v>
      </c>
      <c r="K33" s="212">
        <f t="shared" si="0"/>
        <v>0</v>
      </c>
      <c r="L33" s="116"/>
      <c r="N33" s="722"/>
      <c r="O33" s="722"/>
      <c r="P33" s="722"/>
      <c r="Q33" s="722"/>
    </row>
    <row r="34" spans="1:17" ht="14.1" customHeight="1" x14ac:dyDescent="0.25">
      <c r="A34" s="967"/>
      <c r="B34" s="975"/>
      <c r="C34" s="87" t="s">
        <v>83</v>
      </c>
      <c r="D34" s="110">
        <v>1111.644</v>
      </c>
      <c r="E34" s="84">
        <v>946.64300000000003</v>
      </c>
      <c r="F34" s="84">
        <v>928.47699999999998</v>
      </c>
      <c r="G34" s="89">
        <f t="shared" si="3"/>
        <v>2986.7640000000001</v>
      </c>
      <c r="H34" s="84">
        <v>11656.535</v>
      </c>
      <c r="I34" s="84">
        <v>9913.8700000000008</v>
      </c>
      <c r="J34" s="84">
        <v>9729.7090000000007</v>
      </c>
      <c r="K34" s="211">
        <f t="shared" si="0"/>
        <v>31300.114000000001</v>
      </c>
      <c r="L34" s="116"/>
      <c r="N34" s="722"/>
      <c r="O34" s="722"/>
      <c r="P34" s="722"/>
      <c r="Q34" s="722"/>
    </row>
    <row r="35" spans="1:17" ht="14.1" customHeight="1" x14ac:dyDescent="0.25">
      <c r="A35" s="967"/>
      <c r="B35" s="964" t="s">
        <v>83</v>
      </c>
      <c r="C35" s="85" t="s">
        <v>86</v>
      </c>
      <c r="D35" s="111">
        <v>11766.25</v>
      </c>
      <c r="E35" s="80">
        <v>11416.541999999999</v>
      </c>
      <c r="F35" s="80">
        <v>11976.877</v>
      </c>
      <c r="G35" s="88">
        <f t="shared" si="3"/>
        <v>35159.669000000002</v>
      </c>
      <c r="H35" s="80">
        <v>126666.88365519998</v>
      </c>
      <c r="I35" s="80">
        <v>123144.5776657</v>
      </c>
      <c r="J35" s="80">
        <v>129527.3718675</v>
      </c>
      <c r="K35" s="212">
        <f t="shared" si="0"/>
        <v>379338.83318839996</v>
      </c>
      <c r="L35" s="116"/>
      <c r="N35" s="722"/>
      <c r="O35" s="722"/>
      <c r="P35" s="722"/>
      <c r="Q35" s="722"/>
    </row>
    <row r="36" spans="1:17" ht="14.1" customHeight="1" x14ac:dyDescent="0.25">
      <c r="A36" s="967"/>
      <c r="B36" s="974"/>
      <c r="C36" s="86" t="s">
        <v>94</v>
      </c>
      <c r="D36" s="109">
        <v>519.70999999999958</v>
      </c>
      <c r="E36" s="81">
        <v>609.37800000000016</v>
      </c>
      <c r="F36" s="81">
        <v>493.43499999999949</v>
      </c>
      <c r="G36" s="88">
        <f t="shared" si="3"/>
        <v>1622.5229999999992</v>
      </c>
      <c r="H36" s="81">
        <v>5595.2634000000216</v>
      </c>
      <c r="I36" s="81">
        <v>6443.4739999999983</v>
      </c>
      <c r="J36" s="81">
        <v>5377.5300000000025</v>
      </c>
      <c r="K36" s="212">
        <f t="shared" si="0"/>
        <v>17416.267400000022</v>
      </c>
      <c r="L36" s="116"/>
      <c r="N36" s="722"/>
      <c r="O36" s="722"/>
      <c r="P36" s="722"/>
      <c r="Q36" s="722"/>
    </row>
    <row r="37" spans="1:17" ht="14.1" customHeight="1" thickBot="1" x14ac:dyDescent="0.3">
      <c r="A37" s="968"/>
      <c r="B37" s="976"/>
      <c r="C37" s="103" t="s">
        <v>83</v>
      </c>
      <c r="D37" s="112">
        <v>12285.96</v>
      </c>
      <c r="E37" s="104">
        <v>12025.92</v>
      </c>
      <c r="F37" s="104">
        <v>12470.312</v>
      </c>
      <c r="G37" s="105">
        <f t="shared" si="3"/>
        <v>36782.191999999995</v>
      </c>
      <c r="H37" s="104">
        <v>132262.14705520001</v>
      </c>
      <c r="I37" s="104">
        <v>129588.0516657</v>
      </c>
      <c r="J37" s="104">
        <v>134904.90186750001</v>
      </c>
      <c r="K37" s="213">
        <f t="shared" si="0"/>
        <v>396755.10058840003</v>
      </c>
      <c r="L37" s="118"/>
      <c r="N37" s="722"/>
      <c r="O37" s="722"/>
      <c r="P37" s="722"/>
      <c r="Q37" s="722"/>
    </row>
    <row r="38" spans="1:17" ht="14.1" customHeight="1" x14ac:dyDescent="0.25">
      <c r="A38" s="967" t="s">
        <v>229</v>
      </c>
      <c r="B38" s="964" t="s">
        <v>154</v>
      </c>
      <c r="C38" s="85" t="s">
        <v>248</v>
      </c>
      <c r="D38" s="111">
        <v>641744.68242364796</v>
      </c>
      <c r="E38" s="80">
        <v>414278.46</v>
      </c>
      <c r="F38" s="80">
        <v>296863.29348328151</v>
      </c>
      <c r="G38" s="88">
        <f t="shared" si="3"/>
        <v>1352886.4359069294</v>
      </c>
      <c r="H38" s="80">
        <v>6859297.3893799996</v>
      </c>
      <c r="I38" s="80">
        <v>4427373.1445900006</v>
      </c>
      <c r="J38" s="80">
        <v>3173142.5198499998</v>
      </c>
      <c r="K38" s="212">
        <f t="shared" si="0"/>
        <v>14459813.053819999</v>
      </c>
      <c r="L38" s="116"/>
      <c r="N38" s="722"/>
      <c r="O38" s="722"/>
      <c r="P38" s="722"/>
      <c r="Q38" s="722"/>
    </row>
    <row r="39" spans="1:17" ht="14.1" customHeight="1" x14ac:dyDescent="0.25">
      <c r="A39" s="967"/>
      <c r="B39" s="974"/>
      <c r="C39" s="86" t="s">
        <v>89</v>
      </c>
      <c r="D39" s="109">
        <v>10663.177810623065</v>
      </c>
      <c r="E39" s="81">
        <v>6332.2026971497835</v>
      </c>
      <c r="F39" s="81">
        <v>5454.8748396932069</v>
      </c>
      <c r="G39" s="88">
        <f t="shared" si="3"/>
        <v>22450.255347466053</v>
      </c>
      <c r="H39" s="81">
        <v>113962.81311999999</v>
      </c>
      <c r="I39" s="81">
        <v>67668.573810000002</v>
      </c>
      <c r="J39" s="81">
        <v>58300.602849999996</v>
      </c>
      <c r="K39" s="212">
        <f t="shared" si="0"/>
        <v>239931.98977999997</v>
      </c>
      <c r="L39" s="116"/>
      <c r="N39" s="722"/>
      <c r="O39" s="722"/>
      <c r="P39" s="722"/>
      <c r="Q39" s="722"/>
    </row>
    <row r="40" spans="1:17" ht="14.1" customHeight="1" x14ac:dyDescent="0.25">
      <c r="A40" s="967"/>
      <c r="B40" s="975"/>
      <c r="C40" s="87" t="s">
        <v>83</v>
      </c>
      <c r="D40" s="110">
        <v>652407.86023427104</v>
      </c>
      <c r="E40" s="84">
        <v>420610.66269714979</v>
      </c>
      <c r="F40" s="84">
        <v>302318.1683229747</v>
      </c>
      <c r="G40" s="89">
        <f t="shared" si="3"/>
        <v>1375336.6912543955</v>
      </c>
      <c r="H40" s="84">
        <v>6973260.2024999997</v>
      </c>
      <c r="I40" s="84">
        <v>4495041.7184000006</v>
      </c>
      <c r="J40" s="84">
        <v>3231443.1226999997</v>
      </c>
      <c r="K40" s="211">
        <f t="shared" si="0"/>
        <v>14699745.0436</v>
      </c>
      <c r="L40" s="116"/>
      <c r="N40" s="722"/>
      <c r="O40" s="722"/>
      <c r="P40" s="722"/>
      <c r="Q40" s="722"/>
    </row>
    <row r="41" spans="1:17" ht="14.1" customHeight="1" x14ac:dyDescent="0.25">
      <c r="A41" s="967"/>
      <c r="B41" s="964" t="s">
        <v>155</v>
      </c>
      <c r="C41" s="85" t="s">
        <v>248</v>
      </c>
      <c r="D41" s="111">
        <v>1095.835</v>
      </c>
      <c r="E41" s="80">
        <v>933.49299999999994</v>
      </c>
      <c r="F41" s="80">
        <v>914.56600000000003</v>
      </c>
      <c r="G41" s="88">
        <f t="shared" si="3"/>
        <v>2943.8940000000002</v>
      </c>
      <c r="H41" s="80">
        <v>11487.621000000003</v>
      </c>
      <c r="I41" s="80">
        <v>9773.2430000000022</v>
      </c>
      <c r="J41" s="80">
        <v>9581.1329999999998</v>
      </c>
      <c r="K41" s="212">
        <f t="shared" si="0"/>
        <v>30841.997000000003</v>
      </c>
      <c r="L41" s="116"/>
      <c r="N41" s="722"/>
      <c r="O41" s="722"/>
      <c r="P41" s="722"/>
      <c r="Q41" s="722"/>
    </row>
    <row r="42" spans="1:17" ht="14.1" customHeight="1" x14ac:dyDescent="0.25">
      <c r="A42" s="967"/>
      <c r="B42" s="974"/>
      <c r="C42" s="86" t="s">
        <v>89</v>
      </c>
      <c r="D42" s="109">
        <v>0</v>
      </c>
      <c r="E42" s="81">
        <v>0</v>
      </c>
      <c r="F42" s="81">
        <v>0</v>
      </c>
      <c r="G42" s="88">
        <f t="shared" si="3"/>
        <v>0</v>
      </c>
      <c r="H42" s="81">
        <v>0</v>
      </c>
      <c r="I42" s="81">
        <v>0</v>
      </c>
      <c r="J42" s="81">
        <v>0</v>
      </c>
      <c r="K42" s="212">
        <f t="shared" si="0"/>
        <v>0</v>
      </c>
      <c r="L42" s="116"/>
      <c r="N42" s="722"/>
      <c r="O42" s="722"/>
      <c r="P42" s="722"/>
      <c r="Q42" s="722"/>
    </row>
    <row r="43" spans="1:17" ht="14.1" customHeight="1" x14ac:dyDescent="0.25">
      <c r="A43" s="967"/>
      <c r="B43" s="975"/>
      <c r="C43" s="87" t="s">
        <v>83</v>
      </c>
      <c r="D43" s="110">
        <v>1095.835</v>
      </c>
      <c r="E43" s="84">
        <v>933.49299999999994</v>
      </c>
      <c r="F43" s="84">
        <v>914.56600000000003</v>
      </c>
      <c r="G43" s="89">
        <f t="shared" si="3"/>
        <v>2943.8940000000002</v>
      </c>
      <c r="H43" s="84">
        <v>11487.621000000003</v>
      </c>
      <c r="I43" s="84">
        <v>9773.2430000000022</v>
      </c>
      <c r="J43" s="84">
        <v>9581.1329999999998</v>
      </c>
      <c r="K43" s="211">
        <f t="shared" si="0"/>
        <v>30841.997000000003</v>
      </c>
      <c r="L43" s="116"/>
      <c r="N43" s="722"/>
      <c r="O43" s="722"/>
      <c r="P43" s="722"/>
      <c r="Q43" s="722"/>
    </row>
    <row r="44" spans="1:17" ht="14.1" customHeight="1" x14ac:dyDescent="0.25">
      <c r="A44" s="967"/>
      <c r="B44" s="977" t="s">
        <v>321</v>
      </c>
      <c r="C44" s="978"/>
      <c r="D44" s="618">
        <v>519.70999999999958</v>
      </c>
      <c r="E44" s="617">
        <v>609.37800000000016</v>
      </c>
      <c r="F44" s="617">
        <v>493.43499999999949</v>
      </c>
      <c r="G44" s="119">
        <f t="shared" si="3"/>
        <v>1622.5229999999992</v>
      </c>
      <c r="H44" s="617">
        <v>5595.2634000000216</v>
      </c>
      <c r="I44" s="617">
        <v>6443.4739999999983</v>
      </c>
      <c r="J44" s="617">
        <v>5377.5300000000025</v>
      </c>
      <c r="K44" s="217">
        <f t="shared" si="0"/>
        <v>17416.267400000022</v>
      </c>
      <c r="L44" s="116"/>
      <c r="N44" s="722"/>
      <c r="O44" s="722"/>
      <c r="P44" s="722"/>
      <c r="Q44" s="722"/>
    </row>
    <row r="45" spans="1:17" ht="14.1" customHeight="1" x14ac:dyDescent="0.25">
      <c r="A45" s="967"/>
      <c r="B45" s="977" t="s">
        <v>315</v>
      </c>
      <c r="C45" s="978"/>
      <c r="D45" s="618">
        <v>7778.1390000000001</v>
      </c>
      <c r="E45" s="617">
        <v>3275.9219999999996</v>
      </c>
      <c r="F45" s="617">
        <v>35987.148999999998</v>
      </c>
      <c r="G45" s="119">
        <f t="shared" si="3"/>
        <v>47041.21</v>
      </c>
      <c r="H45" s="617">
        <v>83048.205000000002</v>
      </c>
      <c r="I45" s="617">
        <v>35022.502999999997</v>
      </c>
      <c r="J45" s="617">
        <v>384302.60000000009</v>
      </c>
      <c r="K45" s="217">
        <f t="shared" si="0"/>
        <v>502373.30800000008</v>
      </c>
      <c r="L45" s="116"/>
      <c r="N45" s="722"/>
      <c r="O45" s="722"/>
      <c r="P45" s="722"/>
      <c r="Q45" s="722"/>
    </row>
    <row r="46" spans="1:17" ht="14.1" customHeight="1" x14ac:dyDescent="0.25">
      <c r="A46" s="967"/>
      <c r="B46" s="971" t="s">
        <v>90</v>
      </c>
      <c r="C46" s="86" t="s">
        <v>248</v>
      </c>
      <c r="D46" s="109">
        <v>650618.65642364789</v>
      </c>
      <c r="E46" s="81">
        <v>418487.87500000006</v>
      </c>
      <c r="F46" s="81">
        <v>333765.00848328148</v>
      </c>
      <c r="G46" s="88">
        <f t="shared" si="3"/>
        <v>1402871.5399069292</v>
      </c>
      <c r="H46" s="81">
        <v>6953833.21538</v>
      </c>
      <c r="I46" s="81">
        <v>4472168.89059</v>
      </c>
      <c r="J46" s="81">
        <v>3567026.2528499998</v>
      </c>
      <c r="K46" s="212">
        <f t="shared" si="0"/>
        <v>14993028.358819999</v>
      </c>
      <c r="L46" s="116"/>
      <c r="N46" s="722"/>
      <c r="O46" s="722"/>
      <c r="P46" s="722"/>
      <c r="Q46" s="722"/>
    </row>
    <row r="47" spans="1:17" ht="14.1" customHeight="1" x14ac:dyDescent="0.25">
      <c r="A47" s="967"/>
      <c r="B47" s="971"/>
      <c r="C47" s="86" t="s">
        <v>344</v>
      </c>
      <c r="D47" s="109">
        <v>11331.853810623064</v>
      </c>
      <c r="E47" s="81">
        <v>7258.0066971497836</v>
      </c>
      <c r="F47" s="81">
        <v>7408.1118396932061</v>
      </c>
      <c r="G47" s="88">
        <f t="shared" si="3"/>
        <v>25997.972347466057</v>
      </c>
      <c r="H47" s="81">
        <v>121150.65495900002</v>
      </c>
      <c r="I47" s="81">
        <v>77494.190912000005</v>
      </c>
      <c r="J47" s="81">
        <v>79273.012891999999</v>
      </c>
      <c r="K47" s="212">
        <f t="shared" si="0"/>
        <v>277917.858763</v>
      </c>
      <c r="L47" s="116"/>
      <c r="N47" s="722"/>
      <c r="O47" s="722"/>
      <c r="P47" s="722"/>
      <c r="Q47" s="722"/>
    </row>
    <row r="48" spans="1:17" ht="14.1" customHeight="1" thickBot="1" x14ac:dyDescent="0.3">
      <c r="A48" s="968"/>
      <c r="B48" s="972"/>
      <c r="C48" s="103" t="s">
        <v>83</v>
      </c>
      <c r="D48" s="112">
        <v>661950.51023427094</v>
      </c>
      <c r="E48" s="104">
        <v>425745.88169714983</v>
      </c>
      <c r="F48" s="104">
        <v>341173.12032297469</v>
      </c>
      <c r="G48" s="105">
        <f>SUM(D48:F48)</f>
        <v>1428869.5122543953</v>
      </c>
      <c r="H48" s="104">
        <v>7074983.8703389997</v>
      </c>
      <c r="I48" s="104">
        <v>4549663.0815019999</v>
      </c>
      <c r="J48" s="104">
        <v>3646299.2657419997</v>
      </c>
      <c r="K48" s="216">
        <f t="shared" si="0"/>
        <v>15270946.217583001</v>
      </c>
      <c r="L48" s="118"/>
      <c r="N48" s="722"/>
      <c r="O48" s="722"/>
      <c r="P48" s="722"/>
      <c r="Q48" s="722"/>
    </row>
    <row r="49" spans="1:17" ht="5.0999999999999996" customHeight="1" x14ac:dyDescent="0.25">
      <c r="A49" s="96"/>
      <c r="B49" s="97"/>
      <c r="C49" s="98"/>
      <c r="D49" s="109"/>
      <c r="E49" s="81"/>
      <c r="F49" s="81"/>
      <c r="G49" s="82"/>
      <c r="H49" s="81"/>
      <c r="I49" s="81"/>
      <c r="J49" s="81"/>
      <c r="K49" s="81"/>
      <c r="L49" s="116"/>
      <c r="N49" s="722"/>
      <c r="O49" s="722"/>
      <c r="P49" s="722"/>
      <c r="Q49" s="722"/>
    </row>
    <row r="50" spans="1:17" ht="5.0999999999999996" customHeight="1" x14ac:dyDescent="0.25">
      <c r="A50" s="96"/>
      <c r="B50" s="97"/>
      <c r="C50" s="98"/>
      <c r="D50" s="81"/>
      <c r="E50" s="81"/>
      <c r="F50" s="81"/>
      <c r="G50" s="81"/>
      <c r="H50" s="81"/>
      <c r="I50" s="81"/>
      <c r="J50" s="81"/>
      <c r="K50" s="81"/>
      <c r="L50" s="90"/>
      <c r="N50" s="722"/>
      <c r="O50" s="722"/>
      <c r="P50" s="722"/>
      <c r="Q50" s="722"/>
    </row>
    <row r="51" spans="1:17" ht="5.0999999999999996" customHeight="1" x14ac:dyDescent="0.25">
      <c r="A51" s="93"/>
      <c r="B51" s="94"/>
      <c r="C51" s="95"/>
      <c r="D51" s="110"/>
      <c r="E51" s="84"/>
      <c r="F51" s="84"/>
      <c r="G51" s="82"/>
      <c r="H51" s="83"/>
      <c r="I51" s="84"/>
      <c r="J51" s="84"/>
      <c r="K51" s="81"/>
      <c r="L51" s="106"/>
      <c r="N51" s="722"/>
      <c r="O51" s="722"/>
      <c r="P51" s="722"/>
      <c r="Q51" s="722"/>
    </row>
    <row r="52" spans="1:17" ht="14.1" customHeight="1" x14ac:dyDescent="0.25">
      <c r="A52" s="973" t="s">
        <v>338</v>
      </c>
      <c r="B52" s="973"/>
      <c r="C52" s="973"/>
      <c r="D52" s="618">
        <v>-13568.466185169644</v>
      </c>
      <c r="E52" s="617">
        <v>-9664.6633252819302</v>
      </c>
      <c r="F52" s="617">
        <v>-11909.230870620348</v>
      </c>
      <c r="G52" s="119">
        <f t="shared" si="3"/>
        <v>-35142.360381071921</v>
      </c>
      <c r="H52" s="630">
        <v>-136264.36196670309</v>
      </c>
      <c r="I52" s="617">
        <v>-93325.282502100803</v>
      </c>
      <c r="J52" s="617">
        <v>-113315.13277080189</v>
      </c>
      <c r="K52" s="217">
        <f>SUM(H52:J52)</f>
        <v>-342904.77723960578</v>
      </c>
      <c r="L52" s="113"/>
      <c r="N52" s="722"/>
      <c r="O52" s="722"/>
      <c r="P52" s="722"/>
      <c r="Q52" s="722"/>
    </row>
    <row r="53" spans="1:17" ht="5.0999999999999996" customHeight="1" x14ac:dyDescent="0.25">
      <c r="D53" s="114"/>
      <c r="H53" s="91"/>
      <c r="L53" s="114"/>
    </row>
  </sheetData>
  <mergeCells count="25"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  <mergeCell ref="B20:B23"/>
    <mergeCell ref="B24:B27"/>
    <mergeCell ref="A16:A28"/>
    <mergeCell ref="B28:C28"/>
    <mergeCell ref="B46:B48"/>
    <mergeCell ref="A38:A48"/>
    <mergeCell ref="B7:B9"/>
    <mergeCell ref="B10:B12"/>
    <mergeCell ref="B13:B15"/>
    <mergeCell ref="A7:A15"/>
    <mergeCell ref="B16:B19"/>
    <mergeCell ref="K1:L1"/>
    <mergeCell ref="A2:L2"/>
    <mergeCell ref="D4:K4"/>
    <mergeCell ref="D5:G5"/>
    <mergeCell ref="H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/>
  </sheetViews>
  <sheetFormatPr defaultRowHeight="12.75" x14ac:dyDescent="0.25"/>
  <cols>
    <col min="1" max="1" width="7.7109375" style="293" customWidth="1"/>
    <col min="2" max="19" width="7.42578125" style="293" customWidth="1"/>
    <col min="20" max="20" width="1.7109375" style="293" customWidth="1"/>
    <col min="21" max="21" width="9.28515625" style="293" bestFit="1" customWidth="1"/>
    <col min="22" max="22" width="11.42578125" style="293" bestFit="1" customWidth="1"/>
    <col min="23" max="261" width="9.140625" style="293"/>
    <col min="262" max="274" width="10.7109375" style="293" customWidth="1"/>
    <col min="275" max="517" width="9.140625" style="293"/>
    <col min="518" max="530" width="10.7109375" style="293" customWidth="1"/>
    <col min="531" max="773" width="9.140625" style="293"/>
    <col min="774" max="786" width="10.7109375" style="293" customWidth="1"/>
    <col min="787" max="1029" width="9.140625" style="293"/>
    <col min="1030" max="1042" width="10.7109375" style="293" customWidth="1"/>
    <col min="1043" max="1285" width="9.140625" style="293"/>
    <col min="1286" max="1298" width="10.7109375" style="293" customWidth="1"/>
    <col min="1299" max="1541" width="9.140625" style="293"/>
    <col min="1542" max="1554" width="10.7109375" style="293" customWidth="1"/>
    <col min="1555" max="1797" width="9.140625" style="293"/>
    <col min="1798" max="1810" width="10.7109375" style="293" customWidth="1"/>
    <col min="1811" max="2053" width="9.140625" style="293"/>
    <col min="2054" max="2066" width="10.7109375" style="293" customWidth="1"/>
    <col min="2067" max="2309" width="9.140625" style="293"/>
    <col min="2310" max="2322" width="10.7109375" style="293" customWidth="1"/>
    <col min="2323" max="2565" width="9.140625" style="293"/>
    <col min="2566" max="2578" width="10.7109375" style="293" customWidth="1"/>
    <col min="2579" max="2821" width="9.140625" style="293"/>
    <col min="2822" max="2834" width="10.7109375" style="293" customWidth="1"/>
    <col min="2835" max="3077" width="9.140625" style="293"/>
    <col min="3078" max="3090" width="10.7109375" style="293" customWidth="1"/>
    <col min="3091" max="3333" width="9.140625" style="293"/>
    <col min="3334" max="3346" width="10.7109375" style="293" customWidth="1"/>
    <col min="3347" max="3589" width="9.140625" style="293"/>
    <col min="3590" max="3602" width="10.7109375" style="293" customWidth="1"/>
    <col min="3603" max="3845" width="9.140625" style="293"/>
    <col min="3846" max="3858" width="10.7109375" style="293" customWidth="1"/>
    <col min="3859" max="4101" width="9.140625" style="293"/>
    <col min="4102" max="4114" width="10.7109375" style="293" customWidth="1"/>
    <col min="4115" max="4357" width="9.140625" style="293"/>
    <col min="4358" max="4370" width="10.7109375" style="293" customWidth="1"/>
    <col min="4371" max="4613" width="9.140625" style="293"/>
    <col min="4614" max="4626" width="10.7109375" style="293" customWidth="1"/>
    <col min="4627" max="4869" width="9.140625" style="293"/>
    <col min="4870" max="4882" width="10.7109375" style="293" customWidth="1"/>
    <col min="4883" max="5125" width="9.140625" style="293"/>
    <col min="5126" max="5138" width="10.7109375" style="293" customWidth="1"/>
    <col min="5139" max="5381" width="9.140625" style="293"/>
    <col min="5382" max="5394" width="10.7109375" style="293" customWidth="1"/>
    <col min="5395" max="5637" width="9.140625" style="293"/>
    <col min="5638" max="5650" width="10.7109375" style="293" customWidth="1"/>
    <col min="5651" max="5893" width="9.140625" style="293"/>
    <col min="5894" max="5906" width="10.7109375" style="293" customWidth="1"/>
    <col min="5907" max="6149" width="9.140625" style="293"/>
    <col min="6150" max="6162" width="10.7109375" style="293" customWidth="1"/>
    <col min="6163" max="6405" width="9.140625" style="293"/>
    <col min="6406" max="6418" width="10.7109375" style="293" customWidth="1"/>
    <col min="6419" max="6661" width="9.140625" style="293"/>
    <col min="6662" max="6674" width="10.7109375" style="293" customWidth="1"/>
    <col min="6675" max="6917" width="9.140625" style="293"/>
    <col min="6918" max="6930" width="10.7109375" style="293" customWidth="1"/>
    <col min="6931" max="7173" width="9.140625" style="293"/>
    <col min="7174" max="7186" width="10.7109375" style="293" customWidth="1"/>
    <col min="7187" max="7429" width="9.140625" style="293"/>
    <col min="7430" max="7442" width="10.7109375" style="293" customWidth="1"/>
    <col min="7443" max="7685" width="9.140625" style="293"/>
    <col min="7686" max="7698" width="10.7109375" style="293" customWidth="1"/>
    <col min="7699" max="7941" width="9.140625" style="293"/>
    <col min="7942" max="7954" width="10.7109375" style="293" customWidth="1"/>
    <col min="7955" max="8197" width="9.140625" style="293"/>
    <col min="8198" max="8210" width="10.7109375" style="293" customWidth="1"/>
    <col min="8211" max="8453" width="9.140625" style="293"/>
    <col min="8454" max="8466" width="10.7109375" style="293" customWidth="1"/>
    <col min="8467" max="8709" width="9.140625" style="293"/>
    <col min="8710" max="8722" width="10.7109375" style="293" customWidth="1"/>
    <col min="8723" max="8965" width="9.140625" style="293"/>
    <col min="8966" max="8978" width="10.7109375" style="293" customWidth="1"/>
    <col min="8979" max="9221" width="9.140625" style="293"/>
    <col min="9222" max="9234" width="10.7109375" style="293" customWidth="1"/>
    <col min="9235" max="9477" width="9.140625" style="293"/>
    <col min="9478" max="9490" width="10.7109375" style="293" customWidth="1"/>
    <col min="9491" max="9733" width="9.140625" style="293"/>
    <col min="9734" max="9746" width="10.7109375" style="293" customWidth="1"/>
    <col min="9747" max="9989" width="9.140625" style="293"/>
    <col min="9990" max="10002" width="10.7109375" style="293" customWidth="1"/>
    <col min="10003" max="10245" width="9.140625" style="293"/>
    <col min="10246" max="10258" width="10.7109375" style="293" customWidth="1"/>
    <col min="10259" max="10501" width="9.140625" style="293"/>
    <col min="10502" max="10514" width="10.7109375" style="293" customWidth="1"/>
    <col min="10515" max="10757" width="9.140625" style="293"/>
    <col min="10758" max="10770" width="10.7109375" style="293" customWidth="1"/>
    <col min="10771" max="11013" width="9.140625" style="293"/>
    <col min="11014" max="11026" width="10.7109375" style="293" customWidth="1"/>
    <col min="11027" max="11269" width="9.140625" style="293"/>
    <col min="11270" max="11282" width="10.7109375" style="293" customWidth="1"/>
    <col min="11283" max="11525" width="9.140625" style="293"/>
    <col min="11526" max="11538" width="10.7109375" style="293" customWidth="1"/>
    <col min="11539" max="11781" width="9.140625" style="293"/>
    <col min="11782" max="11794" width="10.7109375" style="293" customWidth="1"/>
    <col min="11795" max="12037" width="9.140625" style="293"/>
    <col min="12038" max="12050" width="10.7109375" style="293" customWidth="1"/>
    <col min="12051" max="12293" width="9.140625" style="293"/>
    <col min="12294" max="12306" width="10.7109375" style="293" customWidth="1"/>
    <col min="12307" max="12549" width="9.140625" style="293"/>
    <col min="12550" max="12562" width="10.7109375" style="293" customWidth="1"/>
    <col min="12563" max="12805" width="9.140625" style="293"/>
    <col min="12806" max="12818" width="10.7109375" style="293" customWidth="1"/>
    <col min="12819" max="13061" width="9.140625" style="293"/>
    <col min="13062" max="13074" width="10.7109375" style="293" customWidth="1"/>
    <col min="13075" max="13317" width="9.140625" style="293"/>
    <col min="13318" max="13330" width="10.7109375" style="293" customWidth="1"/>
    <col min="13331" max="13573" width="9.140625" style="293"/>
    <col min="13574" max="13586" width="10.7109375" style="293" customWidth="1"/>
    <col min="13587" max="13829" width="9.140625" style="293"/>
    <col min="13830" max="13842" width="10.7109375" style="293" customWidth="1"/>
    <col min="13843" max="14085" width="9.140625" style="293"/>
    <col min="14086" max="14098" width="10.7109375" style="293" customWidth="1"/>
    <col min="14099" max="14341" width="9.140625" style="293"/>
    <col min="14342" max="14354" width="10.7109375" style="293" customWidth="1"/>
    <col min="14355" max="14597" width="9.140625" style="293"/>
    <col min="14598" max="14610" width="10.7109375" style="293" customWidth="1"/>
    <col min="14611" max="14853" width="9.140625" style="293"/>
    <col min="14854" max="14866" width="10.7109375" style="293" customWidth="1"/>
    <col min="14867" max="15109" width="9.140625" style="293"/>
    <col min="15110" max="15122" width="10.7109375" style="293" customWidth="1"/>
    <col min="15123" max="15365" width="9.140625" style="293"/>
    <col min="15366" max="15378" width="10.7109375" style="293" customWidth="1"/>
    <col min="15379" max="15621" width="9.140625" style="293"/>
    <col min="15622" max="15634" width="10.7109375" style="293" customWidth="1"/>
    <col min="15635" max="15877" width="9.140625" style="293"/>
    <col min="15878" max="15890" width="10.7109375" style="293" customWidth="1"/>
    <col min="15891" max="16133" width="9.140625" style="293"/>
    <col min="16134" max="16146" width="10.7109375" style="293" customWidth="1"/>
    <col min="16147" max="16384" width="9.140625" style="293"/>
  </cols>
  <sheetData>
    <row r="1" spans="1:24" x14ac:dyDescent="0.25">
      <c r="R1" s="983" t="s">
        <v>250</v>
      </c>
      <c r="S1" s="983"/>
      <c r="T1" s="983"/>
    </row>
    <row r="2" spans="1:24" ht="20.100000000000001" customHeight="1" x14ac:dyDescent="0.25">
      <c r="A2" s="982" t="s">
        <v>98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</row>
    <row r="3" spans="1:24" ht="20.100000000000001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7"/>
      <c r="K3" s="318"/>
      <c r="L3" s="318"/>
      <c r="M3" s="318"/>
      <c r="N3" s="318"/>
      <c r="O3" s="318"/>
      <c r="P3" s="318"/>
      <c r="Q3" s="318"/>
      <c r="R3" s="318"/>
    </row>
    <row r="4" spans="1:24" ht="17.25" customHeight="1" x14ac:dyDescent="0.25">
      <c r="A4" s="319"/>
      <c r="B4" s="979">
        <f>T!G17</f>
        <v>2017</v>
      </c>
      <c r="C4" s="980"/>
      <c r="D4" s="980"/>
      <c r="E4" s="980"/>
      <c r="F4" s="980"/>
      <c r="G4" s="980"/>
      <c r="H4" s="980"/>
      <c r="I4" s="980"/>
      <c r="J4" s="980"/>
      <c r="K4" s="980"/>
      <c r="L4" s="980"/>
      <c r="M4" s="980"/>
      <c r="N4" s="980"/>
      <c r="O4" s="980"/>
      <c r="P4" s="980"/>
      <c r="Q4" s="980"/>
      <c r="R4" s="980"/>
      <c r="S4" s="981"/>
    </row>
    <row r="5" spans="1:24" ht="50.1" customHeight="1" x14ac:dyDescent="0.25">
      <c r="A5" s="319"/>
      <c r="B5" s="988" t="s">
        <v>191</v>
      </c>
      <c r="C5" s="989"/>
      <c r="D5" s="989"/>
      <c r="E5" s="989"/>
      <c r="F5" s="989"/>
      <c r="G5" s="989"/>
      <c r="H5" s="989"/>
      <c r="I5" s="989"/>
      <c r="J5" s="990"/>
      <c r="K5" s="988" t="s">
        <v>12</v>
      </c>
      <c r="L5" s="989"/>
      <c r="M5" s="989"/>
      <c r="N5" s="989"/>
      <c r="O5" s="989"/>
      <c r="P5" s="989"/>
      <c r="Q5" s="989"/>
      <c r="R5" s="989"/>
      <c r="S5" s="990"/>
    </row>
    <row r="6" spans="1:24" ht="52.5" customHeight="1" x14ac:dyDescent="0.25">
      <c r="A6" s="294"/>
      <c r="B6" s="991" t="s">
        <v>91</v>
      </c>
      <c r="C6" s="984"/>
      <c r="D6" s="984"/>
      <c r="E6" s="984" t="s">
        <v>96</v>
      </c>
      <c r="F6" s="984"/>
      <c r="G6" s="984"/>
      <c r="H6" s="985" t="s">
        <v>175</v>
      </c>
      <c r="I6" s="986" t="s">
        <v>339</v>
      </c>
      <c r="J6" s="987" t="s">
        <v>42</v>
      </c>
      <c r="K6" s="991" t="s">
        <v>91</v>
      </c>
      <c r="L6" s="984"/>
      <c r="M6" s="984"/>
      <c r="N6" s="984" t="s">
        <v>96</v>
      </c>
      <c r="O6" s="984"/>
      <c r="P6" s="984"/>
      <c r="Q6" s="985" t="s">
        <v>175</v>
      </c>
      <c r="R6" s="986" t="s">
        <v>339</v>
      </c>
      <c r="S6" s="987" t="s">
        <v>42</v>
      </c>
    </row>
    <row r="7" spans="1:24" ht="28.5" customHeight="1" x14ac:dyDescent="0.25">
      <c r="A7" s="295" t="s">
        <v>157</v>
      </c>
      <c r="B7" s="331" t="s">
        <v>79</v>
      </c>
      <c r="C7" s="332" t="s">
        <v>80</v>
      </c>
      <c r="D7" s="333" t="s">
        <v>152</v>
      </c>
      <c r="E7" s="334" t="s">
        <v>84</v>
      </c>
      <c r="F7" s="332" t="s">
        <v>85</v>
      </c>
      <c r="G7" s="333" t="s">
        <v>153</v>
      </c>
      <c r="H7" s="985"/>
      <c r="I7" s="985"/>
      <c r="J7" s="987"/>
      <c r="K7" s="331" t="s">
        <v>79</v>
      </c>
      <c r="L7" s="332" t="s">
        <v>80</v>
      </c>
      <c r="M7" s="333" t="s">
        <v>152</v>
      </c>
      <c r="N7" s="334" t="s">
        <v>84</v>
      </c>
      <c r="O7" s="332" t="s">
        <v>85</v>
      </c>
      <c r="P7" s="333" t="s">
        <v>153</v>
      </c>
      <c r="Q7" s="985"/>
      <c r="R7" s="985"/>
      <c r="S7" s="987"/>
      <c r="T7" s="329"/>
    </row>
    <row r="8" spans="1:24" ht="14.1" customHeight="1" x14ac:dyDescent="0.25">
      <c r="A8" s="296" t="s">
        <v>25</v>
      </c>
      <c r="B8" s="310">
        <v>3554.2519312509125</v>
      </c>
      <c r="C8" s="323">
        <v>2969.013029126515</v>
      </c>
      <c r="D8" s="312">
        <v>585.23890212439755</v>
      </c>
      <c r="E8" s="313">
        <v>876.94375400000001</v>
      </c>
      <c r="F8" s="311">
        <v>0.68487599999999993</v>
      </c>
      <c r="G8" s="312">
        <v>876.25887799999998</v>
      </c>
      <c r="H8" s="320">
        <v>11.867870000000003</v>
      </c>
      <c r="I8" s="320">
        <v>-17.682237056128447</v>
      </c>
      <c r="J8" s="324">
        <v>1455.6834130682691</v>
      </c>
      <c r="K8" s="310">
        <v>37873.188211437999</v>
      </c>
      <c r="L8" s="323">
        <v>31670.830494065802</v>
      </c>
      <c r="M8" s="312">
        <v>6202.3577173721969</v>
      </c>
      <c r="N8" s="313">
        <v>9389.7657760000002</v>
      </c>
      <c r="O8" s="311">
        <v>7.3273029999999997</v>
      </c>
      <c r="P8" s="312">
        <v>9382.4384730000002</v>
      </c>
      <c r="Q8" s="320">
        <v>128.5124240817</v>
      </c>
      <c r="R8" s="320">
        <v>-172.02722328498029</v>
      </c>
      <c r="S8" s="324">
        <v>15541.281391168919</v>
      </c>
      <c r="T8" s="301"/>
      <c r="U8" s="301"/>
      <c r="V8" s="302"/>
      <c r="W8" s="302"/>
      <c r="X8" s="302"/>
    </row>
    <row r="9" spans="1:24" ht="14.1" customHeight="1" x14ac:dyDescent="0.25">
      <c r="A9" s="296" t="s">
        <v>26</v>
      </c>
      <c r="B9" s="297">
        <v>2824.4136437688408</v>
      </c>
      <c r="C9" s="298">
        <v>2222.5835438778481</v>
      </c>
      <c r="D9" s="299">
        <v>601.83009989099264</v>
      </c>
      <c r="E9" s="300">
        <v>450.93774999999999</v>
      </c>
      <c r="F9" s="298">
        <v>30.141396</v>
      </c>
      <c r="G9" s="299">
        <v>420.79635400000001</v>
      </c>
      <c r="H9" s="322">
        <v>10.710225999999999</v>
      </c>
      <c r="I9" s="322">
        <v>-12.226335068441461</v>
      </c>
      <c r="J9" s="325">
        <v>1021.1103448225516</v>
      </c>
      <c r="K9" s="297">
        <v>30097.006569276</v>
      </c>
      <c r="L9" s="298">
        <v>23692.666357943101</v>
      </c>
      <c r="M9" s="299">
        <v>6404.3402113328993</v>
      </c>
      <c r="N9" s="300">
        <v>4819.5220272639999</v>
      </c>
      <c r="O9" s="298">
        <v>322.47820100000001</v>
      </c>
      <c r="P9" s="299">
        <v>4497.043826264</v>
      </c>
      <c r="Q9" s="322">
        <v>115.70589516279998</v>
      </c>
      <c r="R9" s="322">
        <v>-121.00392881377786</v>
      </c>
      <c r="S9" s="325">
        <v>10896.086003945924</v>
      </c>
      <c r="T9" s="303"/>
      <c r="U9" s="303"/>
      <c r="V9" s="302"/>
      <c r="W9" s="302"/>
      <c r="X9" s="302"/>
    </row>
    <row r="10" spans="1:24" ht="14.1" customHeight="1" x14ac:dyDescent="0.25">
      <c r="A10" s="350" t="s">
        <v>27</v>
      </c>
      <c r="B10" s="305">
        <v>2952.9186078118391</v>
      </c>
      <c r="C10" s="306">
        <v>2246.6992840801031</v>
      </c>
      <c r="D10" s="307">
        <v>706.21932373173604</v>
      </c>
      <c r="E10" s="308">
        <v>126.30672300000001</v>
      </c>
      <c r="F10" s="306">
        <v>24.641216</v>
      </c>
      <c r="G10" s="307">
        <v>101.66550700000001</v>
      </c>
      <c r="H10" s="321">
        <v>12.003358999999998</v>
      </c>
      <c r="I10" s="321">
        <v>-16.408510608445155</v>
      </c>
      <c r="J10" s="326">
        <v>803.47967912329113</v>
      </c>
      <c r="K10" s="305">
        <v>31496.179915195004</v>
      </c>
      <c r="L10" s="306">
        <v>23968.078670961197</v>
      </c>
      <c r="M10" s="307">
        <v>7528.1012442338069</v>
      </c>
      <c r="N10" s="308">
        <v>1350.2984203850003</v>
      </c>
      <c r="O10" s="306">
        <v>263.07724885199997</v>
      </c>
      <c r="P10" s="307">
        <v>1087.2211715330004</v>
      </c>
      <c r="Q10" s="321">
        <v>129.1719624408</v>
      </c>
      <c r="R10" s="321">
        <v>-168.24685897210426</v>
      </c>
      <c r="S10" s="326">
        <v>8576.2475192355014</v>
      </c>
      <c r="T10" s="309"/>
      <c r="U10" s="309"/>
      <c r="V10" s="302"/>
      <c r="W10" s="302"/>
      <c r="X10" s="302"/>
    </row>
    <row r="11" spans="1:24" ht="14.1" customHeight="1" x14ac:dyDescent="0.25">
      <c r="A11" s="349" t="s">
        <v>28</v>
      </c>
      <c r="B11" s="310">
        <v>2758.549514310525</v>
      </c>
      <c r="C11" s="311">
        <v>1891.7832998910842</v>
      </c>
      <c r="D11" s="312">
        <v>866.76621441944076</v>
      </c>
      <c r="E11" s="313">
        <v>19.858931999999999</v>
      </c>
      <c r="F11" s="311">
        <v>223.39213000000001</v>
      </c>
      <c r="G11" s="312">
        <v>-203.533198</v>
      </c>
      <c r="H11" s="320">
        <v>12.285959999999999</v>
      </c>
      <c r="I11" s="320">
        <v>-13.568466185169644</v>
      </c>
      <c r="J11" s="324">
        <v>661.95051023427095</v>
      </c>
      <c r="K11" s="310">
        <v>29443.243005986002</v>
      </c>
      <c r="L11" s="311">
        <v>20187.4302457015</v>
      </c>
      <c r="M11" s="312">
        <v>9255.8127602845016</v>
      </c>
      <c r="N11" s="313">
        <v>212.54948099999999</v>
      </c>
      <c r="O11" s="311">
        <v>2389.3761560340004</v>
      </c>
      <c r="P11" s="312">
        <v>-2176.8266750340003</v>
      </c>
      <c r="Q11" s="320">
        <v>132.26214705520002</v>
      </c>
      <c r="R11" s="320">
        <v>-136.26436196670309</v>
      </c>
      <c r="S11" s="324">
        <v>7074.9838703389996</v>
      </c>
      <c r="T11" s="303"/>
      <c r="U11" s="303"/>
      <c r="V11" s="302"/>
      <c r="W11" s="302"/>
      <c r="X11" s="302"/>
    </row>
    <row r="12" spans="1:24" ht="14.1" customHeight="1" x14ac:dyDescent="0.25">
      <c r="A12" s="349" t="s">
        <v>29</v>
      </c>
      <c r="B12" s="297">
        <v>2621.5140654752736</v>
      </c>
      <c r="C12" s="298">
        <v>1842.8932254528418</v>
      </c>
      <c r="D12" s="299">
        <v>778.62084002243182</v>
      </c>
      <c r="E12" s="300">
        <v>19.121337</v>
      </c>
      <c r="F12" s="298">
        <v>374.35755199999994</v>
      </c>
      <c r="G12" s="299">
        <v>-355.23621499999996</v>
      </c>
      <c r="H12" s="322">
        <v>12.025919999999999</v>
      </c>
      <c r="I12" s="322">
        <v>-9.6646633252819303</v>
      </c>
      <c r="J12" s="325">
        <v>425.74588169714985</v>
      </c>
      <c r="K12" s="297">
        <v>27979.027718328001</v>
      </c>
      <c r="L12" s="298">
        <v>19670.754401989601</v>
      </c>
      <c r="M12" s="299">
        <v>8308.2733163384</v>
      </c>
      <c r="N12" s="300">
        <v>204.522324</v>
      </c>
      <c r="O12" s="298">
        <v>3999.3953279999996</v>
      </c>
      <c r="P12" s="299">
        <v>-3794.8730039999996</v>
      </c>
      <c r="Q12" s="322">
        <v>129.58805166569999</v>
      </c>
      <c r="R12" s="322">
        <v>-93.325282502100805</v>
      </c>
      <c r="S12" s="325">
        <v>4549.6630815019998</v>
      </c>
      <c r="T12" s="303"/>
      <c r="U12" s="303"/>
      <c r="V12" s="302"/>
      <c r="W12" s="302"/>
      <c r="X12" s="302"/>
    </row>
    <row r="13" spans="1:24" ht="14.1" customHeight="1" x14ac:dyDescent="0.25">
      <c r="A13" s="350" t="s">
        <v>30</v>
      </c>
      <c r="B13" s="305">
        <v>2059.0585837919912</v>
      </c>
      <c r="C13" s="306">
        <v>905.67110559839591</v>
      </c>
      <c r="D13" s="307">
        <v>1153.3874781935951</v>
      </c>
      <c r="E13" s="308">
        <v>0</v>
      </c>
      <c r="F13" s="306">
        <v>812.77543900000001</v>
      </c>
      <c r="G13" s="307">
        <v>-812.77543900000001</v>
      </c>
      <c r="H13" s="321">
        <v>12.470312</v>
      </c>
      <c r="I13" s="321">
        <v>-11.909230870620348</v>
      </c>
      <c r="J13" s="326">
        <v>341.17312032297468</v>
      </c>
      <c r="K13" s="305">
        <v>21974.000415352002</v>
      </c>
      <c r="L13" s="306">
        <v>9666.6353332327017</v>
      </c>
      <c r="M13" s="307">
        <v>12307.3650821193</v>
      </c>
      <c r="N13" s="308">
        <v>0</v>
      </c>
      <c r="O13" s="306">
        <v>8682.655585474</v>
      </c>
      <c r="P13" s="307">
        <v>-8682.655585474</v>
      </c>
      <c r="Q13" s="321">
        <v>134.9049018675</v>
      </c>
      <c r="R13" s="321">
        <v>-113.3151327708019</v>
      </c>
      <c r="S13" s="326">
        <v>3646.2992657419995</v>
      </c>
      <c r="T13" s="303"/>
      <c r="U13" s="303"/>
      <c r="V13" s="302"/>
      <c r="W13" s="302"/>
      <c r="X13" s="302"/>
    </row>
    <row r="14" spans="1:24" ht="14.1" customHeight="1" x14ac:dyDescent="0.25">
      <c r="A14" s="349" t="s">
        <v>31</v>
      </c>
      <c r="B14" s="310"/>
      <c r="C14" s="311"/>
      <c r="D14" s="312"/>
      <c r="E14" s="313"/>
      <c r="F14" s="311"/>
      <c r="G14" s="312"/>
      <c r="H14" s="320"/>
      <c r="I14" s="320"/>
      <c r="J14" s="324"/>
      <c r="K14" s="310"/>
      <c r="L14" s="311"/>
      <c r="M14" s="312"/>
      <c r="N14" s="313"/>
      <c r="O14" s="311"/>
      <c r="P14" s="312"/>
      <c r="Q14" s="320"/>
      <c r="R14" s="320"/>
      <c r="S14" s="324"/>
      <c r="T14" s="303"/>
      <c r="U14" s="303"/>
      <c r="V14" s="302"/>
      <c r="W14" s="302"/>
      <c r="X14" s="302"/>
    </row>
    <row r="15" spans="1:24" ht="14.1" customHeight="1" x14ac:dyDescent="0.25">
      <c r="A15" s="349" t="s">
        <v>32</v>
      </c>
      <c r="B15" s="297"/>
      <c r="C15" s="298"/>
      <c r="D15" s="299"/>
      <c r="E15" s="300"/>
      <c r="F15" s="298"/>
      <c r="G15" s="299"/>
      <c r="H15" s="322"/>
      <c r="I15" s="322"/>
      <c r="J15" s="325"/>
      <c r="K15" s="297"/>
      <c r="L15" s="298"/>
      <c r="M15" s="299"/>
      <c r="N15" s="300"/>
      <c r="O15" s="298"/>
      <c r="P15" s="299"/>
      <c r="Q15" s="322"/>
      <c r="R15" s="322"/>
      <c r="S15" s="325"/>
      <c r="T15" s="303"/>
      <c r="U15" s="303"/>
      <c r="V15" s="302"/>
      <c r="W15" s="302"/>
      <c r="X15" s="302"/>
    </row>
    <row r="16" spans="1:24" ht="14.1" customHeight="1" x14ac:dyDescent="0.25">
      <c r="A16" s="350" t="s">
        <v>33</v>
      </c>
      <c r="B16" s="305"/>
      <c r="C16" s="306"/>
      <c r="D16" s="307"/>
      <c r="E16" s="308"/>
      <c r="F16" s="306"/>
      <c r="G16" s="307"/>
      <c r="H16" s="321"/>
      <c r="I16" s="321"/>
      <c r="J16" s="326"/>
      <c r="K16" s="305"/>
      <c r="L16" s="306"/>
      <c r="M16" s="307"/>
      <c r="N16" s="308"/>
      <c r="O16" s="306"/>
      <c r="P16" s="307"/>
      <c r="Q16" s="321"/>
      <c r="R16" s="321"/>
      <c r="S16" s="326"/>
      <c r="T16" s="303"/>
      <c r="U16" s="303"/>
      <c r="V16" s="302"/>
      <c r="W16" s="302"/>
      <c r="X16" s="302"/>
    </row>
    <row r="17" spans="1:24" ht="14.1" customHeight="1" x14ac:dyDescent="0.25">
      <c r="A17" s="296" t="s">
        <v>34</v>
      </c>
      <c r="B17" s="310"/>
      <c r="C17" s="311"/>
      <c r="D17" s="312"/>
      <c r="E17" s="313"/>
      <c r="F17" s="311"/>
      <c r="G17" s="312"/>
      <c r="H17" s="320"/>
      <c r="I17" s="320"/>
      <c r="J17" s="324"/>
      <c r="K17" s="310"/>
      <c r="L17" s="311"/>
      <c r="M17" s="312"/>
      <c r="N17" s="313"/>
      <c r="O17" s="311"/>
      <c r="P17" s="312"/>
      <c r="Q17" s="320"/>
      <c r="R17" s="320"/>
      <c r="S17" s="324"/>
      <c r="T17" s="303"/>
      <c r="U17" s="303"/>
      <c r="V17" s="302"/>
      <c r="W17" s="302"/>
      <c r="X17" s="302"/>
    </row>
    <row r="18" spans="1:24" ht="14.1" customHeight="1" x14ac:dyDescent="0.25">
      <c r="A18" s="296" t="s">
        <v>35</v>
      </c>
      <c r="B18" s="297"/>
      <c r="C18" s="298"/>
      <c r="D18" s="299"/>
      <c r="E18" s="300"/>
      <c r="F18" s="298"/>
      <c r="G18" s="299"/>
      <c r="H18" s="322"/>
      <c r="I18" s="322"/>
      <c r="J18" s="325"/>
      <c r="K18" s="297"/>
      <c r="L18" s="298"/>
      <c r="M18" s="299"/>
      <c r="N18" s="300"/>
      <c r="O18" s="298"/>
      <c r="P18" s="299"/>
      <c r="Q18" s="322"/>
      <c r="R18" s="322"/>
      <c r="S18" s="325"/>
      <c r="T18" s="303"/>
      <c r="U18" s="303"/>
      <c r="V18" s="302"/>
      <c r="W18" s="302"/>
      <c r="X18" s="302"/>
    </row>
    <row r="19" spans="1:24" ht="14.1" customHeight="1" x14ac:dyDescent="0.25">
      <c r="A19" s="304" t="s">
        <v>36</v>
      </c>
      <c r="B19" s="305"/>
      <c r="C19" s="306"/>
      <c r="D19" s="307"/>
      <c r="E19" s="308"/>
      <c r="F19" s="306"/>
      <c r="G19" s="307"/>
      <c r="H19" s="321"/>
      <c r="I19" s="321"/>
      <c r="J19" s="326"/>
      <c r="K19" s="305"/>
      <c r="L19" s="306"/>
      <c r="M19" s="307"/>
      <c r="N19" s="308"/>
      <c r="O19" s="306"/>
      <c r="P19" s="307"/>
      <c r="Q19" s="321"/>
      <c r="R19" s="321"/>
      <c r="S19" s="326"/>
      <c r="T19" s="348"/>
      <c r="U19" s="303"/>
      <c r="V19" s="302"/>
      <c r="W19" s="302"/>
      <c r="X19" s="302"/>
    </row>
    <row r="20" spans="1:24" ht="14.1" customHeight="1" x14ac:dyDescent="0.25">
      <c r="A20" s="296" t="s">
        <v>145</v>
      </c>
      <c r="B20" s="338">
        <f>SUM(B8:B10)</f>
        <v>9331.5841828315934</v>
      </c>
      <c r="C20" s="339">
        <f>SUM(C8:C10)</f>
        <v>7438.2958570844658</v>
      </c>
      <c r="D20" s="340">
        <f t="shared" ref="D20:J20" si="0">SUM(D8:D10)</f>
        <v>1893.2883257471262</v>
      </c>
      <c r="E20" s="341">
        <f t="shared" si="0"/>
        <v>1454.1882269999999</v>
      </c>
      <c r="F20" s="339">
        <f t="shared" si="0"/>
        <v>55.467488000000003</v>
      </c>
      <c r="G20" s="340">
        <f t="shared" si="0"/>
        <v>1398.7207389999999</v>
      </c>
      <c r="H20" s="342">
        <f t="shared" si="0"/>
        <v>34.581454999999998</v>
      </c>
      <c r="I20" s="342">
        <f t="shared" si="0"/>
        <v>-46.317082733015063</v>
      </c>
      <c r="J20" s="336">
        <f t="shared" si="0"/>
        <v>3280.273437014112</v>
      </c>
      <c r="K20" s="343">
        <f>SUM(K8:K10)</f>
        <v>99466.374695909006</v>
      </c>
      <c r="L20" s="344">
        <f t="shared" ref="L20:S20" si="1">SUM(L8:L10)</f>
        <v>79331.575522970103</v>
      </c>
      <c r="M20" s="345">
        <f t="shared" si="1"/>
        <v>20134.799172938903</v>
      </c>
      <c r="N20" s="346">
        <f t="shared" si="1"/>
        <v>15559.586223649001</v>
      </c>
      <c r="O20" s="344">
        <f t="shared" si="1"/>
        <v>592.88275285199995</v>
      </c>
      <c r="P20" s="345">
        <f t="shared" si="1"/>
        <v>14966.703470797002</v>
      </c>
      <c r="Q20" s="347">
        <f t="shared" si="1"/>
        <v>373.39028168530001</v>
      </c>
      <c r="R20" s="347">
        <f t="shared" si="1"/>
        <v>-461.27801107086248</v>
      </c>
      <c r="S20" s="337">
        <f t="shared" si="1"/>
        <v>35013.614914350343</v>
      </c>
    </row>
    <row r="21" spans="1:24" ht="14.1" customHeight="1" x14ac:dyDescent="0.25">
      <c r="A21" s="296" t="s">
        <v>171</v>
      </c>
      <c r="B21" s="338">
        <f>SUM(B11:B13)</f>
        <v>7439.1221635777893</v>
      </c>
      <c r="C21" s="339">
        <f>SUM(C11:C13)</f>
        <v>4640.3476309423222</v>
      </c>
      <c r="D21" s="340">
        <f t="shared" ref="D21:J21" si="2">SUM(D11:D13)</f>
        <v>2798.7745326354679</v>
      </c>
      <c r="E21" s="341">
        <f t="shared" si="2"/>
        <v>38.980269</v>
      </c>
      <c r="F21" s="339">
        <f t="shared" si="2"/>
        <v>1410.5251209999999</v>
      </c>
      <c r="G21" s="340">
        <f t="shared" si="2"/>
        <v>-1371.544852</v>
      </c>
      <c r="H21" s="342">
        <f t="shared" si="2"/>
        <v>36.782191999999995</v>
      </c>
      <c r="I21" s="342">
        <f t="shared" si="2"/>
        <v>-35.142360381071924</v>
      </c>
      <c r="J21" s="336">
        <f t="shared" si="2"/>
        <v>1428.8695122543954</v>
      </c>
      <c r="K21" s="343">
        <f>SUM(K11:K13)</f>
        <v>79396.271139666002</v>
      </c>
      <c r="L21" s="344">
        <f t="shared" ref="L21:S21" si="3">SUM(L11:L13)</f>
        <v>49524.819980923799</v>
      </c>
      <c r="M21" s="345">
        <f t="shared" si="3"/>
        <v>29871.451158742202</v>
      </c>
      <c r="N21" s="346">
        <f t="shared" si="3"/>
        <v>417.07180499999998</v>
      </c>
      <c r="O21" s="344">
        <f t="shared" si="3"/>
        <v>15071.427069507999</v>
      </c>
      <c r="P21" s="345">
        <f t="shared" si="3"/>
        <v>-14654.355264508</v>
      </c>
      <c r="Q21" s="347">
        <f t="shared" si="3"/>
        <v>396.75510058840007</v>
      </c>
      <c r="R21" s="347">
        <f t="shared" si="3"/>
        <v>-342.90477723960578</v>
      </c>
      <c r="S21" s="337">
        <f t="shared" si="3"/>
        <v>15270.946217582999</v>
      </c>
    </row>
    <row r="22" spans="1:24" ht="14.1" customHeight="1" x14ac:dyDescent="0.25">
      <c r="A22" s="296" t="s">
        <v>212</v>
      </c>
      <c r="B22" s="779">
        <f>SUM(B14:B16)</f>
        <v>0</v>
      </c>
      <c r="C22" s="780">
        <f>SUM(C14:C16)</f>
        <v>0</v>
      </c>
      <c r="D22" s="781">
        <f t="shared" ref="D22:J22" si="4">SUM(D14:D16)</f>
        <v>0</v>
      </c>
      <c r="E22" s="782">
        <f t="shared" si="4"/>
        <v>0</v>
      </c>
      <c r="F22" s="780">
        <f t="shared" si="4"/>
        <v>0</v>
      </c>
      <c r="G22" s="781">
        <f t="shared" si="4"/>
        <v>0</v>
      </c>
      <c r="H22" s="783">
        <f t="shared" si="4"/>
        <v>0</v>
      </c>
      <c r="I22" s="783">
        <f>SUM(I14:I16)</f>
        <v>0</v>
      </c>
      <c r="J22" s="784">
        <f t="shared" si="4"/>
        <v>0</v>
      </c>
      <c r="K22" s="767">
        <f>SUM(K14:K16)</f>
        <v>0</v>
      </c>
      <c r="L22" s="768">
        <f t="shared" ref="L22:S22" si="5">SUM(L14:L16)</f>
        <v>0</v>
      </c>
      <c r="M22" s="769">
        <f t="shared" si="5"/>
        <v>0</v>
      </c>
      <c r="N22" s="770">
        <f t="shared" si="5"/>
        <v>0</v>
      </c>
      <c r="O22" s="768">
        <f t="shared" si="5"/>
        <v>0</v>
      </c>
      <c r="P22" s="769">
        <f t="shared" si="5"/>
        <v>0</v>
      </c>
      <c r="Q22" s="771">
        <f t="shared" si="5"/>
        <v>0</v>
      </c>
      <c r="R22" s="771">
        <f t="shared" si="5"/>
        <v>0</v>
      </c>
      <c r="S22" s="772">
        <f t="shared" si="5"/>
        <v>0</v>
      </c>
    </row>
    <row r="23" spans="1:24" ht="14.1" customHeight="1" x14ac:dyDescent="0.25">
      <c r="A23" s="350" t="s">
        <v>172</v>
      </c>
      <c r="B23" s="785">
        <f>SUM(B17:B19)</f>
        <v>0</v>
      </c>
      <c r="C23" s="786">
        <f>SUM(C17:C19)</f>
        <v>0</v>
      </c>
      <c r="D23" s="787">
        <f t="shared" ref="D23:J23" si="6">SUM(D17:D19)</f>
        <v>0</v>
      </c>
      <c r="E23" s="788">
        <f t="shared" si="6"/>
        <v>0</v>
      </c>
      <c r="F23" s="786">
        <f t="shared" si="6"/>
        <v>0</v>
      </c>
      <c r="G23" s="787">
        <f t="shared" si="6"/>
        <v>0</v>
      </c>
      <c r="H23" s="789">
        <f t="shared" si="6"/>
        <v>0</v>
      </c>
      <c r="I23" s="789">
        <f t="shared" si="6"/>
        <v>0</v>
      </c>
      <c r="J23" s="790">
        <f t="shared" si="6"/>
        <v>0</v>
      </c>
      <c r="K23" s="773">
        <f>SUM(K17:K19)</f>
        <v>0</v>
      </c>
      <c r="L23" s="774">
        <f t="shared" ref="L23:S23" si="7">SUM(L17:L19)</f>
        <v>0</v>
      </c>
      <c r="M23" s="775">
        <f t="shared" si="7"/>
        <v>0</v>
      </c>
      <c r="N23" s="776">
        <f t="shared" si="7"/>
        <v>0</v>
      </c>
      <c r="O23" s="774">
        <f t="shared" si="7"/>
        <v>0</v>
      </c>
      <c r="P23" s="775">
        <f t="shared" si="7"/>
        <v>0</v>
      </c>
      <c r="Q23" s="777">
        <f t="shared" si="7"/>
        <v>0</v>
      </c>
      <c r="R23" s="777">
        <f t="shared" si="7"/>
        <v>0</v>
      </c>
      <c r="S23" s="778">
        <f t="shared" si="7"/>
        <v>0</v>
      </c>
      <c r="T23" s="329"/>
    </row>
    <row r="24" spans="1:24" ht="14.1" customHeight="1" x14ac:dyDescent="0.25">
      <c r="A24" s="296" t="s">
        <v>173</v>
      </c>
      <c r="B24" s="310">
        <f>SUM(B8:B13)</f>
        <v>16770.706346409384</v>
      </c>
      <c r="C24" s="323">
        <f>SUM(C8:C13)</f>
        <v>12078.643488026786</v>
      </c>
      <c r="D24" s="923">
        <f t="shared" ref="D24:J24" si="8">SUM(D8:D13)</f>
        <v>4692.0628583825937</v>
      </c>
      <c r="E24" s="924">
        <f t="shared" si="8"/>
        <v>1493.168496</v>
      </c>
      <c r="F24" s="323">
        <f t="shared" si="8"/>
        <v>1465.9926089999999</v>
      </c>
      <c r="G24" s="923">
        <f t="shared" si="8"/>
        <v>27.175886999999875</v>
      </c>
      <c r="H24" s="925">
        <f t="shared" si="8"/>
        <v>71.363646999999986</v>
      </c>
      <c r="I24" s="925">
        <f t="shared" si="8"/>
        <v>-81.459443114086994</v>
      </c>
      <c r="J24" s="926">
        <f t="shared" si="8"/>
        <v>4709.1429492685074</v>
      </c>
      <c r="K24" s="310">
        <f>SUM(K8:K13)</f>
        <v>178862.64583557501</v>
      </c>
      <c r="L24" s="323">
        <f t="shared" ref="L24:S24" si="9">SUM(L8:L13)</f>
        <v>128856.3955038939</v>
      </c>
      <c r="M24" s="923">
        <f t="shared" si="9"/>
        <v>50006.250331681105</v>
      </c>
      <c r="N24" s="924">
        <f t="shared" si="9"/>
        <v>15976.658028649001</v>
      </c>
      <c r="O24" s="323">
        <f t="shared" si="9"/>
        <v>15664.309822359999</v>
      </c>
      <c r="P24" s="923">
        <f t="shared" si="9"/>
        <v>312.34820628900161</v>
      </c>
      <c r="Q24" s="925">
        <f t="shared" si="9"/>
        <v>770.14538227370008</v>
      </c>
      <c r="R24" s="925">
        <f t="shared" si="9"/>
        <v>-804.18278831046825</v>
      </c>
      <c r="S24" s="926">
        <f t="shared" si="9"/>
        <v>50284.56113193334</v>
      </c>
    </row>
    <row r="25" spans="1:24" ht="14.1" customHeight="1" x14ac:dyDescent="0.25">
      <c r="A25" s="296" t="s">
        <v>174</v>
      </c>
      <c r="B25" s="749">
        <f>SUM(B14:B19)</f>
        <v>0</v>
      </c>
      <c r="C25" s="750">
        <f>SUM(C14:C19)</f>
        <v>0</v>
      </c>
      <c r="D25" s="751">
        <f t="shared" ref="D25:J25" si="10">SUM(D14:D19)</f>
        <v>0</v>
      </c>
      <c r="E25" s="752">
        <f t="shared" si="10"/>
        <v>0</v>
      </c>
      <c r="F25" s="750">
        <f t="shared" si="10"/>
        <v>0</v>
      </c>
      <c r="G25" s="751">
        <f t="shared" si="10"/>
        <v>0</v>
      </c>
      <c r="H25" s="753">
        <f t="shared" si="10"/>
        <v>0</v>
      </c>
      <c r="I25" s="753">
        <f t="shared" si="10"/>
        <v>0</v>
      </c>
      <c r="J25" s="754">
        <f t="shared" si="10"/>
        <v>0</v>
      </c>
      <c r="K25" s="749">
        <f>SUM(K14:K19)</f>
        <v>0</v>
      </c>
      <c r="L25" s="750">
        <f t="shared" ref="L25:S25" si="11">SUM(L14:L19)</f>
        <v>0</v>
      </c>
      <c r="M25" s="751">
        <f t="shared" si="11"/>
        <v>0</v>
      </c>
      <c r="N25" s="752">
        <f t="shared" si="11"/>
        <v>0</v>
      </c>
      <c r="O25" s="750">
        <f t="shared" si="11"/>
        <v>0</v>
      </c>
      <c r="P25" s="751">
        <f t="shared" si="11"/>
        <v>0</v>
      </c>
      <c r="Q25" s="753">
        <f t="shared" si="11"/>
        <v>0</v>
      </c>
      <c r="R25" s="753">
        <f t="shared" si="11"/>
        <v>0</v>
      </c>
      <c r="S25" s="754">
        <f t="shared" si="11"/>
        <v>0</v>
      </c>
    </row>
    <row r="26" spans="1:24" ht="14.1" customHeight="1" x14ac:dyDescent="0.25">
      <c r="A26" s="335" t="s">
        <v>159</v>
      </c>
      <c r="B26" s="755">
        <f>SUM(B8:B19)</f>
        <v>16770.706346409384</v>
      </c>
      <c r="C26" s="756">
        <f>SUM(C8:C19)</f>
        <v>12078.643488026786</v>
      </c>
      <c r="D26" s="757">
        <f t="shared" ref="D26:J26" si="12">SUM(D8:D19)</f>
        <v>4692.0628583825937</v>
      </c>
      <c r="E26" s="758">
        <f t="shared" si="12"/>
        <v>1493.168496</v>
      </c>
      <c r="F26" s="756">
        <f t="shared" si="12"/>
        <v>1465.9926089999999</v>
      </c>
      <c r="G26" s="757">
        <f t="shared" si="12"/>
        <v>27.175886999999875</v>
      </c>
      <c r="H26" s="759">
        <f t="shared" si="12"/>
        <v>71.363646999999986</v>
      </c>
      <c r="I26" s="759">
        <f t="shared" si="12"/>
        <v>-81.459443114086994</v>
      </c>
      <c r="J26" s="760">
        <f t="shared" si="12"/>
        <v>4709.1429492685074</v>
      </c>
      <c r="K26" s="761">
        <f>SUM(K8:K19)</f>
        <v>178862.64583557501</v>
      </c>
      <c r="L26" s="762">
        <f t="shared" ref="L26:S26" si="13">SUM(L8:L19)</f>
        <v>128856.3955038939</v>
      </c>
      <c r="M26" s="763">
        <f t="shared" si="13"/>
        <v>50006.250331681105</v>
      </c>
      <c r="N26" s="764">
        <f t="shared" si="13"/>
        <v>15976.658028649001</v>
      </c>
      <c r="O26" s="762">
        <f t="shared" si="13"/>
        <v>15664.309822359999</v>
      </c>
      <c r="P26" s="763">
        <f t="shared" si="13"/>
        <v>312.34820628900161</v>
      </c>
      <c r="Q26" s="765">
        <f t="shared" si="13"/>
        <v>770.14538227370008</v>
      </c>
      <c r="R26" s="765">
        <f t="shared" si="13"/>
        <v>-804.18278831046825</v>
      </c>
      <c r="S26" s="766">
        <f t="shared" si="13"/>
        <v>50284.56113193334</v>
      </c>
      <c r="T26" s="330"/>
    </row>
    <row r="27" spans="1:24" ht="9.75" customHeight="1" x14ac:dyDescent="0.25">
      <c r="B27" s="314"/>
      <c r="H27" s="328"/>
      <c r="I27" s="328"/>
      <c r="J27" s="327"/>
      <c r="K27" s="314"/>
      <c r="Q27" s="328"/>
      <c r="R27" s="328"/>
      <c r="S27" s="327"/>
    </row>
    <row r="29" spans="1:24" ht="12" customHeight="1" x14ac:dyDescent="0.25">
      <c r="A29" s="315"/>
      <c r="B29" s="315"/>
      <c r="C29" s="315"/>
      <c r="H29" s="315"/>
      <c r="I29" s="315"/>
      <c r="J29" s="315"/>
      <c r="K29" s="315"/>
      <c r="O29" s="315"/>
      <c r="P29" s="315"/>
      <c r="Q29" s="315"/>
      <c r="R29" s="315"/>
    </row>
    <row r="30" spans="1:24" ht="12" customHeight="1" x14ac:dyDescent="0.25">
      <c r="E30" s="316"/>
      <c r="F30" s="316"/>
      <c r="G30" s="316"/>
      <c r="H30" s="316"/>
      <c r="L30" s="316"/>
      <c r="M30" s="316"/>
      <c r="N30" s="316"/>
    </row>
    <row r="31" spans="1:24" ht="12" customHeight="1" x14ac:dyDescent="0.25">
      <c r="E31" s="316"/>
      <c r="F31" s="316"/>
      <c r="G31" s="316"/>
      <c r="L31" s="316"/>
      <c r="M31" s="316"/>
      <c r="N31" s="316"/>
    </row>
    <row r="32" spans="1:24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>
      <c r="E41" s="316"/>
      <c r="F41" s="316"/>
      <c r="G41" s="316"/>
      <c r="L41" s="316"/>
      <c r="M41" s="316"/>
      <c r="N41" s="316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7.140625" style="293" customWidth="1"/>
    <col min="2" max="3" width="7.7109375" style="293" customWidth="1"/>
    <col min="4" max="4" width="6.7109375" style="293" customWidth="1"/>
    <col min="5" max="6" width="7.7109375" style="293" customWidth="1"/>
    <col min="7" max="7" width="6.7109375" style="293" customWidth="1"/>
    <col min="8" max="13" width="7.7109375" style="293" customWidth="1"/>
    <col min="14" max="18" width="6.28515625" style="293" customWidth="1"/>
    <col min="19" max="20" width="6.7109375" style="293" customWidth="1"/>
    <col min="21" max="21" width="1.7109375" style="293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x14ac:dyDescent="0.25">
      <c r="R1" s="491"/>
      <c r="S1" s="983" t="s">
        <v>251</v>
      </c>
      <c r="T1" s="983"/>
      <c r="U1" s="983"/>
    </row>
    <row r="2" spans="1:23" ht="20.100000000000001" customHeight="1" x14ac:dyDescent="0.25">
      <c r="A2" s="982" t="s">
        <v>209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</row>
    <row r="3" spans="1:23" ht="20.100000000000001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7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462"/>
      <c r="B4" s="979">
        <f>T!G17</f>
        <v>2017</v>
      </c>
      <c r="C4" s="996"/>
      <c r="D4" s="996"/>
      <c r="E4" s="996"/>
      <c r="F4" s="996"/>
      <c r="G4" s="996"/>
      <c r="H4" s="996"/>
      <c r="I4" s="996"/>
      <c r="J4" s="996"/>
      <c r="K4" s="996"/>
      <c r="L4" s="996"/>
      <c r="M4" s="996"/>
      <c r="N4" s="996"/>
      <c r="O4" s="996"/>
      <c r="P4" s="996"/>
      <c r="Q4" s="996"/>
      <c r="R4" s="996"/>
      <c r="S4" s="996"/>
      <c r="T4" s="997"/>
      <c r="U4" s="314"/>
    </row>
    <row r="5" spans="1:23" ht="50.1" customHeight="1" x14ac:dyDescent="0.25">
      <c r="A5" s="462"/>
      <c r="B5" s="988" t="s">
        <v>191</v>
      </c>
      <c r="C5" s="989"/>
      <c r="D5" s="989"/>
      <c r="E5" s="989"/>
      <c r="F5" s="989"/>
      <c r="G5" s="989"/>
      <c r="H5" s="990"/>
      <c r="I5" s="988" t="s">
        <v>12</v>
      </c>
      <c r="J5" s="989"/>
      <c r="K5" s="989"/>
      <c r="L5" s="989"/>
      <c r="M5" s="989"/>
      <c r="N5" s="988" t="s">
        <v>11</v>
      </c>
      <c r="O5" s="989"/>
      <c r="P5" s="989"/>
      <c r="Q5" s="989"/>
      <c r="R5" s="990"/>
      <c r="S5" s="587" t="s">
        <v>191</v>
      </c>
      <c r="T5" s="588" t="s">
        <v>12</v>
      </c>
    </row>
    <row r="6" spans="1:23" ht="52.5" customHeight="1" x14ac:dyDescent="0.25">
      <c r="A6" s="294"/>
      <c r="B6" s="991" t="s">
        <v>204</v>
      </c>
      <c r="C6" s="984"/>
      <c r="D6" s="984"/>
      <c r="E6" s="993" t="s">
        <v>205</v>
      </c>
      <c r="F6" s="994"/>
      <c r="G6" s="995"/>
      <c r="H6" s="558" t="s">
        <v>206</v>
      </c>
      <c r="I6" s="1002" t="s">
        <v>207</v>
      </c>
      <c r="J6" s="995"/>
      <c r="K6" s="993" t="s">
        <v>205</v>
      </c>
      <c r="L6" s="994"/>
      <c r="M6" s="579" t="s">
        <v>206</v>
      </c>
      <c r="N6" s="1002" t="s">
        <v>208</v>
      </c>
      <c r="O6" s="994"/>
      <c r="P6" s="994"/>
      <c r="Q6" s="994"/>
      <c r="R6" s="1003"/>
      <c r="S6" s="998" t="s">
        <v>217</v>
      </c>
      <c r="T6" s="999"/>
    </row>
    <row r="7" spans="1:23" ht="28.5" customHeight="1" x14ac:dyDescent="0.25">
      <c r="A7" s="295" t="s">
        <v>157</v>
      </c>
      <c r="B7" s="536">
        <f>T!G17</f>
        <v>2017</v>
      </c>
      <c r="C7" s="546">
        <f>B7-1</f>
        <v>2016</v>
      </c>
      <c r="D7" s="518" t="s">
        <v>201</v>
      </c>
      <c r="E7" s="538">
        <f>B7</f>
        <v>2017</v>
      </c>
      <c r="F7" s="546">
        <f>C7</f>
        <v>2016</v>
      </c>
      <c r="G7" s="518" t="s">
        <v>201</v>
      </c>
      <c r="H7" s="562">
        <f>B7</f>
        <v>2017</v>
      </c>
      <c r="I7" s="536">
        <f>B7</f>
        <v>2017</v>
      </c>
      <c r="J7" s="551">
        <f>C7</f>
        <v>2016</v>
      </c>
      <c r="K7" s="538">
        <f>B7</f>
        <v>2017</v>
      </c>
      <c r="L7" s="551">
        <f>C7</f>
        <v>2016</v>
      </c>
      <c r="M7" s="580">
        <f>B7</f>
        <v>2017</v>
      </c>
      <c r="N7" s="589" t="s">
        <v>38</v>
      </c>
      <c r="O7" s="577" t="s">
        <v>215</v>
      </c>
      <c r="P7" s="577" t="s">
        <v>216</v>
      </c>
      <c r="Q7" s="577" t="s">
        <v>202</v>
      </c>
      <c r="R7" s="578" t="s">
        <v>203</v>
      </c>
      <c r="S7" s="1000"/>
      <c r="T7" s="1001"/>
      <c r="U7" s="404"/>
    </row>
    <row r="8" spans="1:23" ht="14.1" customHeight="1" x14ac:dyDescent="0.25">
      <c r="A8" s="296" t="s">
        <v>25</v>
      </c>
      <c r="B8" s="310">
        <v>1455.6830724201873</v>
      </c>
      <c r="C8" s="547">
        <v>1187.264788615279</v>
      </c>
      <c r="D8" s="649">
        <v>0.22608123004975803</v>
      </c>
      <c r="E8" s="313">
        <v>1333.9548583556982</v>
      </c>
      <c r="F8" s="550">
        <v>1214.7632214782154</v>
      </c>
      <c r="G8" s="649">
        <v>9.8119234077931175E-2</v>
      </c>
      <c r="H8" s="559">
        <v>1290</v>
      </c>
      <c r="I8" s="543">
        <v>15541.281418539998</v>
      </c>
      <c r="J8" s="552">
        <v>12664.390614999998</v>
      </c>
      <c r="K8" s="313">
        <v>14241.676808721177</v>
      </c>
      <c r="L8" s="555">
        <v>12957.712625739279</v>
      </c>
      <c r="M8" s="581">
        <v>13750</v>
      </c>
      <c r="N8" s="310">
        <v>-5.5709677419354851</v>
      </c>
      <c r="O8" s="323">
        <v>0.8</v>
      </c>
      <c r="P8" s="323">
        <v>-11.8</v>
      </c>
      <c r="Q8" s="323">
        <v>-1.9612903225806451</v>
      </c>
      <c r="R8" s="541">
        <v>-3.6096774193548402</v>
      </c>
      <c r="S8" s="303">
        <v>75.078346910959681</v>
      </c>
      <c r="T8" s="585">
        <v>801.5573339999994</v>
      </c>
      <c r="U8" s="302"/>
      <c r="V8" s="302"/>
      <c r="W8" s="677"/>
    </row>
    <row r="9" spans="1:23" ht="14.1" customHeight="1" x14ac:dyDescent="0.25">
      <c r="A9" s="296" t="s">
        <v>26</v>
      </c>
      <c r="B9" s="297">
        <v>1021.1104080142384</v>
      </c>
      <c r="C9" s="548">
        <v>894.9775109236499</v>
      </c>
      <c r="D9" s="648">
        <v>0.14093415259162731</v>
      </c>
      <c r="E9" s="300">
        <v>1083.6106937678014</v>
      </c>
      <c r="F9" s="548">
        <v>963.61081742210649</v>
      </c>
      <c r="G9" s="648">
        <v>0.12453147492337603</v>
      </c>
      <c r="H9" s="560">
        <v>990</v>
      </c>
      <c r="I9" s="544">
        <v>10896.085830173</v>
      </c>
      <c r="J9" s="553">
        <v>9546.7534078000026</v>
      </c>
      <c r="K9" s="300">
        <v>11563.015157928581</v>
      </c>
      <c r="L9" s="556">
        <v>10278.867058372636</v>
      </c>
      <c r="M9" s="582">
        <v>10540</v>
      </c>
      <c r="N9" s="544">
        <v>1.1749999999999996</v>
      </c>
      <c r="O9" s="298">
        <v>9.5</v>
      </c>
      <c r="P9" s="298">
        <v>-4.4000000000000004</v>
      </c>
      <c r="Q9" s="298">
        <v>-0.66206896551724137</v>
      </c>
      <c r="R9" s="542">
        <v>1.837068965517241</v>
      </c>
      <c r="S9" s="303">
        <v>51.692307757988551</v>
      </c>
      <c r="T9" s="585">
        <v>551.59937799999943</v>
      </c>
      <c r="U9" s="302"/>
      <c r="V9" s="302"/>
      <c r="W9" s="677"/>
    </row>
    <row r="10" spans="1:23" ht="14.1" customHeight="1" x14ac:dyDescent="0.25">
      <c r="A10" s="350" t="s">
        <v>27</v>
      </c>
      <c r="B10" s="305">
        <v>803.47995264261647</v>
      </c>
      <c r="C10" s="549">
        <v>894.92809451256755</v>
      </c>
      <c r="D10" s="650">
        <v>-0.10218490449756114</v>
      </c>
      <c r="E10" s="308">
        <v>907.68868832019791</v>
      </c>
      <c r="F10" s="549">
        <v>915.98125865159625</v>
      </c>
      <c r="G10" s="650">
        <v>-9.0532096078097916E-3</v>
      </c>
      <c r="H10" s="561">
        <v>920</v>
      </c>
      <c r="I10" s="545">
        <v>8576.2482760000003</v>
      </c>
      <c r="J10" s="554">
        <v>9564.2893909999984</v>
      </c>
      <c r="K10" s="308">
        <v>9688.5597739528548</v>
      </c>
      <c r="L10" s="557">
        <v>9789.2890928269553</v>
      </c>
      <c r="M10" s="583">
        <v>9800</v>
      </c>
      <c r="N10" s="545">
        <v>6.1225806451612916</v>
      </c>
      <c r="O10" s="306">
        <v>12.8</v>
      </c>
      <c r="P10" s="306">
        <v>1.8</v>
      </c>
      <c r="Q10" s="306">
        <v>3.3032258064516129</v>
      </c>
      <c r="R10" s="542">
        <v>2.8193548387096787</v>
      </c>
      <c r="S10" s="348">
        <v>34.228778713699413</v>
      </c>
      <c r="T10" s="586">
        <v>365.3539550000001</v>
      </c>
      <c r="U10" s="302"/>
      <c r="V10" s="302"/>
      <c r="W10" s="677"/>
    </row>
    <row r="11" spans="1:23" ht="14.1" customHeight="1" x14ac:dyDescent="0.25">
      <c r="A11" s="349" t="s">
        <v>28</v>
      </c>
      <c r="B11" s="310">
        <v>661.95066542920858</v>
      </c>
      <c r="C11" s="550">
        <v>602.68370065666431</v>
      </c>
      <c r="D11" s="649">
        <v>9.8338423136329942E-2</v>
      </c>
      <c r="E11" s="313">
        <v>643.86554972323097</v>
      </c>
      <c r="F11" s="550">
        <v>613.9792690790066</v>
      </c>
      <c r="G11" s="649">
        <v>4.867636767126516E-2</v>
      </c>
      <c r="H11" s="559">
        <v>630</v>
      </c>
      <c r="I11" s="543">
        <v>7074.9837668390019</v>
      </c>
      <c r="J11" s="552">
        <v>6448.9158375999996</v>
      </c>
      <c r="K11" s="313">
        <v>6881.6885460263866</v>
      </c>
      <c r="L11" s="555">
        <v>6569.7821726513193</v>
      </c>
      <c r="M11" s="581">
        <v>6710</v>
      </c>
      <c r="N11" s="310">
        <v>7.1266666666666669</v>
      </c>
      <c r="O11" s="323">
        <v>13.8</v>
      </c>
      <c r="P11" s="323">
        <v>1</v>
      </c>
      <c r="Q11" s="323">
        <v>7.5500000000000007</v>
      </c>
      <c r="R11" s="541">
        <v>-0.42333333333333378</v>
      </c>
      <c r="S11" s="303">
        <v>22.043104508074823</v>
      </c>
      <c r="T11" s="585">
        <v>235.59859299999988</v>
      </c>
      <c r="U11" s="302"/>
      <c r="V11" s="302"/>
      <c r="W11" s="677"/>
    </row>
    <row r="12" spans="1:23" ht="14.1" customHeight="1" x14ac:dyDescent="0.25">
      <c r="A12" s="349" t="s">
        <v>29</v>
      </c>
      <c r="B12" s="297">
        <v>425.74572152380375</v>
      </c>
      <c r="C12" s="548">
        <v>415.73715074428043</v>
      </c>
      <c r="D12" s="648">
        <v>2.4074275685021924E-2</v>
      </c>
      <c r="E12" s="300">
        <v>445.83363254599692</v>
      </c>
      <c r="F12" s="548">
        <v>426.58111434401832</v>
      </c>
      <c r="G12" s="648">
        <v>4.5132139128063506E-2</v>
      </c>
      <c r="H12" s="560">
        <v>420</v>
      </c>
      <c r="I12" s="544">
        <v>4549.6626191019996</v>
      </c>
      <c r="J12" s="553">
        <v>4457.6312785</v>
      </c>
      <c r="K12" s="300">
        <v>4764.3288230192347</v>
      </c>
      <c r="L12" s="556">
        <v>4573.9028006350036</v>
      </c>
      <c r="M12" s="582">
        <v>4470</v>
      </c>
      <c r="N12" s="544">
        <v>14.054838709677419</v>
      </c>
      <c r="O12" s="298">
        <v>21.6</v>
      </c>
      <c r="P12" s="298">
        <v>3.6</v>
      </c>
      <c r="Q12" s="298">
        <v>12.95483870967742</v>
      </c>
      <c r="R12" s="542">
        <v>1.0999999999999996</v>
      </c>
      <c r="S12" s="303">
        <v>15.010307391679982</v>
      </c>
      <c r="T12" s="585">
        <v>160.40517200000011</v>
      </c>
      <c r="U12" s="302"/>
      <c r="V12" s="302"/>
      <c r="W12" s="677"/>
    </row>
    <row r="13" spans="1:23" ht="14.1" customHeight="1" x14ac:dyDescent="0.25">
      <c r="A13" s="350" t="s">
        <v>30</v>
      </c>
      <c r="B13" s="305">
        <v>341.17337688711939</v>
      </c>
      <c r="C13" s="549">
        <v>311.81407125916962</v>
      </c>
      <c r="D13" s="650">
        <v>9.4156448775357782E-2</v>
      </c>
      <c r="E13" s="308">
        <v>352.90445988342526</v>
      </c>
      <c r="F13" s="549">
        <v>313.7516508599644</v>
      </c>
      <c r="G13" s="650">
        <v>0.12478917295302389</v>
      </c>
      <c r="H13" s="561">
        <v>320</v>
      </c>
      <c r="I13" s="545">
        <v>3646.2987910419997</v>
      </c>
      <c r="J13" s="554">
        <v>3350.6074520000002</v>
      </c>
      <c r="K13" s="308">
        <v>3771.675026835439</v>
      </c>
      <c r="L13" s="557">
        <v>3371.4277716958045</v>
      </c>
      <c r="M13" s="583">
        <v>3410</v>
      </c>
      <c r="N13" s="545">
        <v>18.436666666666667</v>
      </c>
      <c r="O13" s="306">
        <v>23.7</v>
      </c>
      <c r="P13" s="306">
        <v>12.3</v>
      </c>
      <c r="Q13" s="306">
        <v>15.81</v>
      </c>
      <c r="R13" s="542">
        <v>2.6266666666666669</v>
      </c>
      <c r="S13" s="348">
        <v>45.313936091316378</v>
      </c>
      <c r="T13" s="586">
        <v>484.29422500000015</v>
      </c>
      <c r="U13" s="302"/>
      <c r="V13" s="302"/>
      <c r="W13" s="677"/>
    </row>
    <row r="14" spans="1:23" ht="14.1" customHeight="1" x14ac:dyDescent="0.25">
      <c r="A14" s="349" t="s">
        <v>31</v>
      </c>
      <c r="B14" s="310"/>
      <c r="C14" s="550"/>
      <c r="D14" s="649"/>
      <c r="E14" s="313"/>
      <c r="F14" s="550"/>
      <c r="G14" s="649"/>
      <c r="H14" s="559">
        <v>300</v>
      </c>
      <c r="I14" s="543"/>
      <c r="J14" s="552"/>
      <c r="K14" s="313"/>
      <c r="L14" s="555"/>
      <c r="M14" s="581">
        <v>3190</v>
      </c>
      <c r="N14" s="310"/>
      <c r="O14" s="323"/>
      <c r="P14" s="323"/>
      <c r="Q14" s="323">
        <v>17.525806451612908</v>
      </c>
      <c r="R14" s="541"/>
      <c r="S14" s="303"/>
      <c r="T14" s="585"/>
      <c r="U14" s="302"/>
      <c r="V14" s="302"/>
      <c r="W14" s="677"/>
    </row>
    <row r="15" spans="1:23" ht="14.1" customHeight="1" x14ac:dyDescent="0.25">
      <c r="A15" s="349" t="s">
        <v>32</v>
      </c>
      <c r="B15" s="297"/>
      <c r="C15" s="548"/>
      <c r="D15" s="648"/>
      <c r="E15" s="300"/>
      <c r="F15" s="548"/>
      <c r="G15" s="648"/>
      <c r="H15" s="560">
        <v>300</v>
      </c>
      <c r="I15" s="544"/>
      <c r="J15" s="553"/>
      <c r="K15" s="300"/>
      <c r="L15" s="556"/>
      <c r="M15" s="582">
        <v>3190</v>
      </c>
      <c r="N15" s="544"/>
      <c r="O15" s="298"/>
      <c r="P15" s="298"/>
      <c r="Q15" s="298">
        <v>17.219354838709684</v>
      </c>
      <c r="R15" s="542"/>
      <c r="S15" s="303"/>
      <c r="T15" s="585"/>
      <c r="U15" s="302"/>
      <c r="V15" s="302"/>
      <c r="W15" s="677"/>
    </row>
    <row r="16" spans="1:23" ht="14.1" customHeight="1" x14ac:dyDescent="0.25">
      <c r="A16" s="350" t="s">
        <v>33</v>
      </c>
      <c r="B16" s="305"/>
      <c r="C16" s="549"/>
      <c r="D16" s="650"/>
      <c r="E16" s="308"/>
      <c r="F16" s="549"/>
      <c r="G16" s="650"/>
      <c r="H16" s="561">
        <v>410</v>
      </c>
      <c r="I16" s="545"/>
      <c r="J16" s="554"/>
      <c r="K16" s="308"/>
      <c r="L16" s="557"/>
      <c r="M16" s="583">
        <v>4370</v>
      </c>
      <c r="N16" s="545"/>
      <c r="O16" s="306"/>
      <c r="P16" s="306"/>
      <c r="Q16" s="306">
        <v>13.010000000000002</v>
      </c>
      <c r="R16" s="542"/>
      <c r="S16" s="348"/>
      <c r="T16" s="586"/>
      <c r="U16" s="302"/>
      <c r="V16" s="302"/>
      <c r="W16" s="677"/>
    </row>
    <row r="17" spans="1:23" ht="14.1" customHeight="1" x14ac:dyDescent="0.25">
      <c r="A17" s="296" t="s">
        <v>34</v>
      </c>
      <c r="B17" s="310"/>
      <c r="C17" s="550"/>
      <c r="D17" s="649"/>
      <c r="E17" s="313"/>
      <c r="F17" s="550"/>
      <c r="G17" s="649"/>
      <c r="H17" s="559">
        <v>690</v>
      </c>
      <c r="I17" s="543"/>
      <c r="J17" s="552"/>
      <c r="K17" s="313"/>
      <c r="L17" s="555"/>
      <c r="M17" s="581">
        <v>7350</v>
      </c>
      <c r="N17" s="310"/>
      <c r="O17" s="323"/>
      <c r="P17" s="323"/>
      <c r="Q17" s="323">
        <v>7.9935483870967738</v>
      </c>
      <c r="R17" s="541"/>
      <c r="S17" s="303"/>
      <c r="T17" s="585"/>
      <c r="U17" s="302"/>
      <c r="V17" s="302"/>
      <c r="W17" s="677"/>
    </row>
    <row r="18" spans="1:23" ht="14.1" customHeight="1" x14ac:dyDescent="0.25">
      <c r="A18" s="296" t="s">
        <v>35</v>
      </c>
      <c r="B18" s="297"/>
      <c r="C18" s="548"/>
      <c r="D18" s="648"/>
      <c r="E18" s="300"/>
      <c r="F18" s="548"/>
      <c r="G18" s="648"/>
      <c r="H18" s="560">
        <v>980</v>
      </c>
      <c r="I18" s="544"/>
      <c r="J18" s="553"/>
      <c r="K18" s="300"/>
      <c r="L18" s="556"/>
      <c r="M18" s="582">
        <v>10440</v>
      </c>
      <c r="N18" s="544"/>
      <c r="O18" s="298"/>
      <c r="P18" s="298"/>
      <c r="Q18" s="298">
        <v>2.6366666666666658</v>
      </c>
      <c r="R18" s="542"/>
      <c r="S18" s="303"/>
      <c r="T18" s="585"/>
      <c r="U18" s="302"/>
      <c r="V18" s="302"/>
      <c r="W18" s="677"/>
    </row>
    <row r="19" spans="1:23" ht="14.1" customHeight="1" x14ac:dyDescent="0.25">
      <c r="A19" s="304" t="s">
        <v>36</v>
      </c>
      <c r="B19" s="305"/>
      <c r="C19" s="549"/>
      <c r="D19" s="650"/>
      <c r="E19" s="308"/>
      <c r="F19" s="549"/>
      <c r="G19" s="650"/>
      <c r="H19" s="561">
        <v>1130</v>
      </c>
      <c r="I19" s="545"/>
      <c r="J19" s="554"/>
      <c r="K19" s="308"/>
      <c r="L19" s="557"/>
      <c r="M19" s="583">
        <v>12040</v>
      </c>
      <c r="N19" s="545"/>
      <c r="O19" s="306"/>
      <c r="P19" s="306"/>
      <c r="Q19" s="306">
        <v>-0.43548387096774194</v>
      </c>
      <c r="R19" s="542"/>
      <c r="S19" s="348"/>
      <c r="T19" s="586"/>
      <c r="U19" s="584"/>
      <c r="V19" s="302"/>
      <c r="W19" s="677"/>
    </row>
    <row r="20" spans="1:23" ht="14.1" customHeight="1" x14ac:dyDescent="0.25">
      <c r="A20" s="296" t="s">
        <v>145</v>
      </c>
      <c r="B20" s="635">
        <f>SUM(B8:B10)</f>
        <v>3280.2734330770422</v>
      </c>
      <c r="C20" s="636">
        <f>SUM(C8:C10)</f>
        <v>2977.1703940514963</v>
      </c>
      <c r="D20" s="637">
        <f t="shared" ref="D20:D26" si="0">(B20-C20)/C20</f>
        <v>0.10180910022186093</v>
      </c>
      <c r="E20" s="638">
        <f t="shared" ref="E20:K20" si="1">SUM(E8:E10)</f>
        <v>3325.2542404436972</v>
      </c>
      <c r="F20" s="636">
        <f t="shared" si="1"/>
        <v>3094.3552975519183</v>
      </c>
      <c r="G20" s="637">
        <f t="shared" ref="G20:G26" si="2">(E20-F20)/F20</f>
        <v>7.4619402327345319E-2</v>
      </c>
      <c r="H20" s="639">
        <f>SUM(H8:H10)</f>
        <v>3200</v>
      </c>
      <c r="I20" s="640">
        <f t="shared" si="1"/>
        <v>35013.615524713001</v>
      </c>
      <c r="J20" s="641">
        <f t="shared" si="1"/>
        <v>31775.433413799998</v>
      </c>
      <c r="K20" s="642">
        <f t="shared" si="1"/>
        <v>35493.251740602609</v>
      </c>
      <c r="L20" s="641">
        <f>SUM(L8:L10)</f>
        <v>33025.868776938871</v>
      </c>
      <c r="M20" s="643">
        <f>SUM(M8:M10)</f>
        <v>34090</v>
      </c>
      <c r="N20" s="644">
        <f>AVERAGE(N8:N10)</f>
        <v>0.57553763440860217</v>
      </c>
      <c r="O20" s="645">
        <f>MAX(O8:O10)</f>
        <v>12.8</v>
      </c>
      <c r="P20" s="645">
        <f>MIN(P8:P10)</f>
        <v>-11.8</v>
      </c>
      <c r="Q20" s="645">
        <f>AVERAGE(Q8:Q10)</f>
        <v>0.22662217278457542</v>
      </c>
      <c r="R20" s="646">
        <f>N20-Q20</f>
        <v>0.34891546162402676</v>
      </c>
      <c r="S20" s="647">
        <f t="shared" ref="S20:T20" si="3">SUM(S8:S10)</f>
        <v>160.99943338264762</v>
      </c>
      <c r="T20" s="646">
        <f t="shared" si="3"/>
        <v>1718.5106669999989</v>
      </c>
      <c r="W20" s="677"/>
    </row>
    <row r="21" spans="1:23" ht="14.1" customHeight="1" x14ac:dyDescent="0.25">
      <c r="A21" s="296" t="s">
        <v>171</v>
      </c>
      <c r="B21" s="635">
        <f>SUM(B11:B13)</f>
        <v>1428.8697638401318</v>
      </c>
      <c r="C21" s="636">
        <f>SUM(C11:C13)</f>
        <v>1330.2349226601143</v>
      </c>
      <c r="D21" s="637">
        <f t="shared" si="0"/>
        <v>7.4148437617901478E-2</v>
      </c>
      <c r="E21" s="638">
        <f t="shared" ref="E21:K21" si="4">SUM(E11:E13)</f>
        <v>1442.6036421526533</v>
      </c>
      <c r="F21" s="636">
        <f t="shared" si="4"/>
        <v>1354.3120342829893</v>
      </c>
      <c r="G21" s="637">
        <f t="shared" si="2"/>
        <v>6.5192958221336333E-2</v>
      </c>
      <c r="H21" s="639">
        <f t="shared" si="4"/>
        <v>1370</v>
      </c>
      <c r="I21" s="640">
        <f t="shared" si="4"/>
        <v>15270.945176983001</v>
      </c>
      <c r="J21" s="641">
        <f t="shared" si="4"/>
        <v>14257.154568099999</v>
      </c>
      <c r="K21" s="642">
        <f t="shared" si="4"/>
        <v>15417.69239588106</v>
      </c>
      <c r="L21" s="641">
        <f>SUM(L11:L13)</f>
        <v>14515.112744982127</v>
      </c>
      <c r="M21" s="643">
        <f>SUM(M11:M13)</f>
        <v>14590</v>
      </c>
      <c r="N21" s="644">
        <f>AVERAGE(N11:N13)</f>
        <v>13.206057347670251</v>
      </c>
      <c r="O21" s="645">
        <f>MAX(O11:O13)</f>
        <v>23.7</v>
      </c>
      <c r="P21" s="645">
        <f>MIN(P11:P13)</f>
        <v>1</v>
      </c>
      <c r="Q21" s="645">
        <f>AVERAGE(Q11:Q13)</f>
        <v>12.104946236559142</v>
      </c>
      <c r="R21" s="927">
        <f t="shared" ref="R21:R26" si="5">N21-Q21</f>
        <v>1.1011111111111092</v>
      </c>
      <c r="S21" s="644">
        <f>SUM(S11:S13)</f>
        <v>82.367347991071185</v>
      </c>
      <c r="T21" s="927">
        <f t="shared" ref="T21" si="6">SUM(T11:T13)</f>
        <v>880.29799000000014</v>
      </c>
      <c r="W21" s="677"/>
    </row>
    <row r="22" spans="1:23" ht="14.1" customHeight="1" x14ac:dyDescent="0.25">
      <c r="A22" s="296" t="s">
        <v>212</v>
      </c>
      <c r="B22" s="791">
        <f>SUM(B14:B16)</f>
        <v>0</v>
      </c>
      <c r="C22" s="792">
        <f>SUM(C14:C16)</f>
        <v>0</v>
      </c>
      <c r="D22" s="793" t="e">
        <f t="shared" si="0"/>
        <v>#DIV/0!</v>
      </c>
      <c r="E22" s="794">
        <f t="shared" ref="E22:K22" si="7">SUM(E14:E16)</f>
        <v>0</v>
      </c>
      <c r="F22" s="792">
        <f t="shared" si="7"/>
        <v>0</v>
      </c>
      <c r="G22" s="793" t="e">
        <f t="shared" si="2"/>
        <v>#DIV/0!</v>
      </c>
      <c r="H22" s="639">
        <f t="shared" si="7"/>
        <v>1010</v>
      </c>
      <c r="I22" s="803">
        <f t="shared" si="7"/>
        <v>0</v>
      </c>
      <c r="J22" s="804">
        <f t="shared" si="7"/>
        <v>0</v>
      </c>
      <c r="K22" s="805">
        <f t="shared" si="7"/>
        <v>0</v>
      </c>
      <c r="L22" s="804">
        <f>SUM(L14:L16)</f>
        <v>0</v>
      </c>
      <c r="M22" s="643">
        <f>SUM(M14:M16)</f>
        <v>10750</v>
      </c>
      <c r="N22" s="815" t="e">
        <f>AVERAGE(N14:N16)</f>
        <v>#DIV/0!</v>
      </c>
      <c r="O22" s="814">
        <f>MAX(O14:O16)</f>
        <v>0</v>
      </c>
      <c r="P22" s="814">
        <f>MIN(P14:P16)</f>
        <v>0</v>
      </c>
      <c r="Q22" s="645">
        <f>AVERAGE(Q14:Q16)</f>
        <v>15.918387096774197</v>
      </c>
      <c r="R22" s="817" t="e">
        <f>N22-Q22</f>
        <v>#DIV/0!</v>
      </c>
      <c r="S22" s="815">
        <f t="shared" ref="S22:T22" si="8">SUM(S14:S16)</f>
        <v>0</v>
      </c>
      <c r="T22" s="817">
        <f t="shared" si="8"/>
        <v>0</v>
      </c>
      <c r="W22" s="677"/>
    </row>
    <row r="23" spans="1:23" ht="14.1" customHeight="1" x14ac:dyDescent="0.25">
      <c r="A23" s="350" t="s">
        <v>172</v>
      </c>
      <c r="B23" s="795">
        <f>SUM(B17:B19)</f>
        <v>0</v>
      </c>
      <c r="C23" s="796">
        <f>SUM(C17:C19)</f>
        <v>0</v>
      </c>
      <c r="D23" s="797" t="e">
        <f t="shared" si="0"/>
        <v>#DIV/0!</v>
      </c>
      <c r="E23" s="798">
        <f t="shared" ref="E23:K23" si="9">SUM(E17:E19)</f>
        <v>0</v>
      </c>
      <c r="F23" s="796">
        <f t="shared" si="9"/>
        <v>0</v>
      </c>
      <c r="G23" s="797" t="e">
        <f t="shared" si="2"/>
        <v>#DIV/0!</v>
      </c>
      <c r="H23" s="904">
        <f t="shared" si="9"/>
        <v>2800</v>
      </c>
      <c r="I23" s="806">
        <f t="shared" si="9"/>
        <v>0</v>
      </c>
      <c r="J23" s="807">
        <f t="shared" si="9"/>
        <v>0</v>
      </c>
      <c r="K23" s="808">
        <f t="shared" si="9"/>
        <v>0</v>
      </c>
      <c r="L23" s="807">
        <f>SUM(L17:L19)</f>
        <v>0</v>
      </c>
      <c r="M23" s="908">
        <f>SUM(M17:M19)</f>
        <v>29830</v>
      </c>
      <c r="N23" s="818" t="e">
        <f>AVERAGE(N17:N19)</f>
        <v>#DIV/0!</v>
      </c>
      <c r="O23" s="819">
        <f>MAX(O17:O19)</f>
        <v>0</v>
      </c>
      <c r="P23" s="819">
        <f>MIN(P17:P19)</f>
        <v>0</v>
      </c>
      <c r="Q23" s="912">
        <f>AVERAGE(Q17:Q19)</f>
        <v>3.3982437275985657</v>
      </c>
      <c r="R23" s="817" t="e">
        <f t="shared" si="5"/>
        <v>#DIV/0!</v>
      </c>
      <c r="S23" s="818">
        <f t="shared" ref="S23:T23" si="10">SUM(S17:S19)</f>
        <v>0</v>
      </c>
      <c r="T23" s="820">
        <f t="shared" si="10"/>
        <v>0</v>
      </c>
      <c r="U23" s="404"/>
      <c r="W23" s="677"/>
    </row>
    <row r="24" spans="1:23" ht="14.1" customHeight="1" x14ac:dyDescent="0.25">
      <c r="A24" s="296" t="s">
        <v>173</v>
      </c>
      <c r="B24" s="928">
        <f>SUM(B8:B13)</f>
        <v>4709.1431969171736</v>
      </c>
      <c r="C24" s="931">
        <f>SUM(C8:C13)</f>
        <v>4307.4053167116108</v>
      </c>
      <c r="D24" s="648">
        <f t="shared" si="0"/>
        <v>9.3266793038241466E-2</v>
      </c>
      <c r="E24" s="929">
        <f t="shared" ref="E24:K24" si="11">SUM(E8:E13)</f>
        <v>4767.8578825963505</v>
      </c>
      <c r="F24" s="932">
        <f t="shared" si="11"/>
        <v>4448.6673318349085</v>
      </c>
      <c r="G24" s="648">
        <f t="shared" si="2"/>
        <v>7.1749700967140603E-2</v>
      </c>
      <c r="H24" s="905">
        <f t="shared" si="11"/>
        <v>4570</v>
      </c>
      <c r="I24" s="928">
        <f t="shared" si="11"/>
        <v>50284.560701695998</v>
      </c>
      <c r="J24" s="933">
        <f t="shared" si="11"/>
        <v>46032.587981899997</v>
      </c>
      <c r="K24" s="930">
        <f t="shared" si="11"/>
        <v>50910.944136483668</v>
      </c>
      <c r="L24" s="933">
        <f>SUM(L8:L13)</f>
        <v>47540.981521921</v>
      </c>
      <c r="M24" s="909">
        <f>SUM(M8:M13)</f>
        <v>48680</v>
      </c>
      <c r="N24" s="928">
        <f>AVERAGE(N8:N13)</f>
        <v>6.8907974910394261</v>
      </c>
      <c r="O24" s="647">
        <f>MAX(O8:O13)</f>
        <v>23.7</v>
      </c>
      <c r="P24" s="647">
        <f>MIN(P8:P13)</f>
        <v>-11.8</v>
      </c>
      <c r="Q24" s="647">
        <f>AVERAGE(Q8:Q13)</f>
        <v>6.1657842046718585</v>
      </c>
      <c r="R24" s="646">
        <f t="shared" si="5"/>
        <v>0.72501328636756757</v>
      </c>
      <c r="S24" s="928">
        <f t="shared" ref="S24:T24" si="12">SUM(S8:S13)</f>
        <v>243.36678137371882</v>
      </c>
      <c r="T24" s="646">
        <f t="shared" si="12"/>
        <v>2598.8086569999991</v>
      </c>
      <c r="W24" s="677"/>
    </row>
    <row r="25" spans="1:23" ht="14.1" customHeight="1" x14ac:dyDescent="0.25">
      <c r="A25" s="296" t="s">
        <v>174</v>
      </c>
      <c r="B25" s="815">
        <f>SUM(B14:B19)</f>
        <v>0</v>
      </c>
      <c r="C25" s="814">
        <f>SUM(C14:C19)</f>
        <v>0</v>
      </c>
      <c r="D25" s="812" t="e">
        <f t="shared" si="0"/>
        <v>#DIV/0!</v>
      </c>
      <c r="E25" s="813">
        <f t="shared" ref="E25:K25" si="13">SUM(E14:E19)</f>
        <v>0</v>
      </c>
      <c r="F25" s="814">
        <f t="shared" si="13"/>
        <v>0</v>
      </c>
      <c r="G25" s="812" t="e">
        <f t="shared" si="2"/>
        <v>#DIV/0!</v>
      </c>
      <c r="H25" s="906">
        <f t="shared" si="13"/>
        <v>3810</v>
      </c>
      <c r="I25" s="815">
        <f t="shared" si="13"/>
        <v>0</v>
      </c>
      <c r="J25" s="816">
        <f t="shared" si="13"/>
        <v>0</v>
      </c>
      <c r="K25" s="813">
        <f t="shared" si="13"/>
        <v>0</v>
      </c>
      <c r="L25" s="816">
        <f>SUM(L14:L19)</f>
        <v>0</v>
      </c>
      <c r="M25" s="910">
        <f>SUM(M14:M19)</f>
        <v>40580</v>
      </c>
      <c r="N25" s="815" t="e">
        <f>AVERAGE(N14:N19)</f>
        <v>#DIV/0!</v>
      </c>
      <c r="O25" s="814">
        <f>MAX(O14:O19)</f>
        <v>0</v>
      </c>
      <c r="P25" s="814">
        <f>MIN(P14:P19)</f>
        <v>0</v>
      </c>
      <c r="Q25" s="645">
        <f>AVERAGE(Q14:Q19)</f>
        <v>9.658315412186381</v>
      </c>
      <c r="R25" s="817" t="e">
        <f t="shared" si="5"/>
        <v>#DIV/0!</v>
      </c>
      <c r="S25" s="815">
        <f t="shared" ref="S25:T25" si="14">SUM(S14:S19)</f>
        <v>0</v>
      </c>
      <c r="T25" s="817">
        <f t="shared" si="14"/>
        <v>0</v>
      </c>
      <c r="W25" s="677"/>
    </row>
    <row r="26" spans="1:23" ht="14.1" customHeight="1" x14ac:dyDescent="0.25">
      <c r="A26" s="335" t="s">
        <v>159</v>
      </c>
      <c r="B26" s="799">
        <f>SUM(B8:B19)</f>
        <v>4709.1431969171736</v>
      </c>
      <c r="C26" s="800">
        <f>SUM(C8:C19)</f>
        <v>4307.4053167116108</v>
      </c>
      <c r="D26" s="801">
        <f t="shared" si="0"/>
        <v>9.3266793038241466E-2</v>
      </c>
      <c r="E26" s="802">
        <f t="shared" ref="E26:K26" si="15">SUM(E8:E19)</f>
        <v>4767.8578825963505</v>
      </c>
      <c r="F26" s="800">
        <f t="shared" si="15"/>
        <v>4448.6673318349085</v>
      </c>
      <c r="G26" s="801">
        <f t="shared" si="2"/>
        <v>7.1749700967140603E-2</v>
      </c>
      <c r="H26" s="907">
        <f t="shared" si="15"/>
        <v>8380</v>
      </c>
      <c r="I26" s="809">
        <f t="shared" si="15"/>
        <v>50284.560701695998</v>
      </c>
      <c r="J26" s="810">
        <f t="shared" si="15"/>
        <v>46032.587981899997</v>
      </c>
      <c r="K26" s="811">
        <f t="shared" si="15"/>
        <v>50910.944136483668</v>
      </c>
      <c r="L26" s="810">
        <f>SUM(L8:L19)</f>
        <v>47540.981521921</v>
      </c>
      <c r="M26" s="911">
        <f>SUM(M8:M19)</f>
        <v>89260</v>
      </c>
      <c r="N26" s="821">
        <f>AVERAGE(N8:N19)</f>
        <v>6.8907974910394261</v>
      </c>
      <c r="O26" s="822">
        <f>MAX(O8:O19)</f>
        <v>23.7</v>
      </c>
      <c r="P26" s="822">
        <f>MIN(P8:P19)</f>
        <v>-11.8</v>
      </c>
      <c r="Q26" s="913">
        <f>AVERAGE(Q8:Q19)</f>
        <v>7.9120498084291215</v>
      </c>
      <c r="R26" s="823">
        <f t="shared" si="5"/>
        <v>-1.0212523173896955</v>
      </c>
      <c r="S26" s="821">
        <f t="shared" ref="S26:T26" si="16">SUM(S8:S19)</f>
        <v>243.36678137371882</v>
      </c>
      <c r="T26" s="823">
        <f t="shared" si="16"/>
        <v>2598.8086569999991</v>
      </c>
      <c r="U26" s="540"/>
      <c r="W26" s="677"/>
    </row>
    <row r="27" spans="1:23" ht="9.75" customHeight="1" x14ac:dyDescent="0.25">
      <c r="B27" s="314"/>
      <c r="H27" s="328"/>
      <c r="I27" s="328"/>
      <c r="J27" s="328"/>
      <c r="M27" s="328"/>
      <c r="N27" s="328"/>
      <c r="O27" s="328"/>
      <c r="P27" s="328"/>
      <c r="Q27" s="328"/>
      <c r="R27" s="328"/>
      <c r="T27" s="327"/>
    </row>
    <row r="28" spans="1:23" ht="12.95" customHeight="1" x14ac:dyDescent="0.25">
      <c r="A28" s="992" t="s">
        <v>345</v>
      </c>
      <c r="B28" s="992"/>
      <c r="C28" s="992"/>
      <c r="D28" s="992"/>
      <c r="E28" s="992"/>
      <c r="F28" s="992"/>
      <c r="G28" s="992"/>
      <c r="H28" s="992"/>
      <c r="I28" s="992"/>
      <c r="J28" s="992"/>
      <c r="K28" s="992"/>
      <c r="L28" s="992"/>
      <c r="M28" s="992"/>
      <c r="N28" s="992"/>
      <c r="O28" s="992"/>
      <c r="P28" s="992"/>
      <c r="Q28" s="992"/>
      <c r="R28" s="992"/>
      <c r="S28" s="992"/>
      <c r="T28" s="992"/>
    </row>
    <row r="29" spans="1:23" ht="12" customHeight="1" x14ac:dyDescent="0.25"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</row>
    <row r="30" spans="1:23" ht="12" customHeight="1" x14ac:dyDescent="0.25">
      <c r="E30" s="316"/>
      <c r="F30" s="316"/>
      <c r="G30" s="316"/>
      <c r="H30" s="316"/>
      <c r="I30" s="316"/>
      <c r="N30" s="316"/>
      <c r="O30" s="316"/>
      <c r="P30" s="316"/>
    </row>
    <row r="31" spans="1:23" ht="12" customHeight="1" x14ac:dyDescent="0.25">
      <c r="N31" s="316"/>
      <c r="O31" s="316"/>
      <c r="P31" s="316"/>
    </row>
    <row r="32" spans="1:23" ht="12" customHeight="1" x14ac:dyDescent="0.25">
      <c r="E32" s="316"/>
      <c r="F32" s="316"/>
      <c r="G32" s="316"/>
      <c r="H32" s="316"/>
      <c r="N32" s="316"/>
      <c r="O32" s="316"/>
      <c r="P32" s="316"/>
    </row>
    <row r="33" spans="5:16" ht="12" customHeight="1" x14ac:dyDescent="0.25">
      <c r="E33" s="316"/>
      <c r="F33" s="316"/>
      <c r="G33" s="316"/>
      <c r="H33" s="316"/>
      <c r="N33" s="316"/>
      <c r="O33" s="316"/>
      <c r="P33" s="316"/>
    </row>
    <row r="34" spans="5:16" ht="12" customHeight="1" x14ac:dyDescent="0.25">
      <c r="E34" s="316"/>
      <c r="F34" s="316"/>
      <c r="G34" s="316"/>
      <c r="H34" s="316"/>
      <c r="N34" s="316"/>
      <c r="O34" s="316"/>
      <c r="P34" s="316"/>
    </row>
    <row r="35" spans="5:16" ht="12" customHeight="1" x14ac:dyDescent="0.25">
      <c r="E35" s="316"/>
      <c r="F35" s="316"/>
      <c r="G35" s="316"/>
      <c r="H35" s="316"/>
      <c r="N35" s="316"/>
      <c r="O35" s="316"/>
      <c r="P35" s="316"/>
    </row>
    <row r="36" spans="5:16" ht="12" customHeight="1" x14ac:dyDescent="0.25">
      <c r="E36" s="316"/>
      <c r="F36" s="316"/>
      <c r="G36" s="316"/>
      <c r="H36" s="316"/>
      <c r="N36" s="316"/>
      <c r="O36" s="316"/>
      <c r="P36" s="316"/>
    </row>
    <row r="37" spans="5:16" ht="12" customHeight="1" x14ac:dyDescent="0.25">
      <c r="E37" s="316"/>
      <c r="F37" s="316"/>
      <c r="G37" s="316"/>
      <c r="H37" s="316"/>
      <c r="N37" s="316"/>
      <c r="O37" s="316"/>
      <c r="P37" s="316"/>
    </row>
    <row r="38" spans="5:16" ht="12" customHeight="1" x14ac:dyDescent="0.25">
      <c r="E38" s="316"/>
      <c r="F38" s="316"/>
      <c r="G38" s="316"/>
      <c r="H38" s="316"/>
      <c r="N38" s="316"/>
      <c r="O38" s="316"/>
      <c r="P38" s="316"/>
    </row>
    <row r="39" spans="5:16" ht="12" customHeight="1" x14ac:dyDescent="0.25">
      <c r="E39" s="316"/>
      <c r="F39" s="316"/>
      <c r="G39" s="316"/>
      <c r="H39" s="316"/>
      <c r="N39" s="316"/>
      <c r="O39" s="316"/>
      <c r="P39" s="316"/>
    </row>
    <row r="40" spans="5:16" ht="12" customHeight="1" x14ac:dyDescent="0.25">
      <c r="E40" s="316"/>
      <c r="F40" s="316"/>
      <c r="G40" s="316"/>
      <c r="H40" s="316"/>
      <c r="N40" s="316"/>
      <c r="O40" s="316"/>
      <c r="P40" s="316"/>
    </row>
    <row r="41" spans="5:16" ht="12" customHeight="1" x14ac:dyDescent="0.25">
      <c r="E41" s="316"/>
      <c r="F41" s="316"/>
      <c r="G41" s="316"/>
      <c r="H41" s="316"/>
      <c r="N41" s="316"/>
      <c r="O41" s="316"/>
      <c r="P41" s="316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zoomScaleNormal="100" zoomScaleSheetLayoutView="100" workbookViewId="0">
      <selection activeCell="B14" sqref="B14"/>
    </sheetView>
  </sheetViews>
  <sheetFormatPr defaultRowHeight="12.75" x14ac:dyDescent="0.25"/>
  <cols>
    <col min="1" max="1" width="7" style="293" customWidth="1"/>
    <col min="2" max="3" width="5.7109375" style="293" customWidth="1"/>
    <col min="4" max="5" width="6.7109375" style="293" customWidth="1"/>
    <col min="6" max="6" width="4.85546875" style="293" customWidth="1"/>
    <col min="7" max="11" width="6.7109375" style="293" customWidth="1"/>
    <col min="12" max="12" width="5.28515625" style="293" customWidth="1"/>
    <col min="13" max="13" width="8.7109375" style="293" customWidth="1"/>
    <col min="14" max="14" width="6.7109375" style="293" customWidth="1"/>
    <col min="15" max="18" width="7.7109375" style="293" customWidth="1"/>
    <col min="19" max="19" width="5.7109375" style="293" customWidth="1"/>
    <col min="20" max="20" width="8.7109375" style="293" customWidth="1"/>
    <col min="21" max="21" width="8" style="293" customWidth="1"/>
    <col min="22" max="22" width="1.7109375" style="293" customWidth="1"/>
    <col min="23" max="23" width="9.28515625" style="293" bestFit="1" customWidth="1"/>
    <col min="24" max="24" width="11.42578125" style="293" bestFit="1" customWidth="1"/>
    <col min="25" max="263" width="9.140625" style="293"/>
    <col min="264" max="276" width="10.7109375" style="293" customWidth="1"/>
    <col min="277" max="519" width="9.140625" style="293"/>
    <col min="520" max="532" width="10.7109375" style="293" customWidth="1"/>
    <col min="533" max="775" width="9.140625" style="293"/>
    <col min="776" max="788" width="10.7109375" style="293" customWidth="1"/>
    <col min="789" max="1031" width="9.140625" style="293"/>
    <col min="1032" max="1044" width="10.7109375" style="293" customWidth="1"/>
    <col min="1045" max="1287" width="9.140625" style="293"/>
    <col min="1288" max="1300" width="10.7109375" style="293" customWidth="1"/>
    <col min="1301" max="1543" width="9.140625" style="293"/>
    <col min="1544" max="1556" width="10.7109375" style="293" customWidth="1"/>
    <col min="1557" max="1799" width="9.140625" style="293"/>
    <col min="1800" max="1812" width="10.7109375" style="293" customWidth="1"/>
    <col min="1813" max="2055" width="9.140625" style="293"/>
    <col min="2056" max="2068" width="10.7109375" style="293" customWidth="1"/>
    <col min="2069" max="2311" width="9.140625" style="293"/>
    <col min="2312" max="2324" width="10.7109375" style="293" customWidth="1"/>
    <col min="2325" max="2567" width="9.140625" style="293"/>
    <col min="2568" max="2580" width="10.7109375" style="293" customWidth="1"/>
    <col min="2581" max="2823" width="9.140625" style="293"/>
    <col min="2824" max="2836" width="10.7109375" style="293" customWidth="1"/>
    <col min="2837" max="3079" width="9.140625" style="293"/>
    <col min="3080" max="3092" width="10.7109375" style="293" customWidth="1"/>
    <col min="3093" max="3335" width="9.140625" style="293"/>
    <col min="3336" max="3348" width="10.7109375" style="293" customWidth="1"/>
    <col min="3349" max="3591" width="9.140625" style="293"/>
    <col min="3592" max="3604" width="10.7109375" style="293" customWidth="1"/>
    <col min="3605" max="3847" width="9.140625" style="293"/>
    <col min="3848" max="3860" width="10.7109375" style="293" customWidth="1"/>
    <col min="3861" max="4103" width="9.140625" style="293"/>
    <col min="4104" max="4116" width="10.7109375" style="293" customWidth="1"/>
    <col min="4117" max="4359" width="9.140625" style="293"/>
    <col min="4360" max="4372" width="10.7109375" style="293" customWidth="1"/>
    <col min="4373" max="4615" width="9.140625" style="293"/>
    <col min="4616" max="4628" width="10.7109375" style="293" customWidth="1"/>
    <col min="4629" max="4871" width="9.140625" style="293"/>
    <col min="4872" max="4884" width="10.7109375" style="293" customWidth="1"/>
    <col min="4885" max="5127" width="9.140625" style="293"/>
    <col min="5128" max="5140" width="10.7109375" style="293" customWidth="1"/>
    <col min="5141" max="5383" width="9.140625" style="293"/>
    <col min="5384" max="5396" width="10.7109375" style="293" customWidth="1"/>
    <col min="5397" max="5639" width="9.140625" style="293"/>
    <col min="5640" max="5652" width="10.7109375" style="293" customWidth="1"/>
    <col min="5653" max="5895" width="9.140625" style="293"/>
    <col min="5896" max="5908" width="10.7109375" style="293" customWidth="1"/>
    <col min="5909" max="6151" width="9.140625" style="293"/>
    <col min="6152" max="6164" width="10.7109375" style="293" customWidth="1"/>
    <col min="6165" max="6407" width="9.140625" style="293"/>
    <col min="6408" max="6420" width="10.7109375" style="293" customWidth="1"/>
    <col min="6421" max="6663" width="9.140625" style="293"/>
    <col min="6664" max="6676" width="10.7109375" style="293" customWidth="1"/>
    <col min="6677" max="6919" width="9.140625" style="293"/>
    <col min="6920" max="6932" width="10.7109375" style="293" customWidth="1"/>
    <col min="6933" max="7175" width="9.140625" style="293"/>
    <col min="7176" max="7188" width="10.7109375" style="293" customWidth="1"/>
    <col min="7189" max="7431" width="9.140625" style="293"/>
    <col min="7432" max="7444" width="10.7109375" style="293" customWidth="1"/>
    <col min="7445" max="7687" width="9.140625" style="293"/>
    <col min="7688" max="7700" width="10.7109375" style="293" customWidth="1"/>
    <col min="7701" max="7943" width="9.140625" style="293"/>
    <col min="7944" max="7956" width="10.7109375" style="293" customWidth="1"/>
    <col min="7957" max="8199" width="9.140625" style="293"/>
    <col min="8200" max="8212" width="10.7109375" style="293" customWidth="1"/>
    <col min="8213" max="8455" width="9.140625" style="293"/>
    <col min="8456" max="8468" width="10.7109375" style="293" customWidth="1"/>
    <col min="8469" max="8711" width="9.140625" style="293"/>
    <col min="8712" max="8724" width="10.7109375" style="293" customWidth="1"/>
    <col min="8725" max="8967" width="9.140625" style="293"/>
    <col min="8968" max="8980" width="10.7109375" style="293" customWidth="1"/>
    <col min="8981" max="9223" width="9.140625" style="293"/>
    <col min="9224" max="9236" width="10.7109375" style="293" customWidth="1"/>
    <col min="9237" max="9479" width="9.140625" style="293"/>
    <col min="9480" max="9492" width="10.7109375" style="293" customWidth="1"/>
    <col min="9493" max="9735" width="9.140625" style="293"/>
    <col min="9736" max="9748" width="10.7109375" style="293" customWidth="1"/>
    <col min="9749" max="9991" width="9.140625" style="293"/>
    <col min="9992" max="10004" width="10.7109375" style="293" customWidth="1"/>
    <col min="10005" max="10247" width="9.140625" style="293"/>
    <col min="10248" max="10260" width="10.7109375" style="293" customWidth="1"/>
    <col min="10261" max="10503" width="9.140625" style="293"/>
    <col min="10504" max="10516" width="10.7109375" style="293" customWidth="1"/>
    <col min="10517" max="10759" width="9.140625" style="293"/>
    <col min="10760" max="10772" width="10.7109375" style="293" customWidth="1"/>
    <col min="10773" max="11015" width="9.140625" style="293"/>
    <col min="11016" max="11028" width="10.7109375" style="293" customWidth="1"/>
    <col min="11029" max="11271" width="9.140625" style="293"/>
    <col min="11272" max="11284" width="10.7109375" style="293" customWidth="1"/>
    <col min="11285" max="11527" width="9.140625" style="293"/>
    <col min="11528" max="11540" width="10.7109375" style="293" customWidth="1"/>
    <col min="11541" max="11783" width="9.140625" style="293"/>
    <col min="11784" max="11796" width="10.7109375" style="293" customWidth="1"/>
    <col min="11797" max="12039" width="9.140625" style="293"/>
    <col min="12040" max="12052" width="10.7109375" style="293" customWidth="1"/>
    <col min="12053" max="12295" width="9.140625" style="293"/>
    <col min="12296" max="12308" width="10.7109375" style="293" customWidth="1"/>
    <col min="12309" max="12551" width="9.140625" style="293"/>
    <col min="12552" max="12564" width="10.7109375" style="293" customWidth="1"/>
    <col min="12565" max="12807" width="9.140625" style="293"/>
    <col min="12808" max="12820" width="10.7109375" style="293" customWidth="1"/>
    <col min="12821" max="13063" width="9.140625" style="293"/>
    <col min="13064" max="13076" width="10.7109375" style="293" customWidth="1"/>
    <col min="13077" max="13319" width="9.140625" style="293"/>
    <col min="13320" max="13332" width="10.7109375" style="293" customWidth="1"/>
    <col min="13333" max="13575" width="9.140625" style="293"/>
    <col min="13576" max="13588" width="10.7109375" style="293" customWidth="1"/>
    <col min="13589" max="13831" width="9.140625" style="293"/>
    <col min="13832" max="13844" width="10.7109375" style="293" customWidth="1"/>
    <col min="13845" max="14087" width="9.140625" style="293"/>
    <col min="14088" max="14100" width="10.7109375" style="293" customWidth="1"/>
    <col min="14101" max="14343" width="9.140625" style="293"/>
    <col min="14344" max="14356" width="10.7109375" style="293" customWidth="1"/>
    <col min="14357" max="14599" width="9.140625" style="293"/>
    <col min="14600" max="14612" width="10.7109375" style="293" customWidth="1"/>
    <col min="14613" max="14855" width="9.140625" style="293"/>
    <col min="14856" max="14868" width="10.7109375" style="293" customWidth="1"/>
    <col min="14869" max="15111" width="9.140625" style="293"/>
    <col min="15112" max="15124" width="10.7109375" style="293" customWidth="1"/>
    <col min="15125" max="15367" width="9.140625" style="293"/>
    <col min="15368" max="15380" width="10.7109375" style="293" customWidth="1"/>
    <col min="15381" max="15623" width="9.140625" style="293"/>
    <col min="15624" max="15636" width="10.7109375" style="293" customWidth="1"/>
    <col min="15637" max="15879" width="9.140625" style="293"/>
    <col min="15880" max="15892" width="10.7109375" style="293" customWidth="1"/>
    <col min="15893" max="16135" width="9.140625" style="293"/>
    <col min="16136" max="16148" width="10.7109375" style="293" customWidth="1"/>
    <col min="16149" max="16384" width="9.140625" style="293"/>
  </cols>
  <sheetData>
    <row r="1" spans="1:32" x14ac:dyDescent="0.25">
      <c r="T1" s="983" t="s">
        <v>252</v>
      </c>
      <c r="U1" s="983"/>
      <c r="V1" s="983"/>
    </row>
    <row r="2" spans="1:32" ht="20.100000000000001" customHeight="1" x14ac:dyDescent="0.25">
      <c r="A2" s="982" t="s">
        <v>211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982"/>
    </row>
    <row r="3" spans="1:32" ht="6.75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7"/>
      <c r="O3" s="318"/>
      <c r="P3" s="318"/>
      <c r="Q3" s="318"/>
      <c r="R3" s="318"/>
      <c r="S3" s="318"/>
      <c r="T3" s="318"/>
      <c r="U3" s="318"/>
    </row>
    <row r="4" spans="1:32" ht="17.25" customHeight="1" x14ac:dyDescent="0.25">
      <c r="A4" s="462"/>
      <c r="B4" s="979">
        <f>T!G17</f>
        <v>2017</v>
      </c>
      <c r="C4" s="980"/>
      <c r="D4" s="980"/>
      <c r="E4" s="980"/>
      <c r="F4" s="980"/>
      <c r="G4" s="980"/>
      <c r="H4" s="980"/>
      <c r="I4" s="980"/>
      <c r="J4" s="980"/>
      <c r="K4" s="980"/>
      <c r="L4" s="980"/>
      <c r="M4" s="980"/>
      <c r="N4" s="980"/>
      <c r="O4" s="980"/>
      <c r="P4" s="980"/>
      <c r="Q4" s="980"/>
      <c r="R4" s="980"/>
      <c r="S4" s="980"/>
      <c r="T4" s="980"/>
      <c r="U4" s="981"/>
    </row>
    <row r="5" spans="1:32" ht="32.25" customHeight="1" x14ac:dyDescent="0.25">
      <c r="A5" s="462"/>
      <c r="B5" s="565"/>
      <c r="C5" s="328"/>
      <c r="D5" s="328"/>
      <c r="E5" s="328"/>
      <c r="F5" s="328"/>
      <c r="G5" s="566"/>
      <c r="H5" s="1011" t="s">
        <v>39</v>
      </c>
      <c r="I5" s="1012"/>
      <c r="J5" s="1012"/>
      <c r="K5" s="1012"/>
      <c r="L5" s="1012"/>
      <c r="M5" s="1012"/>
      <c r="N5" s="1012"/>
      <c r="O5" s="1012"/>
      <c r="P5" s="1012"/>
      <c r="Q5" s="1012"/>
      <c r="R5" s="1012"/>
      <c r="S5" s="1012"/>
      <c r="T5" s="1012"/>
      <c r="U5" s="1013"/>
    </row>
    <row r="6" spans="1:32" ht="27.75" customHeight="1" x14ac:dyDescent="0.25">
      <c r="A6" s="294"/>
      <c r="B6" s="1008" t="s">
        <v>0</v>
      </c>
      <c r="C6" s="1009"/>
      <c r="D6" s="1009"/>
      <c r="E6" s="1009"/>
      <c r="F6" s="1009"/>
      <c r="G6" s="1010"/>
      <c r="H6" s="1005" t="s">
        <v>148</v>
      </c>
      <c r="I6" s="1006"/>
      <c r="J6" s="1006"/>
      <c r="K6" s="1006"/>
      <c r="L6" s="1006"/>
      <c r="M6" s="1006"/>
      <c r="N6" s="1007"/>
      <c r="O6" s="1005" t="s">
        <v>1</v>
      </c>
      <c r="P6" s="1006"/>
      <c r="Q6" s="1006"/>
      <c r="R6" s="1006"/>
      <c r="S6" s="1006"/>
      <c r="T6" s="1006"/>
      <c r="U6" s="1007"/>
    </row>
    <row r="7" spans="1:32" ht="12.95" customHeight="1" x14ac:dyDescent="0.25">
      <c r="A7" s="295" t="s">
        <v>157</v>
      </c>
      <c r="B7" s="536" t="s">
        <v>6</v>
      </c>
      <c r="C7" s="537" t="s">
        <v>7</v>
      </c>
      <c r="D7" s="461" t="s">
        <v>8</v>
      </c>
      <c r="E7" s="537" t="s">
        <v>9</v>
      </c>
      <c r="F7" s="537" t="s">
        <v>336</v>
      </c>
      <c r="G7" s="564" t="s">
        <v>2</v>
      </c>
      <c r="H7" s="536" t="s">
        <v>6</v>
      </c>
      <c r="I7" s="537" t="s">
        <v>7</v>
      </c>
      <c r="J7" s="461" t="s">
        <v>8</v>
      </c>
      <c r="K7" s="537" t="s">
        <v>9</v>
      </c>
      <c r="L7" s="537" t="s">
        <v>336</v>
      </c>
      <c r="M7" s="537" t="s">
        <v>344</v>
      </c>
      <c r="N7" s="564" t="s">
        <v>2</v>
      </c>
      <c r="O7" s="536" t="s">
        <v>6</v>
      </c>
      <c r="P7" s="537" t="s">
        <v>7</v>
      </c>
      <c r="Q7" s="461" t="s">
        <v>8</v>
      </c>
      <c r="R7" s="537" t="s">
        <v>9</v>
      </c>
      <c r="S7" s="537" t="s">
        <v>336</v>
      </c>
      <c r="T7" s="537" t="s">
        <v>344</v>
      </c>
      <c r="U7" s="564" t="s">
        <v>2</v>
      </c>
      <c r="V7" s="404"/>
    </row>
    <row r="8" spans="1:32" ht="12.95" customHeight="1" x14ac:dyDescent="0.25">
      <c r="A8" s="296" t="s">
        <v>25</v>
      </c>
      <c r="B8" s="568">
        <v>1664</v>
      </c>
      <c r="C8" s="569">
        <v>6810</v>
      </c>
      <c r="D8" s="570">
        <v>200801</v>
      </c>
      <c r="E8" s="570">
        <v>2637595</v>
      </c>
      <c r="F8" s="570">
        <v>173</v>
      </c>
      <c r="G8" s="571">
        <v>2847043</v>
      </c>
      <c r="H8" s="568">
        <v>492819.71706068236</v>
      </c>
      <c r="I8" s="569">
        <v>152572.53570447885</v>
      </c>
      <c r="J8" s="570">
        <v>267839.67679978703</v>
      </c>
      <c r="K8" s="570">
        <v>514245.08010283182</v>
      </c>
      <c r="L8" s="570">
        <v>5335.0574014428503</v>
      </c>
      <c r="M8" s="570">
        <v>22871.345999046556</v>
      </c>
      <c r="N8" s="571">
        <v>1455683.4130682694</v>
      </c>
      <c r="O8" s="568">
        <v>5260740.865199999</v>
      </c>
      <c r="P8" s="569">
        <v>1628540.1539800006</v>
      </c>
      <c r="Q8" s="570">
        <v>2859509.2159084799</v>
      </c>
      <c r="R8" s="570">
        <v>5491176.5992804402</v>
      </c>
      <c r="S8" s="570">
        <v>56969.471279999998</v>
      </c>
      <c r="T8" s="570">
        <v>244345.08552000002</v>
      </c>
      <c r="U8" s="571">
        <v>15541281.391168917</v>
      </c>
      <c r="V8" s="301"/>
      <c r="W8" s="301"/>
      <c r="X8" s="677"/>
      <c r="Y8" s="677"/>
      <c r="Z8" s="677"/>
      <c r="AA8" s="677"/>
      <c r="AB8" s="677"/>
      <c r="AC8" s="677"/>
      <c r="AD8" s="677"/>
      <c r="AE8" s="677"/>
      <c r="AF8" s="677"/>
    </row>
    <row r="9" spans="1:32" ht="12.95" customHeight="1" x14ac:dyDescent="0.25">
      <c r="A9" s="296" t="s">
        <v>26</v>
      </c>
      <c r="B9" s="368">
        <v>1655</v>
      </c>
      <c r="C9" s="370">
        <v>6814</v>
      </c>
      <c r="D9" s="370">
        <v>200812</v>
      </c>
      <c r="E9" s="370">
        <v>2636956</v>
      </c>
      <c r="F9" s="370">
        <v>176</v>
      </c>
      <c r="G9" s="572">
        <v>2846413</v>
      </c>
      <c r="H9" s="368">
        <v>366217.05758510926</v>
      </c>
      <c r="I9" s="370">
        <v>107584.22556640753</v>
      </c>
      <c r="J9" s="370">
        <v>175878.63624426929</v>
      </c>
      <c r="K9" s="370">
        <v>350405.26667819999</v>
      </c>
      <c r="L9" s="370">
        <v>4764.0698212817097</v>
      </c>
      <c r="M9" s="370">
        <v>16261.088927283712</v>
      </c>
      <c r="N9" s="572">
        <v>1021110.3448225516</v>
      </c>
      <c r="O9" s="368">
        <v>3907634.7788200006</v>
      </c>
      <c r="P9" s="370">
        <v>1147860.9256999998</v>
      </c>
      <c r="Q9" s="370">
        <v>1876715.678903705</v>
      </c>
      <c r="R9" s="370">
        <v>3739443.8868192188</v>
      </c>
      <c r="S9" s="370">
        <v>50840.34491</v>
      </c>
      <c r="T9" s="370">
        <v>173590.38879299999</v>
      </c>
      <c r="U9" s="572">
        <v>10896086.003945922</v>
      </c>
      <c r="V9" s="303"/>
      <c r="W9" s="303"/>
      <c r="X9" s="677"/>
      <c r="Y9" s="677"/>
      <c r="Z9" s="677"/>
      <c r="AA9" s="677"/>
      <c r="AB9" s="677"/>
      <c r="AC9" s="677"/>
      <c r="AD9" s="677"/>
      <c r="AE9" s="677"/>
      <c r="AF9" s="677"/>
    </row>
    <row r="10" spans="1:32" ht="12.95" customHeight="1" x14ac:dyDescent="0.25">
      <c r="A10" s="350" t="s">
        <v>27</v>
      </c>
      <c r="B10" s="373">
        <v>1653</v>
      </c>
      <c r="C10" s="375">
        <v>6592</v>
      </c>
      <c r="D10" s="375">
        <v>200873</v>
      </c>
      <c r="E10" s="375">
        <v>2635663</v>
      </c>
      <c r="F10" s="370">
        <v>177</v>
      </c>
      <c r="G10" s="572">
        <v>2844958</v>
      </c>
      <c r="H10" s="373">
        <v>327630.93713591987</v>
      </c>
      <c r="I10" s="375">
        <v>83097.928208484009</v>
      </c>
      <c r="J10" s="375">
        <v>128562.97387821475</v>
      </c>
      <c r="K10" s="375">
        <v>245274.96809999997</v>
      </c>
      <c r="L10" s="375">
        <v>5300.128999999999</v>
      </c>
      <c r="M10" s="375">
        <v>13612.74280067265</v>
      </c>
      <c r="N10" s="572">
        <v>803479.67912329116</v>
      </c>
      <c r="O10" s="373">
        <v>3497148.8328325003</v>
      </c>
      <c r="P10" s="375">
        <v>887002.58117999998</v>
      </c>
      <c r="Q10" s="375">
        <v>1372350.2535600001</v>
      </c>
      <c r="R10" s="375">
        <v>2618281.8640000001</v>
      </c>
      <c r="S10" s="375">
        <v>56578.012729999995</v>
      </c>
      <c r="T10" s="375">
        <v>144885.9749329999</v>
      </c>
      <c r="U10" s="572">
        <v>8576247.5192355011</v>
      </c>
      <c r="V10" s="309"/>
      <c r="W10" s="309"/>
      <c r="X10" s="677"/>
      <c r="Y10" s="677"/>
      <c r="Z10" s="677"/>
      <c r="AA10" s="677"/>
      <c r="AB10" s="677"/>
      <c r="AC10" s="677"/>
      <c r="AD10" s="677"/>
      <c r="AE10" s="677"/>
      <c r="AF10" s="677"/>
    </row>
    <row r="11" spans="1:32" ht="12.95" customHeight="1" x14ac:dyDescent="0.25">
      <c r="A11" s="349" t="s">
        <v>28</v>
      </c>
      <c r="B11" s="568">
        <v>1654</v>
      </c>
      <c r="C11" s="570">
        <v>6593</v>
      </c>
      <c r="D11" s="570">
        <v>200844</v>
      </c>
      <c r="E11" s="570">
        <v>2634479</v>
      </c>
      <c r="F11" s="570">
        <v>178</v>
      </c>
      <c r="G11" s="571">
        <v>2843748</v>
      </c>
      <c r="H11" s="568">
        <v>283800.22513432411</v>
      </c>
      <c r="I11" s="570">
        <v>68899.954275302342</v>
      </c>
      <c r="J11" s="570">
        <v>98014.084806021463</v>
      </c>
      <c r="K11" s="570">
        <v>195019.05520800001</v>
      </c>
      <c r="L11" s="570">
        <v>4885.3370000000004</v>
      </c>
      <c r="M11" s="570">
        <v>11331.853810623066</v>
      </c>
      <c r="N11" s="571">
        <v>661950.51023427106</v>
      </c>
      <c r="O11" s="568">
        <v>3033290.1942299996</v>
      </c>
      <c r="P11" s="570">
        <v>736361.53207000031</v>
      </c>
      <c r="Q11" s="570">
        <v>1047551.9834340001</v>
      </c>
      <c r="R11" s="570">
        <v>2084415.2496559999</v>
      </c>
      <c r="S11" s="570">
        <v>52214.255989999998</v>
      </c>
      <c r="T11" s="570">
        <v>121150.65495900002</v>
      </c>
      <c r="U11" s="571">
        <v>7074983.8703390006</v>
      </c>
      <c r="V11" s="303"/>
      <c r="W11" s="303"/>
      <c r="X11" s="302"/>
      <c r="Y11" s="302"/>
      <c r="Z11" s="302"/>
    </row>
    <row r="12" spans="1:32" ht="12.95" customHeight="1" x14ac:dyDescent="0.25">
      <c r="A12" s="349" t="s">
        <v>29</v>
      </c>
      <c r="B12" s="368">
        <v>1651</v>
      </c>
      <c r="C12" s="370">
        <v>6594</v>
      </c>
      <c r="D12" s="370">
        <v>201073</v>
      </c>
      <c r="E12" s="370">
        <v>2632837</v>
      </c>
      <c r="F12" s="370">
        <v>181</v>
      </c>
      <c r="G12" s="572">
        <v>2842336</v>
      </c>
      <c r="H12" s="368">
        <v>244154.36500000002</v>
      </c>
      <c r="I12" s="370">
        <v>45121.817000000003</v>
      </c>
      <c r="J12" s="370">
        <v>41490.969110000005</v>
      </c>
      <c r="K12" s="370">
        <v>82435.189890000009</v>
      </c>
      <c r="L12" s="370">
        <v>5285.5340000000006</v>
      </c>
      <c r="M12" s="370">
        <v>7258.0066971497827</v>
      </c>
      <c r="N12" s="572">
        <v>425745.88169714977</v>
      </c>
      <c r="O12" s="368">
        <v>2609117.1165800006</v>
      </c>
      <c r="P12" s="370">
        <v>482201.71609000012</v>
      </c>
      <c r="Q12" s="370">
        <v>443400.53685000009</v>
      </c>
      <c r="R12" s="370">
        <v>880964.41731999989</v>
      </c>
      <c r="S12" s="370">
        <v>56485.103750000002</v>
      </c>
      <c r="T12" s="370">
        <v>77494.190911999991</v>
      </c>
      <c r="U12" s="572">
        <v>4549663.0815020008</v>
      </c>
      <c r="V12" s="303"/>
      <c r="W12" s="303"/>
      <c r="X12" s="302"/>
      <c r="Y12" s="302"/>
      <c r="Z12" s="302"/>
    </row>
    <row r="13" spans="1:32" ht="12.95" customHeight="1" x14ac:dyDescent="0.25">
      <c r="A13" s="350" t="s">
        <v>30</v>
      </c>
      <c r="B13" s="373">
        <v>1654</v>
      </c>
      <c r="C13" s="375">
        <v>6594</v>
      </c>
      <c r="D13" s="375">
        <v>201370</v>
      </c>
      <c r="E13" s="375">
        <v>2631446</v>
      </c>
      <c r="F13" s="370">
        <v>184</v>
      </c>
      <c r="G13" s="572">
        <v>2841248</v>
      </c>
      <c r="H13" s="373">
        <v>248543.67725641213</v>
      </c>
      <c r="I13" s="375">
        <v>31283.835345078074</v>
      </c>
      <c r="J13" s="375">
        <v>14206.197085746284</v>
      </c>
      <c r="K13" s="375">
        <v>34481.835824614296</v>
      </c>
      <c r="L13" s="375">
        <v>5249.4629714307102</v>
      </c>
      <c r="M13" s="375">
        <v>7408.1118396932052</v>
      </c>
      <c r="N13" s="572">
        <v>341173.12032297469</v>
      </c>
      <c r="O13" s="373">
        <v>2656162.5915899999</v>
      </c>
      <c r="P13" s="375">
        <v>334375.43675000011</v>
      </c>
      <c r="Q13" s="375">
        <v>151831.89648600001</v>
      </c>
      <c r="R13" s="375">
        <v>368549.05741399992</v>
      </c>
      <c r="S13" s="375">
        <v>56107.27061</v>
      </c>
      <c r="T13" s="375">
        <v>79273.012892000013</v>
      </c>
      <c r="U13" s="572">
        <v>3646299.2657419997</v>
      </c>
      <c r="V13" s="303"/>
      <c r="W13" s="303"/>
      <c r="X13" s="302"/>
      <c r="Y13" s="302"/>
      <c r="Z13" s="302"/>
    </row>
    <row r="14" spans="1:32" ht="12.95" customHeight="1" x14ac:dyDescent="0.25">
      <c r="A14" s="349" t="s">
        <v>31</v>
      </c>
      <c r="B14" s="568"/>
      <c r="C14" s="570"/>
      <c r="D14" s="570"/>
      <c r="E14" s="570"/>
      <c r="F14" s="570"/>
      <c r="G14" s="571"/>
      <c r="H14" s="568"/>
      <c r="I14" s="570"/>
      <c r="J14" s="570"/>
      <c r="K14" s="570"/>
      <c r="L14" s="570"/>
      <c r="M14" s="570"/>
      <c r="N14" s="571"/>
      <c r="O14" s="568"/>
      <c r="P14" s="570"/>
      <c r="Q14" s="570"/>
      <c r="R14" s="570"/>
      <c r="S14" s="570"/>
      <c r="T14" s="570"/>
      <c r="U14" s="571"/>
      <c r="V14" s="303"/>
      <c r="W14" s="303"/>
      <c r="X14" s="302"/>
      <c r="Y14" s="302"/>
      <c r="Z14" s="302"/>
    </row>
    <row r="15" spans="1:32" ht="12.95" customHeight="1" x14ac:dyDescent="0.25">
      <c r="A15" s="349" t="s">
        <v>32</v>
      </c>
      <c r="B15" s="368"/>
      <c r="C15" s="370"/>
      <c r="D15" s="370"/>
      <c r="E15" s="370"/>
      <c r="F15" s="370"/>
      <c r="G15" s="572"/>
      <c r="H15" s="368"/>
      <c r="I15" s="370"/>
      <c r="J15" s="370"/>
      <c r="K15" s="370"/>
      <c r="L15" s="370"/>
      <c r="M15" s="370"/>
      <c r="N15" s="572"/>
      <c r="O15" s="368"/>
      <c r="P15" s="370"/>
      <c r="Q15" s="370"/>
      <c r="R15" s="370"/>
      <c r="S15" s="370"/>
      <c r="T15" s="370"/>
      <c r="U15" s="572"/>
      <c r="V15" s="303"/>
      <c r="W15" s="303"/>
      <c r="X15" s="302"/>
      <c r="Y15" s="302"/>
      <c r="Z15" s="302"/>
    </row>
    <row r="16" spans="1:32" ht="12.95" customHeight="1" x14ac:dyDescent="0.25">
      <c r="A16" s="350" t="s">
        <v>33</v>
      </c>
      <c r="B16" s="373"/>
      <c r="C16" s="375"/>
      <c r="D16" s="375"/>
      <c r="E16" s="375"/>
      <c r="F16" s="370"/>
      <c r="G16" s="572"/>
      <c r="H16" s="373"/>
      <c r="I16" s="375"/>
      <c r="J16" s="375"/>
      <c r="K16" s="375"/>
      <c r="L16" s="375"/>
      <c r="M16" s="375"/>
      <c r="N16" s="572"/>
      <c r="O16" s="373"/>
      <c r="P16" s="375"/>
      <c r="Q16" s="375"/>
      <c r="R16" s="375"/>
      <c r="S16" s="375"/>
      <c r="T16" s="375"/>
      <c r="U16" s="572"/>
      <c r="V16" s="303"/>
      <c r="W16" s="303"/>
      <c r="X16" s="302"/>
      <c r="Y16" s="302"/>
      <c r="Z16" s="302"/>
    </row>
    <row r="17" spans="1:26" ht="12.95" customHeight="1" x14ac:dyDescent="0.25">
      <c r="A17" s="296" t="s">
        <v>34</v>
      </c>
      <c r="B17" s="568"/>
      <c r="C17" s="570"/>
      <c r="D17" s="570"/>
      <c r="E17" s="570"/>
      <c r="F17" s="570"/>
      <c r="G17" s="571"/>
      <c r="H17" s="568"/>
      <c r="I17" s="570"/>
      <c r="J17" s="570"/>
      <c r="K17" s="570"/>
      <c r="L17" s="570"/>
      <c r="M17" s="570"/>
      <c r="N17" s="571"/>
      <c r="O17" s="568"/>
      <c r="P17" s="570"/>
      <c r="Q17" s="570"/>
      <c r="R17" s="570"/>
      <c r="S17" s="570"/>
      <c r="T17" s="570"/>
      <c r="U17" s="571"/>
      <c r="V17" s="303"/>
      <c r="W17" s="303"/>
      <c r="X17" s="302"/>
      <c r="Y17" s="302"/>
      <c r="Z17" s="302"/>
    </row>
    <row r="18" spans="1:26" ht="12.95" customHeight="1" x14ac:dyDescent="0.25">
      <c r="A18" s="296" t="s">
        <v>35</v>
      </c>
      <c r="B18" s="368"/>
      <c r="C18" s="370"/>
      <c r="D18" s="370"/>
      <c r="E18" s="370"/>
      <c r="F18" s="370"/>
      <c r="G18" s="572"/>
      <c r="H18" s="368"/>
      <c r="I18" s="370"/>
      <c r="J18" s="370"/>
      <c r="K18" s="370"/>
      <c r="L18" s="370"/>
      <c r="M18" s="370"/>
      <c r="N18" s="572"/>
      <c r="O18" s="368"/>
      <c r="P18" s="370"/>
      <c r="Q18" s="370"/>
      <c r="R18" s="370"/>
      <c r="S18" s="370"/>
      <c r="T18" s="370"/>
      <c r="U18" s="572"/>
      <c r="V18" s="303"/>
      <c r="W18" s="303"/>
      <c r="X18" s="302"/>
      <c r="Y18" s="302"/>
      <c r="Z18" s="302"/>
    </row>
    <row r="19" spans="1:26" ht="12.95" customHeight="1" x14ac:dyDescent="0.25">
      <c r="A19" s="304" t="s">
        <v>36</v>
      </c>
      <c r="B19" s="373"/>
      <c r="C19" s="375"/>
      <c r="D19" s="375"/>
      <c r="E19" s="375"/>
      <c r="F19" s="375"/>
      <c r="G19" s="747"/>
      <c r="H19" s="373"/>
      <c r="I19" s="375"/>
      <c r="J19" s="375"/>
      <c r="K19" s="375"/>
      <c r="L19" s="375"/>
      <c r="M19" s="375"/>
      <c r="N19" s="747"/>
      <c r="O19" s="373"/>
      <c r="P19" s="375"/>
      <c r="Q19" s="375"/>
      <c r="R19" s="375"/>
      <c r="S19" s="375"/>
      <c r="T19" s="375"/>
      <c r="U19" s="747"/>
      <c r="V19" s="539"/>
      <c r="W19" s="303"/>
      <c r="X19" s="302"/>
      <c r="Y19" s="302"/>
      <c r="Z19" s="302"/>
    </row>
    <row r="20" spans="1:26" ht="12.95" customHeight="1" x14ac:dyDescent="0.25">
      <c r="A20" s="296" t="s">
        <v>145</v>
      </c>
      <c r="B20" s="616">
        <f>B10</f>
        <v>1653</v>
      </c>
      <c r="C20" s="628">
        <f t="shared" ref="C20:E20" si="0">C10</f>
        <v>6592</v>
      </c>
      <c r="D20" s="628">
        <f t="shared" si="0"/>
        <v>200873</v>
      </c>
      <c r="E20" s="628">
        <f t="shared" si="0"/>
        <v>2635663</v>
      </c>
      <c r="F20" s="628">
        <f t="shared" ref="F20" si="1">F10</f>
        <v>177</v>
      </c>
      <c r="G20" s="629">
        <f>G10</f>
        <v>2844958</v>
      </c>
      <c r="H20" s="377">
        <f>SUM(H8:H10)</f>
        <v>1186667.7117817116</v>
      </c>
      <c r="I20" s="379">
        <f>SUM(I8:I10)</f>
        <v>343254.68947937043</v>
      </c>
      <c r="J20" s="379">
        <f t="shared" ref="J20:K20" si="2">SUM(J8:J10)</f>
        <v>572281.28692227101</v>
      </c>
      <c r="K20" s="379">
        <f t="shared" si="2"/>
        <v>1109925.3148810319</v>
      </c>
      <c r="L20" s="379">
        <f t="shared" ref="L20" si="3">SUM(L8:L10)</f>
        <v>15399.25622272456</v>
      </c>
      <c r="M20" s="379">
        <f t="shared" ref="M20" si="4">SUM(M8:M10)</f>
        <v>52745.17772700292</v>
      </c>
      <c r="N20" s="573">
        <f>SUM(N8:N10)</f>
        <v>3280273.4370141122</v>
      </c>
      <c r="O20" s="396">
        <f>SUM(O8:O10)</f>
        <v>12665524.476852499</v>
      </c>
      <c r="P20" s="381">
        <f>SUM(P8:P10)</f>
        <v>3663403.6608600002</v>
      </c>
      <c r="Q20" s="381">
        <f t="shared" ref="Q20:U20" si="5">SUM(Q8:Q10)</f>
        <v>6108575.1483721854</v>
      </c>
      <c r="R20" s="381">
        <f t="shared" si="5"/>
        <v>11848902.350099659</v>
      </c>
      <c r="S20" s="381">
        <f t="shared" ref="S20" si="6">SUM(S8:S10)</f>
        <v>164387.82892</v>
      </c>
      <c r="T20" s="381">
        <f t="shared" ref="T20" si="7">SUM(T8:T10)</f>
        <v>562821.44924599992</v>
      </c>
      <c r="U20" s="482">
        <f t="shared" si="5"/>
        <v>35013614.914350338</v>
      </c>
    </row>
    <row r="21" spans="1:26" ht="12.95" customHeight="1" x14ac:dyDescent="0.25">
      <c r="A21" s="296" t="s">
        <v>171</v>
      </c>
      <c r="B21" s="616">
        <f>B13</f>
        <v>1654</v>
      </c>
      <c r="C21" s="934">
        <f t="shared" ref="C21:G21" si="8">C13</f>
        <v>6594</v>
      </c>
      <c r="D21" s="934">
        <f t="shared" si="8"/>
        <v>201370</v>
      </c>
      <c r="E21" s="934">
        <f t="shared" si="8"/>
        <v>2631446</v>
      </c>
      <c r="F21" s="934">
        <f t="shared" ref="F21" si="9">F13</f>
        <v>184</v>
      </c>
      <c r="G21" s="935">
        <f t="shared" si="8"/>
        <v>2841248</v>
      </c>
      <c r="H21" s="377">
        <f>SUM(H11:H13)</f>
        <v>776498.26739073626</v>
      </c>
      <c r="I21" s="379">
        <f>SUM(I11:I13)</f>
        <v>145305.60662038042</v>
      </c>
      <c r="J21" s="379">
        <f t="shared" ref="J21:N21" si="10">SUM(J11:J13)</f>
        <v>153711.25100176776</v>
      </c>
      <c r="K21" s="379">
        <f t="shared" si="10"/>
        <v>311936.08092261432</v>
      </c>
      <c r="L21" s="379">
        <f t="shared" ref="L21" si="11">SUM(L11:L13)</f>
        <v>15420.333971430711</v>
      </c>
      <c r="M21" s="379">
        <f t="shared" ref="M21" si="12">SUM(M11:M13)</f>
        <v>25997.972347466057</v>
      </c>
      <c r="N21" s="573">
        <f t="shared" si="10"/>
        <v>1428869.5122543955</v>
      </c>
      <c r="O21" s="396">
        <f>SUM(O11:O13)</f>
        <v>8298569.9024</v>
      </c>
      <c r="P21" s="381">
        <f>SUM(P11:P13)</f>
        <v>1552938.6849100005</v>
      </c>
      <c r="Q21" s="381">
        <f t="shared" ref="Q21:U21" si="13">SUM(Q11:Q13)</f>
        <v>1642784.41677</v>
      </c>
      <c r="R21" s="381">
        <f t="shared" si="13"/>
        <v>3333928.7243899996</v>
      </c>
      <c r="S21" s="381">
        <f t="shared" ref="S21" si="14">SUM(S11:S13)</f>
        <v>164806.63034999999</v>
      </c>
      <c r="T21" s="381">
        <f t="shared" ref="T21" si="15">SUM(T11:T13)</f>
        <v>277917.85876300005</v>
      </c>
      <c r="U21" s="482">
        <f t="shared" si="13"/>
        <v>15270946.217583001</v>
      </c>
    </row>
    <row r="22" spans="1:26" ht="12.95" customHeight="1" x14ac:dyDescent="0.25">
      <c r="A22" s="296" t="s">
        <v>212</v>
      </c>
      <c r="B22" s="825">
        <f>B16</f>
        <v>0</v>
      </c>
      <c r="C22" s="826">
        <f t="shared" ref="C22:G22" si="16">C16</f>
        <v>0</v>
      </c>
      <c r="D22" s="826">
        <f t="shared" si="16"/>
        <v>0</v>
      </c>
      <c r="E22" s="826">
        <f t="shared" si="16"/>
        <v>0</v>
      </c>
      <c r="F22" s="826">
        <f t="shared" ref="F22" si="17">F16</f>
        <v>0</v>
      </c>
      <c r="G22" s="827">
        <f t="shared" si="16"/>
        <v>0</v>
      </c>
      <c r="H22" s="834">
        <f>SUM(H14:H16)</f>
        <v>0</v>
      </c>
      <c r="I22" s="835">
        <f>SUM(I14:I16)</f>
        <v>0</v>
      </c>
      <c r="J22" s="835">
        <f t="shared" ref="J22:N22" si="18">SUM(J14:J16)</f>
        <v>0</v>
      </c>
      <c r="K22" s="835">
        <f t="shared" si="18"/>
        <v>0</v>
      </c>
      <c r="L22" s="835">
        <f t="shared" ref="L22" si="19">SUM(L14:L16)</f>
        <v>0</v>
      </c>
      <c r="M22" s="835">
        <f t="shared" ref="M22" si="20">SUM(M14:M16)</f>
        <v>0</v>
      </c>
      <c r="N22" s="836">
        <f t="shared" si="18"/>
        <v>0</v>
      </c>
      <c r="O22" s="843">
        <f>SUM(O14:O16)</f>
        <v>0</v>
      </c>
      <c r="P22" s="844">
        <f>SUM(P14:P16)</f>
        <v>0</v>
      </c>
      <c r="Q22" s="844">
        <f t="shared" ref="Q22:U22" si="21">SUM(Q14:Q16)</f>
        <v>0</v>
      </c>
      <c r="R22" s="844">
        <f t="shared" si="21"/>
        <v>0</v>
      </c>
      <c r="S22" s="844">
        <f t="shared" ref="S22" si="22">SUM(S14:S16)</f>
        <v>0</v>
      </c>
      <c r="T22" s="844">
        <f t="shared" ref="T22" si="23">SUM(T14:T16)</f>
        <v>0</v>
      </c>
      <c r="U22" s="845">
        <f t="shared" si="21"/>
        <v>0</v>
      </c>
    </row>
    <row r="23" spans="1:26" ht="12.95" customHeight="1" x14ac:dyDescent="0.25">
      <c r="A23" s="350" t="s">
        <v>172</v>
      </c>
      <c r="B23" s="828">
        <f>B19</f>
        <v>0</v>
      </c>
      <c r="C23" s="829">
        <f t="shared" ref="C23:E23" si="24">C19</f>
        <v>0</v>
      </c>
      <c r="D23" s="829">
        <f t="shared" si="24"/>
        <v>0</v>
      </c>
      <c r="E23" s="829">
        <f t="shared" si="24"/>
        <v>0</v>
      </c>
      <c r="F23" s="829">
        <f t="shared" ref="F23" si="25">F19</f>
        <v>0</v>
      </c>
      <c r="G23" s="830">
        <f>G19</f>
        <v>0</v>
      </c>
      <c r="H23" s="837">
        <f>SUM(H17:H19)</f>
        <v>0</v>
      </c>
      <c r="I23" s="838">
        <f>SUM(I17:I19)</f>
        <v>0</v>
      </c>
      <c r="J23" s="838">
        <f t="shared" ref="J23:N23" si="26">SUM(J17:J19)</f>
        <v>0</v>
      </c>
      <c r="K23" s="838">
        <f t="shared" si="26"/>
        <v>0</v>
      </c>
      <c r="L23" s="838">
        <f t="shared" ref="L23" si="27">SUM(L17:L19)</f>
        <v>0</v>
      </c>
      <c r="M23" s="838">
        <f t="shared" ref="M23" si="28">SUM(M17:M19)</f>
        <v>0</v>
      </c>
      <c r="N23" s="839">
        <f t="shared" si="26"/>
        <v>0</v>
      </c>
      <c r="O23" s="846">
        <f>SUM(O17:O19)</f>
        <v>0</v>
      </c>
      <c r="P23" s="847">
        <f>SUM(P17:P19)</f>
        <v>0</v>
      </c>
      <c r="Q23" s="847">
        <f t="shared" ref="Q23:U23" si="29">SUM(Q17:Q19)</f>
        <v>0</v>
      </c>
      <c r="R23" s="847">
        <f t="shared" si="29"/>
        <v>0</v>
      </c>
      <c r="S23" s="847">
        <f t="shared" ref="S23" si="30">SUM(S17:S19)</f>
        <v>0</v>
      </c>
      <c r="T23" s="847">
        <f t="shared" ref="T23" si="31">SUM(T17:T19)</f>
        <v>0</v>
      </c>
      <c r="U23" s="848">
        <f t="shared" si="29"/>
        <v>0</v>
      </c>
      <c r="V23" s="404"/>
    </row>
    <row r="24" spans="1:26" ht="12.95" customHeight="1" x14ac:dyDescent="0.25">
      <c r="A24" s="296" t="s">
        <v>173</v>
      </c>
      <c r="B24" s="568">
        <f>B13</f>
        <v>1654</v>
      </c>
      <c r="C24" s="569">
        <f t="shared" ref="C24:G24" si="32">C13</f>
        <v>6594</v>
      </c>
      <c r="D24" s="569">
        <f t="shared" si="32"/>
        <v>201370</v>
      </c>
      <c r="E24" s="569">
        <f t="shared" si="32"/>
        <v>2631446</v>
      </c>
      <c r="F24" s="569">
        <f t="shared" ref="F24" si="33">F13</f>
        <v>184</v>
      </c>
      <c r="G24" s="936">
        <f t="shared" si="32"/>
        <v>2841248</v>
      </c>
      <c r="H24" s="568">
        <f>SUM(H8:H13)</f>
        <v>1963165.9791724477</v>
      </c>
      <c r="I24" s="569">
        <f>SUM(I8:I13)</f>
        <v>488560.29609975085</v>
      </c>
      <c r="J24" s="569">
        <f t="shared" ref="J24:N24" si="34">SUM(J8:J13)</f>
        <v>725992.53792403871</v>
      </c>
      <c r="K24" s="569">
        <f t="shared" si="34"/>
        <v>1421861.3958036462</v>
      </c>
      <c r="L24" s="569">
        <f t="shared" ref="L24" si="35">SUM(L8:L13)</f>
        <v>30819.590194155273</v>
      </c>
      <c r="M24" s="569">
        <f t="shared" ref="M24" si="36">SUM(M8:M13)</f>
        <v>78743.150074468969</v>
      </c>
      <c r="N24" s="936">
        <f t="shared" si="34"/>
        <v>4709142.9492685078</v>
      </c>
      <c r="O24" s="568">
        <f>SUM(O8:O13)</f>
        <v>20964094.379252497</v>
      </c>
      <c r="P24" s="569">
        <f>SUM(P8:P13)</f>
        <v>5216342.3457700014</v>
      </c>
      <c r="Q24" s="569">
        <f t="shared" ref="Q24:U24" si="37">SUM(Q8:Q13)</f>
        <v>7751359.5651421854</v>
      </c>
      <c r="R24" s="569">
        <f t="shared" si="37"/>
        <v>15182831.074489657</v>
      </c>
      <c r="S24" s="569">
        <f t="shared" ref="S24" si="38">SUM(S8:S13)</f>
        <v>329194.45926999999</v>
      </c>
      <c r="T24" s="569">
        <f t="shared" ref="T24" si="39">SUM(T8:T13)</f>
        <v>840739.30800900003</v>
      </c>
      <c r="U24" s="936">
        <f t="shared" si="37"/>
        <v>50284561.131933331</v>
      </c>
    </row>
    <row r="25" spans="1:26" ht="12.95" customHeight="1" x14ac:dyDescent="0.25">
      <c r="A25" s="296" t="s">
        <v>174</v>
      </c>
      <c r="B25" s="824">
        <f>B19</f>
        <v>0</v>
      </c>
      <c r="C25" s="852">
        <f t="shared" ref="C25:G25" si="40">C19</f>
        <v>0</v>
      </c>
      <c r="D25" s="852">
        <f t="shared" si="40"/>
        <v>0</v>
      </c>
      <c r="E25" s="852">
        <f t="shared" si="40"/>
        <v>0</v>
      </c>
      <c r="F25" s="852">
        <f t="shared" ref="F25" si="41">F19</f>
        <v>0</v>
      </c>
      <c r="G25" s="853">
        <f t="shared" si="40"/>
        <v>0</v>
      </c>
      <c r="H25" s="824">
        <f>SUM(H14:H19)</f>
        <v>0</v>
      </c>
      <c r="I25" s="852">
        <f>SUM(I14:I19)</f>
        <v>0</v>
      </c>
      <c r="J25" s="852">
        <f t="shared" ref="J25:N25" si="42">SUM(J14:J19)</f>
        <v>0</v>
      </c>
      <c r="K25" s="852">
        <f t="shared" si="42"/>
        <v>0</v>
      </c>
      <c r="L25" s="852">
        <f t="shared" ref="L25" si="43">SUM(L14:L19)</f>
        <v>0</v>
      </c>
      <c r="M25" s="852">
        <f t="shared" ref="M25" si="44">SUM(M14:M19)</f>
        <v>0</v>
      </c>
      <c r="N25" s="853">
        <f t="shared" si="42"/>
        <v>0</v>
      </c>
      <c r="O25" s="824">
        <f>SUM(O14:O19)</f>
        <v>0</v>
      </c>
      <c r="P25" s="852">
        <f>SUM(P14:P19)</f>
        <v>0</v>
      </c>
      <c r="Q25" s="852">
        <f t="shared" ref="Q25:U25" si="45">SUM(Q14:Q19)</f>
        <v>0</v>
      </c>
      <c r="R25" s="852">
        <f t="shared" si="45"/>
        <v>0</v>
      </c>
      <c r="S25" s="852">
        <f t="shared" ref="S25" si="46">SUM(S14:S19)</f>
        <v>0</v>
      </c>
      <c r="T25" s="852">
        <f t="shared" ref="T25" si="47">SUM(T14:T19)</f>
        <v>0</v>
      </c>
      <c r="U25" s="853">
        <f t="shared" si="45"/>
        <v>0</v>
      </c>
    </row>
    <row r="26" spans="1:26" ht="12.95" customHeight="1" x14ac:dyDescent="0.25">
      <c r="A26" s="335" t="s">
        <v>159</v>
      </c>
      <c r="B26" s="831">
        <f>B19</f>
        <v>0</v>
      </c>
      <c r="C26" s="832">
        <f t="shared" ref="C26:G26" si="48">C19</f>
        <v>0</v>
      </c>
      <c r="D26" s="832">
        <f t="shared" si="48"/>
        <v>0</v>
      </c>
      <c r="E26" s="832">
        <f t="shared" si="48"/>
        <v>0</v>
      </c>
      <c r="F26" s="832">
        <f t="shared" ref="F26" si="49">F19</f>
        <v>0</v>
      </c>
      <c r="G26" s="833">
        <f t="shared" si="48"/>
        <v>0</v>
      </c>
      <c r="H26" s="840">
        <f>SUM(H8:H19)</f>
        <v>1963165.9791724477</v>
      </c>
      <c r="I26" s="841">
        <f>SUM(I8:I19)</f>
        <v>488560.29609975085</v>
      </c>
      <c r="J26" s="841">
        <f t="shared" ref="J26:N26" si="50">SUM(J8:J19)</f>
        <v>725992.53792403871</v>
      </c>
      <c r="K26" s="841">
        <f t="shared" si="50"/>
        <v>1421861.3958036462</v>
      </c>
      <c r="L26" s="841">
        <f t="shared" ref="L26" si="51">SUM(L8:L19)</f>
        <v>30819.590194155273</v>
      </c>
      <c r="M26" s="841">
        <f t="shared" ref="M26" si="52">SUM(M8:M19)</f>
        <v>78743.150074468969</v>
      </c>
      <c r="N26" s="842">
        <f t="shared" si="50"/>
        <v>4709142.9492685078</v>
      </c>
      <c r="O26" s="849">
        <f>SUM(O8:O19)</f>
        <v>20964094.379252497</v>
      </c>
      <c r="P26" s="850">
        <f>SUM(P8:P19)</f>
        <v>5216342.3457700014</v>
      </c>
      <c r="Q26" s="850">
        <f t="shared" ref="Q26:U26" si="53">SUM(Q8:Q19)</f>
        <v>7751359.5651421854</v>
      </c>
      <c r="R26" s="850">
        <f t="shared" si="53"/>
        <v>15182831.074489657</v>
      </c>
      <c r="S26" s="850">
        <f t="shared" ref="S26" si="54">SUM(S8:S19)</f>
        <v>329194.45926999999</v>
      </c>
      <c r="T26" s="850">
        <f t="shared" ref="T26" si="55">SUM(T8:T19)</f>
        <v>840739.30800900003</v>
      </c>
      <c r="U26" s="851">
        <f t="shared" si="53"/>
        <v>50284561.131933331</v>
      </c>
      <c r="V26" s="540"/>
    </row>
    <row r="27" spans="1:26" ht="15" customHeight="1" x14ac:dyDescent="0.25">
      <c r="B27" s="565"/>
      <c r="C27" s="328"/>
      <c r="E27" s="328"/>
      <c r="F27" s="328"/>
      <c r="G27" s="566"/>
      <c r="I27" s="328"/>
      <c r="J27" s="328"/>
      <c r="K27" s="328"/>
      <c r="O27" s="565"/>
      <c r="P27" s="328"/>
      <c r="Q27" s="328"/>
      <c r="R27" s="328"/>
      <c r="S27" s="328"/>
      <c r="T27" s="328"/>
      <c r="U27" s="566"/>
      <c r="V27" s="328"/>
    </row>
    <row r="28" spans="1:26" x14ac:dyDescent="0.25">
      <c r="B28" s="314"/>
      <c r="G28" s="327"/>
      <c r="O28" s="314"/>
      <c r="U28" s="327"/>
    </row>
    <row r="29" spans="1:26" ht="12" customHeight="1" x14ac:dyDescent="0.25">
      <c r="A29" s="445"/>
      <c r="B29" s="704" t="str">
        <f>B7</f>
        <v>VO</v>
      </c>
      <c r="C29" s="705" t="str">
        <f t="shared" ref="C29:E29" si="56">C7</f>
        <v>SO</v>
      </c>
      <c r="D29" s="705" t="str">
        <f t="shared" si="56"/>
        <v>MO</v>
      </c>
      <c r="E29" s="705" t="str">
        <f t="shared" si="56"/>
        <v>DOM</v>
      </c>
      <c r="F29" s="705" t="str">
        <f>F7</f>
        <v>CNG</v>
      </c>
      <c r="G29" s="916"/>
      <c r="H29" s="590"/>
      <c r="I29" s="917" t="str">
        <f>H7</f>
        <v>VO</v>
      </c>
      <c r="J29" s="917" t="str">
        <f t="shared" ref="J29" si="57">I7</f>
        <v>SO</v>
      </c>
      <c r="K29" s="917" t="str">
        <f>J7</f>
        <v>MO</v>
      </c>
      <c r="L29" s="917" t="str">
        <f t="shared" ref="L29:M29" si="58">K7</f>
        <v>DOM</v>
      </c>
      <c r="M29" s="917" t="str">
        <f t="shared" si="58"/>
        <v>CNG</v>
      </c>
      <c r="N29" s="315"/>
      <c r="O29" s="918"/>
      <c r="P29" s="917" t="str">
        <f>O7</f>
        <v>VO</v>
      </c>
      <c r="Q29" s="917" t="str">
        <f t="shared" ref="Q29:T29" si="59">P7</f>
        <v>SO</v>
      </c>
      <c r="R29" s="917" t="str">
        <f t="shared" si="59"/>
        <v>MO</v>
      </c>
      <c r="S29" s="917" t="str">
        <f t="shared" si="59"/>
        <v>DOM</v>
      </c>
      <c r="T29" s="917" t="str">
        <f t="shared" si="59"/>
        <v>CNG</v>
      </c>
      <c r="U29" s="916"/>
      <c r="V29" s="445"/>
    </row>
    <row r="30" spans="1:26" ht="12" customHeight="1" x14ac:dyDescent="0.25">
      <c r="B30" s="365">
        <f>B20</f>
        <v>1653</v>
      </c>
      <c r="C30" s="301">
        <f>C20</f>
        <v>6592</v>
      </c>
      <c r="D30" s="301">
        <f t="shared" ref="D30:E30" si="60">D20</f>
        <v>200873</v>
      </c>
      <c r="E30" s="301">
        <f t="shared" si="60"/>
        <v>2635663</v>
      </c>
      <c r="F30" s="301">
        <f>F20</f>
        <v>177</v>
      </c>
      <c r="G30" s="567"/>
      <c r="H30" s="919" t="str">
        <f>A20</f>
        <v>I. čtvrtletí</v>
      </c>
      <c r="I30" s="303">
        <f>H20/1000</f>
        <v>1186.6677117817117</v>
      </c>
      <c r="J30" s="303">
        <f t="shared" ref="J30:K30" si="61">I20/1000</f>
        <v>343.25468947937043</v>
      </c>
      <c r="K30" s="303">
        <f t="shared" si="61"/>
        <v>572.28128692227097</v>
      </c>
      <c r="L30" s="303">
        <f t="shared" ref="L30:L33" si="62">K20/1000</f>
        <v>1109.9253148810319</v>
      </c>
      <c r="M30" s="303">
        <f t="shared" ref="M30:M33" si="63">L20/1000</f>
        <v>15.39925622272456</v>
      </c>
      <c r="O30" s="920" t="str">
        <f>A20</f>
        <v>I. čtvrtletí</v>
      </c>
      <c r="P30" s="301">
        <f>O20/1000</f>
        <v>12665.524476852499</v>
      </c>
      <c r="Q30" s="301">
        <f t="shared" ref="Q30:T30" si="64">P20/1000</f>
        <v>3663.4036608600004</v>
      </c>
      <c r="R30" s="301">
        <f t="shared" si="64"/>
        <v>6108.5751483721851</v>
      </c>
      <c r="S30" s="301">
        <f t="shared" si="64"/>
        <v>11848.902350099659</v>
      </c>
      <c r="T30" s="301">
        <f t="shared" si="64"/>
        <v>164.38782892</v>
      </c>
      <c r="U30" s="567"/>
    </row>
    <row r="31" spans="1:26" ht="12" customHeight="1" x14ac:dyDescent="0.25">
      <c r="B31" s="314"/>
      <c r="E31" s="316"/>
      <c r="F31" s="316"/>
      <c r="G31" s="567"/>
      <c r="H31" s="919" t="str">
        <f t="shared" ref="H31:H33" si="65">A21</f>
        <v>II. čtvrtletí</v>
      </c>
      <c r="I31" s="303">
        <f t="shared" ref="I31:K33" si="66">H21/1000</f>
        <v>776.49826739073626</v>
      </c>
      <c r="J31" s="303">
        <f t="shared" si="66"/>
        <v>145.30560662038042</v>
      </c>
      <c r="K31" s="303">
        <f t="shared" si="66"/>
        <v>153.71125100176775</v>
      </c>
      <c r="L31" s="303">
        <f t="shared" si="62"/>
        <v>311.93608092261434</v>
      </c>
      <c r="M31" s="303">
        <f t="shared" si="63"/>
        <v>15.420333971430711</v>
      </c>
      <c r="O31" s="920" t="str">
        <f t="shared" ref="O31:O33" si="67">A21</f>
        <v>II. čtvrtletí</v>
      </c>
      <c r="P31" s="301">
        <f t="shared" ref="P31:T31" si="68">O21/1000</f>
        <v>8298.5699024000005</v>
      </c>
      <c r="Q31" s="301">
        <f t="shared" si="68"/>
        <v>1552.9386849100006</v>
      </c>
      <c r="R31" s="301">
        <f t="shared" si="68"/>
        <v>1642.78441677</v>
      </c>
      <c r="S31" s="301">
        <f t="shared" si="68"/>
        <v>3333.9287243899998</v>
      </c>
      <c r="T31" s="301">
        <f t="shared" si="68"/>
        <v>164.80663035000001</v>
      </c>
      <c r="U31" s="567"/>
    </row>
    <row r="32" spans="1:26" ht="12" customHeight="1" x14ac:dyDescent="0.25">
      <c r="B32" s="314"/>
      <c r="E32" s="316"/>
      <c r="F32" s="316"/>
      <c r="G32" s="567"/>
      <c r="H32" s="919" t="str">
        <f t="shared" si="65"/>
        <v>III. čtvrtletí</v>
      </c>
      <c r="I32" s="303">
        <f t="shared" si="66"/>
        <v>0</v>
      </c>
      <c r="J32" s="303">
        <f t="shared" si="66"/>
        <v>0</v>
      </c>
      <c r="K32" s="303">
        <f t="shared" si="66"/>
        <v>0</v>
      </c>
      <c r="L32" s="303">
        <f t="shared" si="62"/>
        <v>0</v>
      </c>
      <c r="M32" s="303">
        <f t="shared" si="63"/>
        <v>0</v>
      </c>
      <c r="O32" s="920" t="str">
        <f t="shared" si="67"/>
        <v>III. čtvrtletí</v>
      </c>
      <c r="P32" s="301">
        <f t="shared" ref="P32:T32" si="69">O22/1000</f>
        <v>0</v>
      </c>
      <c r="Q32" s="301">
        <f t="shared" si="69"/>
        <v>0</v>
      </c>
      <c r="R32" s="301">
        <f t="shared" si="69"/>
        <v>0</v>
      </c>
      <c r="S32" s="301">
        <f t="shared" si="69"/>
        <v>0</v>
      </c>
      <c r="T32" s="301">
        <f t="shared" si="69"/>
        <v>0</v>
      </c>
      <c r="U32" s="567"/>
    </row>
    <row r="33" spans="2:21" ht="12" customHeight="1" x14ac:dyDescent="0.25">
      <c r="B33" s="314"/>
      <c r="E33" s="316"/>
      <c r="F33" s="316"/>
      <c r="G33" s="567"/>
      <c r="H33" s="919" t="str">
        <f t="shared" si="65"/>
        <v>IV. čtvrtletí</v>
      </c>
      <c r="I33" s="303">
        <f t="shared" si="66"/>
        <v>0</v>
      </c>
      <c r="J33" s="303">
        <f t="shared" si="66"/>
        <v>0</v>
      </c>
      <c r="K33" s="303">
        <f t="shared" si="66"/>
        <v>0</v>
      </c>
      <c r="L33" s="303">
        <f t="shared" si="62"/>
        <v>0</v>
      </c>
      <c r="M33" s="303">
        <f t="shared" si="63"/>
        <v>0</v>
      </c>
      <c r="O33" s="920" t="str">
        <f t="shared" si="67"/>
        <v>IV. čtvrtletí</v>
      </c>
      <c r="P33" s="301">
        <f t="shared" ref="P33:T33" si="70">O23/1000</f>
        <v>0</v>
      </c>
      <c r="Q33" s="301">
        <f t="shared" si="70"/>
        <v>0</v>
      </c>
      <c r="R33" s="301">
        <f t="shared" si="70"/>
        <v>0</v>
      </c>
      <c r="S33" s="301">
        <f t="shared" si="70"/>
        <v>0</v>
      </c>
      <c r="T33" s="301">
        <f t="shared" si="70"/>
        <v>0</v>
      </c>
      <c r="U33" s="567"/>
    </row>
    <row r="34" spans="2:21" ht="12" customHeight="1" x14ac:dyDescent="0.25">
      <c r="B34" s="314"/>
      <c r="E34" s="316"/>
      <c r="F34" s="316"/>
      <c r="G34" s="567"/>
      <c r="H34" s="316"/>
      <c r="I34" s="316"/>
      <c r="O34" s="314"/>
      <c r="Q34" s="316"/>
      <c r="R34" s="316"/>
      <c r="S34" s="316"/>
      <c r="T34" s="316"/>
      <c r="U34" s="567"/>
    </row>
    <row r="35" spans="2:21" ht="12" customHeight="1" x14ac:dyDescent="0.25">
      <c r="B35" s="314"/>
      <c r="D35" s="1004" t="str">
        <f>T!E17</f>
        <v>II. čtvrtletí</v>
      </c>
      <c r="E35" s="316"/>
      <c r="F35" s="316"/>
      <c r="G35" s="567"/>
      <c r="H35" s="316"/>
      <c r="I35" s="316"/>
      <c r="O35" s="314"/>
      <c r="Q35" s="316"/>
      <c r="R35" s="316"/>
      <c r="S35" s="316"/>
      <c r="T35" s="316"/>
      <c r="U35" s="567"/>
    </row>
    <row r="36" spans="2:21" ht="12" customHeight="1" x14ac:dyDescent="0.25">
      <c r="B36" s="314"/>
      <c r="D36" s="1004"/>
      <c r="E36" s="316"/>
      <c r="F36" s="316"/>
      <c r="G36" s="567"/>
      <c r="H36" s="316"/>
      <c r="I36" s="316"/>
      <c r="O36" s="314"/>
      <c r="Q36" s="316"/>
      <c r="R36" s="316"/>
      <c r="S36" s="316"/>
      <c r="T36" s="316"/>
      <c r="U36" s="567"/>
    </row>
    <row r="37" spans="2:21" ht="12" customHeight="1" x14ac:dyDescent="0.25">
      <c r="E37" s="316"/>
      <c r="F37" s="316"/>
      <c r="G37" s="316"/>
      <c r="H37" s="316"/>
      <c r="I37" s="316"/>
      <c r="Q37" s="316"/>
      <c r="R37" s="316"/>
      <c r="S37" s="316"/>
      <c r="T37" s="316"/>
      <c r="U37" s="316"/>
    </row>
    <row r="38" spans="2:21" ht="12" customHeight="1" x14ac:dyDescent="0.25">
      <c r="E38" s="316"/>
      <c r="F38" s="316"/>
      <c r="G38" s="316"/>
      <c r="H38" s="316"/>
      <c r="I38" s="316"/>
      <c r="Q38" s="316"/>
      <c r="R38" s="316"/>
      <c r="S38" s="316"/>
      <c r="T38" s="316"/>
      <c r="U38" s="316"/>
    </row>
    <row r="39" spans="2:21" ht="12" customHeight="1" x14ac:dyDescent="0.25">
      <c r="E39" s="316"/>
      <c r="F39" s="316"/>
      <c r="G39" s="316"/>
      <c r="H39" s="316"/>
      <c r="I39" s="316"/>
      <c r="Q39" s="316"/>
      <c r="R39" s="316"/>
      <c r="S39" s="316"/>
      <c r="T39" s="316"/>
      <c r="U39" s="316"/>
    </row>
    <row r="40" spans="2:21" ht="12" customHeight="1" x14ac:dyDescent="0.25">
      <c r="E40" s="316"/>
      <c r="F40" s="316"/>
      <c r="G40" s="316"/>
      <c r="H40" s="316"/>
      <c r="I40" s="316"/>
      <c r="Q40" s="316"/>
      <c r="R40" s="316"/>
      <c r="S40" s="316"/>
      <c r="T40" s="316"/>
      <c r="U40" s="316"/>
    </row>
    <row r="41" spans="2:21" ht="12" customHeight="1" x14ac:dyDescent="0.25">
      <c r="E41" s="316"/>
      <c r="F41" s="316"/>
      <c r="G41" s="316"/>
      <c r="H41" s="316"/>
      <c r="I41" s="316"/>
      <c r="Q41" s="316"/>
      <c r="R41" s="316"/>
      <c r="S41" s="316"/>
      <c r="T41" s="316"/>
      <c r="U41" s="316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topLeftCell="A10" zoomScaleNormal="100" zoomScaleSheetLayoutView="100" workbookViewId="0">
      <selection activeCell="A8" sqref="A8:XFD8"/>
    </sheetView>
  </sheetViews>
  <sheetFormatPr defaultRowHeight="12.75" x14ac:dyDescent="0.2"/>
  <cols>
    <col min="1" max="1" width="17.7109375" style="126" customWidth="1"/>
    <col min="2" max="3" width="8.7109375" style="126" customWidth="1"/>
    <col min="4" max="4" width="7.7109375" style="126" customWidth="1"/>
    <col min="5" max="6" width="8.7109375" style="126" customWidth="1"/>
    <col min="7" max="7" width="7.7109375" style="126" customWidth="1"/>
    <col min="8" max="9" width="8.7109375" style="126" customWidth="1"/>
    <col min="10" max="10" width="7.7109375" style="126" customWidth="1"/>
    <col min="11" max="11" width="1.7109375" style="126" customWidth="1"/>
    <col min="12" max="13" width="7.7109375" style="126" customWidth="1"/>
    <col min="14" max="16384" width="9.140625" style="126"/>
  </cols>
  <sheetData>
    <row r="1" spans="1:12" ht="13.5" x14ac:dyDescent="0.25">
      <c r="F1" s="451"/>
      <c r="I1" s="983" t="s">
        <v>253</v>
      </c>
      <c r="J1" s="983"/>
      <c r="K1" s="983"/>
      <c r="L1" s="491"/>
    </row>
    <row r="2" spans="1:12" ht="6.75" customHeight="1" x14ac:dyDescent="0.2"/>
    <row r="3" spans="1:12" ht="30" customHeight="1" x14ac:dyDescent="0.2">
      <c r="A3" s="1028" t="s">
        <v>97</v>
      </c>
      <c r="B3" s="1028"/>
      <c r="C3" s="1028"/>
      <c r="D3" s="1028"/>
      <c r="E3" s="1028"/>
      <c r="F3" s="1028"/>
      <c r="G3" s="1028"/>
      <c r="H3" s="1028"/>
      <c r="I3" s="1028"/>
      <c r="J3" s="1028"/>
      <c r="K3" s="1028"/>
    </row>
    <row r="4" spans="1:12" ht="15" customHeight="1" x14ac:dyDescent="0.2">
      <c r="A4" s="495"/>
      <c r="B4" s="1023">
        <f>T!G17</f>
        <v>2017</v>
      </c>
      <c r="C4" s="1024"/>
      <c r="D4" s="1024"/>
      <c r="E4" s="1024"/>
      <c r="F4" s="1024"/>
      <c r="G4" s="1024"/>
      <c r="H4" s="1024"/>
      <c r="I4" s="1024"/>
      <c r="J4" s="1025"/>
    </row>
    <row r="5" spans="1:12" ht="15.75" customHeight="1" x14ac:dyDescent="0.2">
      <c r="A5" s="1029"/>
      <c r="B5" s="1020" t="str">
        <f>T!J20</f>
        <v>duben</v>
      </c>
      <c r="C5" s="1021"/>
      <c r="D5" s="1022"/>
      <c r="E5" s="1020" t="str">
        <f>T!J21</f>
        <v>květen</v>
      </c>
      <c r="F5" s="1021"/>
      <c r="G5" s="1022"/>
      <c r="H5" s="1020" t="str">
        <f>T!J22</f>
        <v>červen</v>
      </c>
      <c r="I5" s="1021"/>
      <c r="J5" s="1022"/>
    </row>
    <row r="6" spans="1:12" ht="18" customHeight="1" x14ac:dyDescent="0.2">
      <c r="A6" s="1029"/>
      <c r="B6" s="148"/>
      <c r="D6" s="167"/>
      <c r="E6" s="148"/>
      <c r="G6" s="167"/>
      <c r="H6" s="148"/>
      <c r="J6" s="167"/>
    </row>
    <row r="7" spans="1:12" ht="27.75" customHeight="1" x14ac:dyDescent="0.25">
      <c r="A7" s="1029"/>
      <c r="B7" s="1026" t="s">
        <v>39</v>
      </c>
      <c r="C7" s="1027"/>
      <c r="D7" s="357" t="s">
        <v>46</v>
      </c>
      <c r="E7" s="1026" t="s">
        <v>39</v>
      </c>
      <c r="F7" s="1027"/>
      <c r="G7" s="357" t="s">
        <v>46</v>
      </c>
      <c r="H7" s="1026" t="s">
        <v>39</v>
      </c>
      <c r="I7" s="1027"/>
      <c r="J7" s="357" t="s">
        <v>46</v>
      </c>
    </row>
    <row r="8" spans="1:12" ht="15" customHeight="1" x14ac:dyDescent="0.25">
      <c r="A8" s="519" t="s">
        <v>194</v>
      </c>
      <c r="B8" s="163" t="s">
        <v>148</v>
      </c>
      <c r="C8" s="359" t="s">
        <v>1</v>
      </c>
      <c r="D8" s="246" t="s">
        <v>11</v>
      </c>
      <c r="E8" s="163" t="s">
        <v>148</v>
      </c>
      <c r="F8" s="359" t="s">
        <v>1</v>
      </c>
      <c r="G8" s="246" t="s">
        <v>11</v>
      </c>
      <c r="H8" s="163" t="s">
        <v>148</v>
      </c>
      <c r="I8" s="359" t="s">
        <v>1</v>
      </c>
      <c r="J8" s="246" t="s">
        <v>11</v>
      </c>
      <c r="K8" s="223"/>
    </row>
    <row r="9" spans="1:12" ht="12.6" customHeight="1" x14ac:dyDescent="0.25">
      <c r="A9" s="520">
        <v>1</v>
      </c>
      <c r="B9" s="151">
        <v>12914.201111614562</v>
      </c>
      <c r="C9" s="133">
        <v>138044.76172796666</v>
      </c>
      <c r="D9" s="497">
        <v>13.8</v>
      </c>
      <c r="E9" s="133">
        <v>17992.894749548792</v>
      </c>
      <c r="F9" s="133">
        <v>192268.4583903871</v>
      </c>
      <c r="G9" s="496">
        <v>11</v>
      </c>
      <c r="H9" s="151">
        <v>12894.99785246232</v>
      </c>
      <c r="I9" s="133">
        <v>137824.19333473334</v>
      </c>
      <c r="J9" s="497">
        <v>17</v>
      </c>
    </row>
    <row r="10" spans="1:12" ht="12.6" customHeight="1" x14ac:dyDescent="0.25">
      <c r="A10" s="515">
        <v>2</v>
      </c>
      <c r="B10" s="498">
        <v>13457.43166672768</v>
      </c>
      <c r="C10" s="499">
        <v>143849.97572796667</v>
      </c>
      <c r="D10" s="500">
        <v>13.8</v>
      </c>
      <c r="E10" s="499">
        <v>20697.542704167834</v>
      </c>
      <c r="F10" s="499">
        <v>221163.56039038708</v>
      </c>
      <c r="G10" s="501">
        <v>8.1999999999999993</v>
      </c>
      <c r="H10" s="498">
        <v>10395.611657203151</v>
      </c>
      <c r="I10" s="499">
        <v>111108.60533473334</v>
      </c>
      <c r="J10" s="500">
        <v>18.3</v>
      </c>
    </row>
    <row r="11" spans="1:12" ht="12.6" customHeight="1" x14ac:dyDescent="0.25">
      <c r="A11" s="515">
        <v>3</v>
      </c>
      <c r="B11" s="498">
        <v>17709.801343484869</v>
      </c>
      <c r="C11" s="499">
        <v>189289.52172796667</v>
      </c>
      <c r="D11" s="500">
        <v>10</v>
      </c>
      <c r="E11" s="499">
        <v>18575.012491982852</v>
      </c>
      <c r="F11" s="499">
        <v>198486.81639038707</v>
      </c>
      <c r="G11" s="501">
        <v>11.4</v>
      </c>
      <c r="H11" s="498">
        <v>8685.9536311030442</v>
      </c>
      <c r="I11" s="499">
        <v>92844.562334733331</v>
      </c>
      <c r="J11" s="500">
        <v>20.2</v>
      </c>
    </row>
    <row r="12" spans="1:12" ht="12.6" customHeight="1" x14ac:dyDescent="0.25">
      <c r="A12" s="515">
        <v>4</v>
      </c>
      <c r="B12" s="498">
        <v>21295.822839637331</v>
      </c>
      <c r="C12" s="499">
        <v>227584.32272796668</v>
      </c>
      <c r="D12" s="500">
        <v>8.9</v>
      </c>
      <c r="E12" s="499">
        <v>18143.586664798706</v>
      </c>
      <c r="F12" s="499">
        <v>193873.48639038709</v>
      </c>
      <c r="G12" s="501">
        <v>11</v>
      </c>
      <c r="H12" s="498">
        <v>9281.9326402634724</v>
      </c>
      <c r="I12" s="499">
        <v>99209.964334733333</v>
      </c>
      <c r="J12" s="500">
        <v>16.2</v>
      </c>
    </row>
    <row r="13" spans="1:12" ht="12.6" customHeight="1" x14ac:dyDescent="0.25">
      <c r="A13" s="515">
        <v>5</v>
      </c>
      <c r="B13" s="498">
        <v>20281.092485942623</v>
      </c>
      <c r="C13" s="499">
        <v>216772.40472796667</v>
      </c>
      <c r="D13" s="500">
        <v>8.8000000000000007</v>
      </c>
      <c r="E13" s="499">
        <v>17552.941743489013</v>
      </c>
      <c r="F13" s="499">
        <v>187560.38139038708</v>
      </c>
      <c r="G13" s="501">
        <v>10.7</v>
      </c>
      <c r="H13" s="498">
        <v>11587.661491430967</v>
      </c>
      <c r="I13" s="499">
        <v>123843.14633473333</v>
      </c>
      <c r="J13" s="500">
        <v>16.8</v>
      </c>
    </row>
    <row r="14" spans="1:12" ht="12.6" customHeight="1" x14ac:dyDescent="0.25">
      <c r="A14" s="515">
        <v>6</v>
      </c>
      <c r="B14" s="498">
        <v>22841.812004851781</v>
      </c>
      <c r="C14" s="499">
        <v>244138.04872796667</v>
      </c>
      <c r="D14" s="500">
        <v>5.8</v>
      </c>
      <c r="E14" s="499">
        <v>13886.366246443469</v>
      </c>
      <c r="F14" s="499">
        <v>148389.05239038708</v>
      </c>
      <c r="G14" s="501">
        <v>13</v>
      </c>
      <c r="H14" s="498">
        <v>13427.713643302261</v>
      </c>
      <c r="I14" s="499">
        <v>143507.23633473334</v>
      </c>
      <c r="J14" s="500">
        <v>16.899999999999999</v>
      </c>
    </row>
    <row r="15" spans="1:12" ht="12.6" customHeight="1" x14ac:dyDescent="0.25">
      <c r="A15" s="515">
        <v>7</v>
      </c>
      <c r="B15" s="498">
        <v>23660.379060687868</v>
      </c>
      <c r="C15" s="499">
        <v>252887.18872796666</v>
      </c>
      <c r="D15" s="500">
        <v>6.8</v>
      </c>
      <c r="E15" s="499">
        <v>13458.082547416896</v>
      </c>
      <c r="F15" s="499">
        <v>143813.37239038709</v>
      </c>
      <c r="G15" s="501">
        <v>11.7</v>
      </c>
      <c r="H15" s="498">
        <v>13308.588433917035</v>
      </c>
      <c r="I15" s="499">
        <v>142217.38633473334</v>
      </c>
      <c r="J15" s="500">
        <v>12.3</v>
      </c>
    </row>
    <row r="16" spans="1:12" ht="12.6" customHeight="1" x14ac:dyDescent="0.25">
      <c r="A16" s="515">
        <v>8</v>
      </c>
      <c r="B16" s="498">
        <v>18723.522495456786</v>
      </c>
      <c r="C16" s="499">
        <v>200125.94672796666</v>
      </c>
      <c r="D16" s="500">
        <v>9.6999999999999993</v>
      </c>
      <c r="E16" s="499">
        <v>15701.267321850901</v>
      </c>
      <c r="F16" s="499">
        <v>167777.48839038709</v>
      </c>
      <c r="G16" s="501">
        <v>9.8000000000000007</v>
      </c>
      <c r="H16" s="498">
        <v>11427.617473240009</v>
      </c>
      <c r="I16" s="499">
        <v>122136.98433473334</v>
      </c>
      <c r="J16" s="500">
        <v>15.1</v>
      </c>
    </row>
    <row r="17" spans="1:11" ht="12.6" customHeight="1" x14ac:dyDescent="0.25">
      <c r="A17" s="515">
        <v>9</v>
      </c>
      <c r="B17" s="498">
        <v>16883.420269237999</v>
      </c>
      <c r="C17" s="499">
        <v>180461.20272796668</v>
      </c>
      <c r="D17" s="500">
        <v>10.4</v>
      </c>
      <c r="E17" s="499">
        <v>22468.749241411773</v>
      </c>
      <c r="F17" s="499">
        <v>240087.36739038708</v>
      </c>
      <c r="G17" s="501">
        <v>3.6</v>
      </c>
      <c r="H17" s="498">
        <v>10548.668791561893</v>
      </c>
      <c r="I17" s="499">
        <v>112751.84433473334</v>
      </c>
      <c r="J17" s="500">
        <v>19.399999999999999</v>
      </c>
    </row>
    <row r="18" spans="1:11" ht="12.6" customHeight="1" x14ac:dyDescent="0.25">
      <c r="A18" s="515">
        <v>10</v>
      </c>
      <c r="B18" s="498">
        <v>17238.49068766573</v>
      </c>
      <c r="C18" s="499">
        <v>184254.53772796667</v>
      </c>
      <c r="D18" s="500">
        <v>13.1</v>
      </c>
      <c r="E18" s="499">
        <v>20237.09012604857</v>
      </c>
      <c r="F18" s="499">
        <v>216243.34839038708</v>
      </c>
      <c r="G18" s="501">
        <v>7.1</v>
      </c>
      <c r="H18" s="498">
        <v>9125.2500024944547</v>
      </c>
      <c r="I18" s="499">
        <v>97545.941334733332</v>
      </c>
      <c r="J18" s="500">
        <v>15.7</v>
      </c>
    </row>
    <row r="19" spans="1:11" ht="12.6" customHeight="1" x14ac:dyDescent="0.25">
      <c r="A19" s="515">
        <v>11</v>
      </c>
      <c r="B19" s="502">
        <v>21296.070309897859</v>
      </c>
      <c r="C19" s="503">
        <v>227617.25072796666</v>
      </c>
      <c r="D19" s="500">
        <v>6.9</v>
      </c>
      <c r="E19" s="503">
        <v>16401.659861326927</v>
      </c>
      <c r="F19" s="503">
        <v>175265.63339038708</v>
      </c>
      <c r="G19" s="501">
        <v>13.3</v>
      </c>
      <c r="H19" s="502">
        <v>8974.6613396824796</v>
      </c>
      <c r="I19" s="503">
        <v>95936.998334733333</v>
      </c>
      <c r="J19" s="500">
        <v>18.7</v>
      </c>
      <c r="K19" s="234"/>
    </row>
    <row r="20" spans="1:11" ht="12.6" customHeight="1" x14ac:dyDescent="0.25">
      <c r="A20" s="515">
        <v>12</v>
      </c>
      <c r="B20" s="502">
        <v>21688.678214946329</v>
      </c>
      <c r="C20" s="503">
        <v>231812.25072796666</v>
      </c>
      <c r="D20" s="500">
        <v>9.1</v>
      </c>
      <c r="E20" s="503">
        <v>13817.556124463705</v>
      </c>
      <c r="F20" s="503">
        <v>147656.00639038708</v>
      </c>
      <c r="G20" s="501">
        <v>14.6</v>
      </c>
      <c r="H20" s="502">
        <v>11380.389602892727</v>
      </c>
      <c r="I20" s="503">
        <v>121648.74533473334</v>
      </c>
      <c r="J20" s="500">
        <v>20.399999999999999</v>
      </c>
      <c r="K20" s="234"/>
    </row>
    <row r="21" spans="1:11" ht="12.6" customHeight="1" x14ac:dyDescent="0.2">
      <c r="A21" s="515">
        <v>13</v>
      </c>
      <c r="B21" s="502">
        <v>21318.256526473568</v>
      </c>
      <c r="C21" s="503">
        <v>227857.34372796665</v>
      </c>
      <c r="D21" s="504">
        <v>7.7</v>
      </c>
      <c r="E21" s="503">
        <v>11830.210394278238</v>
      </c>
      <c r="F21" s="503">
        <v>126425.39739038711</v>
      </c>
      <c r="G21" s="505">
        <v>14.1</v>
      </c>
      <c r="H21" s="502">
        <v>11050.849011276252</v>
      </c>
      <c r="I21" s="503">
        <v>118111.18933473334</v>
      </c>
      <c r="J21" s="504">
        <v>16.5</v>
      </c>
      <c r="K21" s="234"/>
    </row>
    <row r="22" spans="1:11" ht="12.6" customHeight="1" x14ac:dyDescent="0.2">
      <c r="A22" s="515">
        <v>14</v>
      </c>
      <c r="B22" s="502">
        <v>17983.224821988606</v>
      </c>
      <c r="C22" s="503">
        <v>192218.20672796667</v>
      </c>
      <c r="D22" s="504">
        <v>7.9</v>
      </c>
      <c r="E22" s="503">
        <v>11768.947542888734</v>
      </c>
      <c r="F22" s="503">
        <v>125769.6273903871</v>
      </c>
      <c r="G22" s="505">
        <v>14.3</v>
      </c>
      <c r="H22" s="502">
        <v>13277.974543709875</v>
      </c>
      <c r="I22" s="503">
        <v>141915.55333473333</v>
      </c>
      <c r="J22" s="504">
        <v>16.7</v>
      </c>
    </row>
    <row r="23" spans="1:11" ht="12.6" customHeight="1" x14ac:dyDescent="0.2">
      <c r="A23" s="515">
        <v>15</v>
      </c>
      <c r="B23" s="502">
        <v>17860.398645893518</v>
      </c>
      <c r="C23" s="503">
        <v>190906.97872796666</v>
      </c>
      <c r="D23" s="504">
        <v>9.1999999999999993</v>
      </c>
      <c r="E23" s="503">
        <v>13341.338742040787</v>
      </c>
      <c r="F23" s="503">
        <v>142571.3793903871</v>
      </c>
      <c r="G23" s="505">
        <v>14.2</v>
      </c>
      <c r="H23" s="502">
        <v>10632.68325971217</v>
      </c>
      <c r="I23" s="503">
        <v>113643.25133473334</v>
      </c>
      <c r="J23" s="504">
        <v>19.5</v>
      </c>
    </row>
    <row r="24" spans="1:11" ht="12.6" customHeight="1" x14ac:dyDescent="0.2">
      <c r="A24" s="515">
        <v>16</v>
      </c>
      <c r="B24" s="502">
        <v>18789.179473807486</v>
      </c>
      <c r="C24" s="503">
        <v>200830.53872796666</v>
      </c>
      <c r="D24" s="504">
        <v>5.0999999999999996</v>
      </c>
      <c r="E24" s="503">
        <v>12751.626107530359</v>
      </c>
      <c r="F24" s="503">
        <v>136271.8113903871</v>
      </c>
      <c r="G24" s="505">
        <v>15.4</v>
      </c>
      <c r="H24" s="502">
        <v>10260.330099660407</v>
      </c>
      <c r="I24" s="503">
        <v>109665.39133473334</v>
      </c>
      <c r="J24" s="504">
        <v>16.600000000000001</v>
      </c>
    </row>
    <row r="25" spans="1:11" ht="12.6" customHeight="1" x14ac:dyDescent="0.2">
      <c r="A25" s="515">
        <v>17</v>
      </c>
      <c r="B25" s="502">
        <v>23103.981873457637</v>
      </c>
      <c r="C25" s="503">
        <v>246937.97972796665</v>
      </c>
      <c r="D25" s="504">
        <v>3.6</v>
      </c>
      <c r="E25" s="503">
        <v>12254.045126981016</v>
      </c>
      <c r="F25" s="503">
        <v>130951.2783903871</v>
      </c>
      <c r="G25" s="505">
        <v>16.399999999999999</v>
      </c>
      <c r="H25" s="502">
        <v>9146.1463347856225</v>
      </c>
      <c r="I25" s="503">
        <v>97764.059334733334</v>
      </c>
      <c r="J25" s="504">
        <v>14.1</v>
      </c>
    </row>
    <row r="26" spans="1:11" ht="12.6" customHeight="1" x14ac:dyDescent="0.2">
      <c r="A26" s="515">
        <v>18</v>
      </c>
      <c r="B26" s="502">
        <v>27908.104990849439</v>
      </c>
      <c r="C26" s="506">
        <v>298277.14072796667</v>
      </c>
      <c r="D26" s="507">
        <v>2.2000000000000002</v>
      </c>
      <c r="E26" s="503">
        <v>11677.782663225351</v>
      </c>
      <c r="F26" s="506">
        <v>124798.4453903871</v>
      </c>
      <c r="G26" s="508">
        <v>18.7</v>
      </c>
      <c r="H26" s="502">
        <v>9441.7594617185605</v>
      </c>
      <c r="I26" s="506">
        <v>100920.57233473334</v>
      </c>
      <c r="J26" s="507">
        <v>17.2</v>
      </c>
    </row>
    <row r="27" spans="1:11" ht="12.6" customHeight="1" x14ac:dyDescent="0.2">
      <c r="A27" s="515">
        <v>19</v>
      </c>
      <c r="B27" s="502">
        <v>31212.546071844608</v>
      </c>
      <c r="C27" s="506">
        <v>333592.67072796664</v>
      </c>
      <c r="D27" s="507">
        <v>1</v>
      </c>
      <c r="E27" s="503">
        <v>10617.689749692408</v>
      </c>
      <c r="F27" s="506">
        <v>113472.6253903871</v>
      </c>
      <c r="G27" s="508">
        <v>19.5</v>
      </c>
      <c r="H27" s="502">
        <v>13748.36163710252</v>
      </c>
      <c r="I27" s="506">
        <v>146899.11933473335</v>
      </c>
      <c r="J27" s="507">
        <v>20.7</v>
      </c>
    </row>
    <row r="28" spans="1:11" ht="12.6" customHeight="1" x14ac:dyDescent="0.2">
      <c r="A28" s="515">
        <v>20</v>
      </c>
      <c r="B28" s="502">
        <v>31528.864331500798</v>
      </c>
      <c r="C28" s="503">
        <v>336970.15572796669</v>
      </c>
      <c r="D28" s="504">
        <v>1.1000000000000001</v>
      </c>
      <c r="E28" s="503">
        <v>9783.477595125918</v>
      </c>
      <c r="F28" s="503">
        <v>104560.6763903871</v>
      </c>
      <c r="G28" s="505">
        <v>13.4</v>
      </c>
      <c r="H28" s="502">
        <v>13637.896607876919</v>
      </c>
      <c r="I28" s="503">
        <v>145709.94933473333</v>
      </c>
      <c r="J28" s="504">
        <v>23.7</v>
      </c>
    </row>
    <row r="29" spans="1:11" ht="12.6" customHeight="1" x14ac:dyDescent="0.2">
      <c r="A29" s="515">
        <v>21</v>
      </c>
      <c r="B29" s="502">
        <v>26065.586409361731</v>
      </c>
      <c r="C29" s="503">
        <v>278588.93972796667</v>
      </c>
      <c r="D29" s="504">
        <v>6.4</v>
      </c>
      <c r="E29" s="503">
        <v>9967.0306089681635</v>
      </c>
      <c r="F29" s="503">
        <v>106521.9943903871</v>
      </c>
      <c r="G29" s="505">
        <v>14.1</v>
      </c>
      <c r="H29" s="502">
        <v>13399.146208116164</v>
      </c>
      <c r="I29" s="503">
        <v>143180.02233473334</v>
      </c>
      <c r="J29" s="504">
        <v>21.1</v>
      </c>
    </row>
    <row r="30" spans="1:11" ht="12.6" customHeight="1" x14ac:dyDescent="0.2">
      <c r="A30" s="515">
        <v>22</v>
      </c>
      <c r="B30" s="502">
        <v>23231.177674813942</v>
      </c>
      <c r="C30" s="503">
        <v>248293.57972796666</v>
      </c>
      <c r="D30" s="504">
        <v>5.7</v>
      </c>
      <c r="E30" s="503">
        <v>11651.360758985636</v>
      </c>
      <c r="F30" s="503">
        <v>124517.54539038711</v>
      </c>
      <c r="G30" s="505">
        <v>15</v>
      </c>
      <c r="H30" s="502">
        <v>13059.180659753873</v>
      </c>
      <c r="I30" s="503">
        <v>139553.53133473333</v>
      </c>
      <c r="J30" s="504">
        <v>22.9</v>
      </c>
    </row>
    <row r="31" spans="1:11" ht="12.6" customHeight="1" x14ac:dyDescent="0.25">
      <c r="A31" s="515">
        <v>23</v>
      </c>
      <c r="B31" s="509">
        <v>24352.728864271263</v>
      </c>
      <c r="C31" s="510">
        <v>260279.59572796666</v>
      </c>
      <c r="D31" s="511">
        <v>4.3</v>
      </c>
      <c r="E31" s="510">
        <v>11459.481550891936</v>
      </c>
      <c r="F31" s="510">
        <v>122468.7523903871</v>
      </c>
      <c r="G31" s="512">
        <v>16.899999999999999</v>
      </c>
      <c r="H31" s="509">
        <v>12184.046438710273</v>
      </c>
      <c r="I31" s="510">
        <v>130209.39133473334</v>
      </c>
      <c r="J31" s="511">
        <v>19.7</v>
      </c>
    </row>
    <row r="32" spans="1:11" ht="12.6" customHeight="1" x14ac:dyDescent="0.25">
      <c r="A32" s="515">
        <v>24</v>
      </c>
      <c r="B32" s="513">
        <v>22983.716437019706</v>
      </c>
      <c r="C32" s="514">
        <v>245651.78372796666</v>
      </c>
      <c r="D32" s="500">
        <v>7.3</v>
      </c>
      <c r="E32" s="514">
        <v>12175.376968548306</v>
      </c>
      <c r="F32" s="514">
        <v>130116.4183903871</v>
      </c>
      <c r="G32" s="501">
        <v>12.5</v>
      </c>
      <c r="H32" s="513">
        <v>8287.7401260625393</v>
      </c>
      <c r="I32" s="514">
        <v>88600.389334733336</v>
      </c>
      <c r="J32" s="500">
        <v>21.4</v>
      </c>
    </row>
    <row r="33" spans="1:16" ht="12.6" customHeight="1" x14ac:dyDescent="0.2">
      <c r="A33" s="515">
        <v>25</v>
      </c>
      <c r="B33" s="502">
        <v>22366.003239632384</v>
      </c>
      <c r="C33" s="503">
        <v>239049.81472796667</v>
      </c>
      <c r="D33" s="504">
        <v>9.3000000000000007</v>
      </c>
      <c r="E33" s="503">
        <v>12449.983040729547</v>
      </c>
      <c r="F33" s="503">
        <v>133050.6673903871</v>
      </c>
      <c r="G33" s="505">
        <v>12.6</v>
      </c>
      <c r="H33" s="502">
        <v>8659.5105075861884</v>
      </c>
      <c r="I33" s="503">
        <v>92570.983334733333</v>
      </c>
      <c r="J33" s="504">
        <v>20.6</v>
      </c>
    </row>
    <row r="34" spans="1:16" ht="12.6" customHeight="1" x14ac:dyDescent="0.2">
      <c r="A34" s="515">
        <v>26</v>
      </c>
      <c r="B34" s="502">
        <v>28468.413507886216</v>
      </c>
      <c r="C34" s="503">
        <v>304244.30472796666</v>
      </c>
      <c r="D34" s="504">
        <v>3.5</v>
      </c>
      <c r="E34" s="503">
        <v>11295.351348962145</v>
      </c>
      <c r="F34" s="503">
        <v>120714.18139038711</v>
      </c>
      <c r="G34" s="505">
        <v>15.9</v>
      </c>
      <c r="H34" s="502">
        <v>12599.378193209468</v>
      </c>
      <c r="I34" s="503">
        <v>134632.68333473333</v>
      </c>
      <c r="J34" s="504">
        <v>20.100000000000001</v>
      </c>
    </row>
    <row r="35" spans="1:16" ht="12.6" customHeight="1" x14ac:dyDescent="0.2">
      <c r="A35" s="515">
        <v>27</v>
      </c>
      <c r="B35" s="502">
        <v>29068.711609433827</v>
      </c>
      <c r="C35" s="503">
        <v>310663.98672796669</v>
      </c>
      <c r="D35" s="504">
        <v>4.3</v>
      </c>
      <c r="E35" s="503">
        <v>9446.2637866360801</v>
      </c>
      <c r="F35" s="503">
        <v>100959.3683903871</v>
      </c>
      <c r="G35" s="505">
        <v>17.100000000000001</v>
      </c>
      <c r="H35" s="502">
        <v>13754.760822558546</v>
      </c>
      <c r="I35" s="503">
        <v>146977.44833473334</v>
      </c>
      <c r="J35" s="504">
        <v>19.3</v>
      </c>
    </row>
    <row r="36" spans="1:16" ht="12.6" customHeight="1" x14ac:dyDescent="0.2">
      <c r="A36" s="515">
        <v>28</v>
      </c>
      <c r="B36" s="502">
        <v>27464.888840120111</v>
      </c>
      <c r="C36" s="503">
        <v>293538.38372796669</v>
      </c>
      <c r="D36" s="504">
        <v>3.3</v>
      </c>
      <c r="E36" s="503">
        <v>9397.1368295736866</v>
      </c>
      <c r="F36" s="503">
        <v>100433.6633903871</v>
      </c>
      <c r="G36" s="505">
        <v>18.7</v>
      </c>
      <c r="H36" s="502">
        <v>12634.599281104569</v>
      </c>
      <c r="I36" s="503">
        <v>135021.07333473334</v>
      </c>
      <c r="J36" s="504">
        <v>22</v>
      </c>
    </row>
    <row r="37" spans="1:16" ht="12.6" customHeight="1" x14ac:dyDescent="0.2">
      <c r="A37" s="515">
        <v>29</v>
      </c>
      <c r="B37" s="502">
        <v>21444.487665403009</v>
      </c>
      <c r="C37" s="503">
        <v>229201.50072796666</v>
      </c>
      <c r="D37" s="504">
        <v>6.4</v>
      </c>
      <c r="E37" s="503">
        <v>13001.246625629592</v>
      </c>
      <c r="F37" s="503">
        <v>138955.85339038708</v>
      </c>
      <c r="G37" s="505">
        <v>21.4</v>
      </c>
      <c r="H37" s="502">
        <v>12509.221475632317</v>
      </c>
      <c r="I37" s="503">
        <v>133683.29933473334</v>
      </c>
      <c r="J37" s="504">
        <v>16.899999999999999</v>
      </c>
    </row>
    <row r="38" spans="1:16" ht="12.6" customHeight="1" x14ac:dyDescent="0.2">
      <c r="A38" s="515">
        <v>30</v>
      </c>
      <c r="B38" s="502">
        <v>18809.671955299258</v>
      </c>
      <c r="C38" s="503">
        <v>201043.44972796665</v>
      </c>
      <c r="D38" s="504">
        <v>8.4</v>
      </c>
      <c r="E38" s="503">
        <v>10825.032297585738</v>
      </c>
      <c r="F38" s="503">
        <v>115684.4073903871</v>
      </c>
      <c r="G38" s="505">
        <v>21.6</v>
      </c>
      <c r="H38" s="502">
        <v>11850.745658989343</v>
      </c>
      <c r="I38" s="503">
        <v>126665.27533473333</v>
      </c>
      <c r="J38" s="504">
        <v>17.100000000000001</v>
      </c>
    </row>
    <row r="39" spans="1:16" ht="12.6" customHeight="1" x14ac:dyDescent="0.2">
      <c r="A39" s="515">
        <v>31</v>
      </c>
      <c r="B39" s="502"/>
      <c r="C39" s="503"/>
      <c r="D39" s="504"/>
      <c r="E39" s="503">
        <v>11119.589962580725</v>
      </c>
      <c r="F39" s="503">
        <v>118833.5543903871</v>
      </c>
      <c r="G39" s="505">
        <v>18.5</v>
      </c>
      <c r="H39" s="502"/>
      <c r="I39" s="503"/>
      <c r="J39" s="504"/>
      <c r="K39" s="152"/>
    </row>
    <row r="40" spans="1:16" ht="12.6" customHeight="1" x14ac:dyDescent="0.2">
      <c r="A40" s="576" t="s">
        <v>83</v>
      </c>
      <c r="B40" s="525">
        <f>SUM(B9:B39)</f>
        <v>661950.66542920843</v>
      </c>
      <c r="C40" s="526">
        <f>SUM(C9:C39)</f>
        <v>7074983.7668389995</v>
      </c>
      <c r="D40" s="527">
        <f>AVERAGE(D9:D39)</f>
        <v>7.1266666666666669</v>
      </c>
      <c r="E40" s="525">
        <f>SUM(E9:E39)</f>
        <v>425745.72152380372</v>
      </c>
      <c r="F40" s="526">
        <f>SUM(F9:F39)</f>
        <v>4549662.6191019984</v>
      </c>
      <c r="G40" s="527">
        <f>AVERAGE(G9:G39)</f>
        <v>14.054838709677419</v>
      </c>
      <c r="H40" s="525">
        <f>SUM(H9:H39)</f>
        <v>341173.37688711955</v>
      </c>
      <c r="I40" s="526">
        <f>SUM(I9:I39)</f>
        <v>3646298.7910420001</v>
      </c>
      <c r="J40" s="527">
        <f>AVERAGE(J9:J39)</f>
        <v>18.436666666666667</v>
      </c>
      <c r="K40" s="528"/>
      <c r="N40" s="234"/>
      <c r="O40" s="234"/>
      <c r="P40" s="234"/>
    </row>
    <row r="41" spans="1:16" ht="12.95" customHeight="1" x14ac:dyDescent="0.2">
      <c r="A41" s="227" t="s">
        <v>198</v>
      </c>
      <c r="B41" s="522">
        <f>MAX(B9:B39)</f>
        <v>31528.864331500798</v>
      </c>
      <c r="C41" s="523">
        <f>MAX(C9:C39)</f>
        <v>336970.15572796669</v>
      </c>
      <c r="D41" s="678">
        <f>VLOOKUP(B41,$B$9:$D$39,3,FALSE)</f>
        <v>1.1000000000000001</v>
      </c>
      <c r="E41" s="522">
        <f>MAX(E9:E39)</f>
        <v>22468.749241411773</v>
      </c>
      <c r="F41" s="523">
        <f>MAX(F9:F39)</f>
        <v>240087.36739038708</v>
      </c>
      <c r="G41" s="678">
        <f>VLOOKUP(E41,$E$9:$G$39,3,FALSE)</f>
        <v>3.6</v>
      </c>
      <c r="H41" s="522">
        <f>MAX(H9:H39)</f>
        <v>13754.760822558546</v>
      </c>
      <c r="I41" s="523">
        <f>MAX(I9:I39)</f>
        <v>146977.44833473334</v>
      </c>
      <c r="J41" s="678">
        <f>VLOOKUP(H41,$H$9:$J$39,3,FALSE)</f>
        <v>19.3</v>
      </c>
    </row>
    <row r="42" spans="1:16" ht="12.95" customHeight="1" x14ac:dyDescent="0.2">
      <c r="A42" s="139" t="s">
        <v>199</v>
      </c>
      <c r="B42" s="524">
        <f>MIN(B9:B39)</f>
        <v>12914.201111614562</v>
      </c>
      <c r="C42" s="408">
        <f>MIN(C9:C39)</f>
        <v>138044.76172796666</v>
      </c>
      <c r="D42" s="679">
        <f>VLOOKUP(B42,$B$9:$D$39,3,FALSE)</f>
        <v>13.8</v>
      </c>
      <c r="E42" s="524">
        <f>MIN(E9:E39)</f>
        <v>9397.1368295736866</v>
      </c>
      <c r="F42" s="408">
        <f>MIN(F9:F39)</f>
        <v>100433.6633903871</v>
      </c>
      <c r="G42" s="679">
        <f>VLOOKUP(E42,$E$9:$G$39,3,FALSE)</f>
        <v>18.7</v>
      </c>
      <c r="H42" s="524">
        <f>MIN(H9:H39)</f>
        <v>8287.7401260625393</v>
      </c>
      <c r="I42" s="408">
        <f>MIN(I9:I39)</f>
        <v>88600.389334733336</v>
      </c>
      <c r="J42" s="679">
        <f>VLOOKUP(H42,$H$9:$J$39,3,FALSE)</f>
        <v>21.4</v>
      </c>
    </row>
    <row r="43" spans="1:16" ht="12.95" customHeight="1" x14ac:dyDescent="0.2">
      <c r="A43" s="139" t="s">
        <v>200</v>
      </c>
      <c r="B43" s="524">
        <f t="shared" ref="B43:J43" si="0">AVERAGE(B9:B39)</f>
        <v>22065.022180973614</v>
      </c>
      <c r="C43" s="408">
        <f t="shared" si="0"/>
        <v>235832.79222796665</v>
      </c>
      <c r="D43" s="521">
        <f t="shared" si="0"/>
        <v>7.1266666666666669</v>
      </c>
      <c r="E43" s="524">
        <f t="shared" si="0"/>
        <v>13733.732952380766</v>
      </c>
      <c r="F43" s="408">
        <f t="shared" si="0"/>
        <v>146763.31029361286</v>
      </c>
      <c r="G43" s="521">
        <f t="shared" si="0"/>
        <v>14.054838709677419</v>
      </c>
      <c r="H43" s="524">
        <f>AVERAGE(H9:H39)</f>
        <v>11372.445896237319</v>
      </c>
      <c r="I43" s="408">
        <f t="shared" si="0"/>
        <v>121543.29303473333</v>
      </c>
      <c r="J43" s="521">
        <f t="shared" si="0"/>
        <v>18.436666666666667</v>
      </c>
      <c r="K43" s="148"/>
    </row>
    <row r="44" spans="1:16" ht="7.5" customHeight="1" x14ac:dyDescent="0.2">
      <c r="B44" s="516"/>
      <c r="C44" s="135"/>
      <c r="D44" s="517"/>
      <c r="H44" s="148"/>
      <c r="J44" s="167"/>
    </row>
    <row r="45" spans="1:16" ht="15" customHeight="1" x14ac:dyDescent="0.25">
      <c r="A45" s="493"/>
      <c r="B45" s="1014" t="str">
        <f>B5</f>
        <v>duben</v>
      </c>
      <c r="C45" s="1015"/>
      <c r="D45" s="1016"/>
      <c r="E45" s="1017" t="str">
        <f>E5</f>
        <v>květen</v>
      </c>
      <c r="F45" s="1018"/>
      <c r="G45" s="1019"/>
      <c r="H45" s="1017" t="str">
        <f>H5</f>
        <v>červen</v>
      </c>
      <c r="I45" s="1018"/>
      <c r="J45" s="1019"/>
    </row>
    <row r="46" spans="1:16" ht="15" customHeight="1" x14ac:dyDescent="0.25">
      <c r="A46" s="529"/>
      <c r="B46" s="530"/>
      <c r="C46" s="530"/>
      <c r="D46" s="531"/>
      <c r="E46" s="530"/>
      <c r="F46" s="530"/>
      <c r="G46" s="531"/>
      <c r="H46" s="530"/>
      <c r="I46" s="530"/>
      <c r="J46" s="531"/>
    </row>
    <row r="47" spans="1:16" ht="15" customHeight="1" x14ac:dyDescent="0.25">
      <c r="A47" s="493"/>
      <c r="B47" s="532"/>
      <c r="C47" s="530"/>
      <c r="D47" s="531"/>
      <c r="E47" s="530"/>
      <c r="F47" s="530"/>
      <c r="G47" s="530"/>
      <c r="H47" s="532"/>
      <c r="I47" s="530"/>
      <c r="J47" s="531"/>
    </row>
    <row r="48" spans="1:16" ht="15" customHeight="1" x14ac:dyDescent="0.2">
      <c r="B48" s="532"/>
      <c r="C48" s="530"/>
      <c r="D48" s="531"/>
      <c r="E48" s="530"/>
      <c r="F48" s="530"/>
      <c r="G48" s="530"/>
      <c r="H48" s="532"/>
      <c r="I48" s="530"/>
      <c r="J48" s="531"/>
    </row>
    <row r="49" spans="1:11" ht="15" customHeight="1" x14ac:dyDescent="0.25">
      <c r="B49" s="533" t="s">
        <v>195</v>
      </c>
      <c r="C49" s="534">
        <f>B41</f>
        <v>31528.864331500798</v>
      </c>
      <c r="D49" s="531"/>
      <c r="E49" s="533" t="s">
        <v>195</v>
      </c>
      <c r="F49" s="534">
        <f>E41</f>
        <v>22468.749241411773</v>
      </c>
      <c r="G49" s="530"/>
      <c r="H49" s="533" t="s">
        <v>195</v>
      </c>
      <c r="I49" s="534">
        <f>H41</f>
        <v>13754.760822558546</v>
      </c>
      <c r="J49" s="531"/>
    </row>
    <row r="50" spans="1:11" ht="15" customHeight="1" x14ac:dyDescent="0.25">
      <c r="B50" s="535" t="s">
        <v>196</v>
      </c>
      <c r="C50" s="534">
        <f t="shared" ref="C50:C51" si="1">B42</f>
        <v>12914.201111614562</v>
      </c>
      <c r="D50" s="531"/>
      <c r="E50" s="535" t="s">
        <v>196</v>
      </c>
      <c r="F50" s="534">
        <f t="shared" ref="F50:F51" si="2">E42</f>
        <v>9397.1368295736866</v>
      </c>
      <c r="G50" s="530"/>
      <c r="H50" s="535" t="s">
        <v>196</v>
      </c>
      <c r="I50" s="534">
        <f t="shared" ref="I50:I51" si="3">H42</f>
        <v>8287.7401260625393</v>
      </c>
      <c r="J50" s="531"/>
    </row>
    <row r="51" spans="1:11" ht="15" customHeight="1" x14ac:dyDescent="0.25">
      <c r="B51" s="535" t="s">
        <v>197</v>
      </c>
      <c r="C51" s="534">
        <f t="shared" si="1"/>
        <v>22065.022180973614</v>
      </c>
      <c r="D51" s="531"/>
      <c r="E51" s="535" t="s">
        <v>197</v>
      </c>
      <c r="F51" s="534">
        <f t="shared" si="2"/>
        <v>13733.732952380766</v>
      </c>
      <c r="G51" s="530"/>
      <c r="H51" s="535" t="s">
        <v>197</v>
      </c>
      <c r="I51" s="534">
        <f t="shared" si="3"/>
        <v>11372.445896237319</v>
      </c>
      <c r="J51" s="531"/>
    </row>
    <row r="52" spans="1:11" ht="15" customHeight="1" x14ac:dyDescent="0.2">
      <c r="B52" s="532"/>
      <c r="C52" s="530"/>
      <c r="D52" s="531"/>
      <c r="E52" s="530"/>
      <c r="F52" s="530"/>
      <c r="G52" s="530"/>
      <c r="H52" s="532"/>
      <c r="I52" s="530"/>
      <c r="J52" s="531"/>
    </row>
    <row r="53" spans="1:11" ht="15" customHeight="1" x14ac:dyDescent="0.2">
      <c r="B53" s="532"/>
      <c r="C53" s="530"/>
      <c r="D53" s="531"/>
      <c r="E53" s="530"/>
      <c r="F53" s="530"/>
      <c r="G53" s="530"/>
      <c r="H53" s="532"/>
      <c r="I53" s="530"/>
      <c r="J53" s="531"/>
    </row>
    <row r="54" spans="1:11" ht="15" customHeight="1" x14ac:dyDescent="0.2">
      <c r="B54" s="532"/>
      <c r="C54" s="530"/>
      <c r="D54" s="531"/>
      <c r="E54" s="530"/>
      <c r="F54" s="530"/>
      <c r="G54" s="530"/>
      <c r="H54" s="532"/>
      <c r="I54" s="530"/>
      <c r="J54" s="531"/>
    </row>
    <row r="55" spans="1:11" ht="15" customHeight="1" x14ac:dyDescent="0.2">
      <c r="B55" s="148"/>
      <c r="D55" s="167"/>
      <c r="H55" s="148"/>
      <c r="J55" s="167"/>
    </row>
    <row r="56" spans="1:11" ht="12.75" customHeight="1" x14ac:dyDescent="0.25">
      <c r="A56" s="893" t="s">
        <v>346</v>
      </c>
      <c r="B56" s="631">
        <v>1199.2814159238958</v>
      </c>
      <c r="C56" s="632">
        <v>12818.019518164019</v>
      </c>
      <c r="D56" s="633" t="s">
        <v>210</v>
      </c>
      <c r="E56" s="632">
        <v>590.00560699626692</v>
      </c>
      <c r="F56" s="632">
        <v>6304.9992507356719</v>
      </c>
      <c r="G56" s="633" t="s">
        <v>210</v>
      </c>
      <c r="H56" s="631">
        <v>140.42789267916442</v>
      </c>
      <c r="I56" s="632">
        <v>1500.8265298321535</v>
      </c>
      <c r="J56" s="633" t="s">
        <v>210</v>
      </c>
      <c r="K56" s="239"/>
    </row>
    <row r="57" spans="1:11" ht="12.95" customHeight="1" x14ac:dyDescent="0.25">
      <c r="A57" s="563" t="s">
        <v>347</v>
      </c>
      <c r="B57" s="631">
        <v>1232.6638035230233</v>
      </c>
      <c r="C57" s="632">
        <v>13174.813253251536</v>
      </c>
      <c r="D57" s="633" t="s">
        <v>210</v>
      </c>
      <c r="E57" s="632">
        <v>703.30362417614083</v>
      </c>
      <c r="F57" s="632">
        <v>7515.7401402429505</v>
      </c>
      <c r="G57" s="633" t="s">
        <v>210</v>
      </c>
      <c r="H57" s="631">
        <v>95.502389176571697</v>
      </c>
      <c r="I57" s="632">
        <v>1020.6841148433788</v>
      </c>
      <c r="J57" s="633" t="s">
        <v>210</v>
      </c>
      <c r="K57" s="148"/>
    </row>
    <row r="58" spans="1:11" ht="12.95" customHeight="1" x14ac:dyDescent="0.25">
      <c r="A58" s="575" t="s">
        <v>214</v>
      </c>
      <c r="B58" s="725">
        <v>32042.772678785888</v>
      </c>
      <c r="C58" s="723">
        <v>342475.81940253638</v>
      </c>
      <c r="D58" s="500">
        <v>0</v>
      </c>
      <c r="E58" s="723" t="s">
        <v>357</v>
      </c>
      <c r="F58" s="723" t="s">
        <v>357</v>
      </c>
      <c r="G58" s="500">
        <v>0</v>
      </c>
      <c r="H58" s="725" t="s">
        <v>357</v>
      </c>
      <c r="I58" s="723" t="s">
        <v>357</v>
      </c>
      <c r="J58" s="500">
        <v>0</v>
      </c>
    </row>
    <row r="59" spans="1:11" ht="12.95" customHeight="1" x14ac:dyDescent="0.25">
      <c r="A59" s="574" t="s">
        <v>213</v>
      </c>
      <c r="B59" s="726">
        <v>46834.73832106217</v>
      </c>
      <c r="C59" s="724">
        <v>500573.57844155486</v>
      </c>
      <c r="D59" s="634">
        <v>-12</v>
      </c>
      <c r="E59" s="724" t="s">
        <v>357</v>
      </c>
      <c r="F59" s="724" t="s">
        <v>357</v>
      </c>
      <c r="G59" s="634">
        <v>-12</v>
      </c>
      <c r="H59" s="726" t="s">
        <v>357</v>
      </c>
      <c r="I59" s="724" t="s">
        <v>357</v>
      </c>
      <c r="J59" s="634">
        <v>-12</v>
      </c>
      <c r="K59" s="152"/>
    </row>
    <row r="60" spans="1:11" ht="7.5" customHeight="1" x14ac:dyDescent="0.2">
      <c r="B60" s="239"/>
      <c r="C60" s="228"/>
      <c r="D60" s="240"/>
      <c r="H60" s="239"/>
      <c r="I60" s="228"/>
      <c r="J60" s="240"/>
    </row>
  </sheetData>
  <mergeCells count="13"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A3:K3"/>
    <mergeCell ref="B7:C7"/>
    <mergeCell ref="B5:D5"/>
    <mergeCell ref="A5:A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34</vt:i4>
      </vt:variant>
    </vt:vector>
  </HeadingPairs>
  <TitlesOfParts>
    <vt:vector size="6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'33'!Oblast_tisku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2017-08-01T06:31:06Z</cp:lastPrinted>
  <dcterms:created xsi:type="dcterms:W3CDTF">2010-02-15T08:19:53Z</dcterms:created>
  <dcterms:modified xsi:type="dcterms:W3CDTF">2018-02-08T16:48:41Z</dcterms:modified>
</cp:coreProperties>
</file>