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3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4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5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6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17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8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drawings/drawing19.xml" ContentType="application/vnd.openxmlformats-officedocument.drawing+xml"/>
  <Override PartName="/xl/charts/chart35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drawings/drawing28.xml" ContentType="application/vnd.openxmlformats-officedocument.drawing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9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30.xml" ContentType="application/vnd.openxmlformats-officedocument.drawing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505" yWindow="-15" windowWidth="14310" windowHeight="12840"/>
  </bookViews>
  <sheets>
    <sheet name="T" sheetId="104" r:id="rId1"/>
    <sheet name="1" sheetId="43" r:id="rId2"/>
    <sheet name="2" sheetId="74" r:id="rId3"/>
    <sheet name="3" sheetId="56" r:id="rId4"/>
    <sheet name="4" sheetId="105" r:id="rId5"/>
    <sheet name="5" sheetId="122" r:id="rId6"/>
    <sheet name="6" sheetId="146" r:id="rId7"/>
    <sheet name="7" sheetId="147" r:id="rId8"/>
    <sheet name="8" sheetId="145" r:id="rId9"/>
    <sheet name="9" sheetId="116" r:id="rId10"/>
    <sheet name="10" sheetId="134" r:id="rId11"/>
    <sheet name="11" sheetId="135" r:id="rId12"/>
    <sheet name="12" sheetId="136" r:id="rId13"/>
    <sheet name="13" sheetId="137" r:id="rId14"/>
    <sheet name="14" sheetId="126" r:id="rId15"/>
    <sheet name="15" sheetId="152" r:id="rId16"/>
    <sheet name="16" sheetId="151" r:id="rId17"/>
    <sheet name="17" sheetId="150" r:id="rId18"/>
    <sheet name="18" sheetId="133" r:id="rId19"/>
    <sheet name="19" sheetId="107" r:id="rId20"/>
    <sheet name="20" sheetId="108" r:id="rId21"/>
    <sheet name="21" sheetId="109" r:id="rId22"/>
    <sheet name="22" sheetId="110" r:id="rId23"/>
    <sheet name="23" sheetId="111" r:id="rId24"/>
    <sheet name="24" sheetId="112" r:id="rId25"/>
    <sheet name="25" sheetId="113" r:id="rId26"/>
    <sheet name="26" sheetId="120" r:id="rId27"/>
    <sheet name="27" sheetId="139" r:id="rId28"/>
    <sheet name="28" sheetId="140" r:id="rId29"/>
    <sheet name="29" sheetId="141" r:id="rId30"/>
    <sheet name="30" sheetId="128" r:id="rId31"/>
    <sheet name="31" sheetId="129" r:id="rId32"/>
    <sheet name="32" sheetId="102" r:id="rId33"/>
    <sheet name="33" sheetId="153" r:id="rId34"/>
  </sheets>
  <definedNames>
    <definedName name="_xlnm.Print_Area" localSheetId="1">'1'!$A$1:$C$41</definedName>
    <definedName name="_xlnm.Print_Area" localSheetId="10">'10'!$A$1:$L$57</definedName>
    <definedName name="_xlnm.Print_Area" localSheetId="11">'11'!$A$1:$L$57</definedName>
    <definedName name="_xlnm.Print_Area" localSheetId="12">'12'!$A$1:$L$57</definedName>
    <definedName name="_xlnm.Print_Area" localSheetId="13">'13'!$A$1:$L$56</definedName>
    <definedName name="_xlnm.Print_Area" localSheetId="14">'14'!$A$1:$M$53</definedName>
    <definedName name="_xlnm.Print_Area" localSheetId="15">'15'!$A$1:$M$53</definedName>
    <definedName name="_xlnm.Print_Area" localSheetId="16">'16'!$A$1:$M$53</definedName>
    <definedName name="_xlnm.Print_Area" localSheetId="17">'17'!$A$1:$M$53</definedName>
    <definedName name="_xlnm.Print_Area" localSheetId="18">'18'!$A$1:$L$48</definedName>
    <definedName name="_xlnm.Print_Area" localSheetId="19">'19'!$A$1:$L$58</definedName>
    <definedName name="_xlnm.Print_Area" localSheetId="2">'2'!$A$1:$D$44</definedName>
    <definedName name="_xlnm.Print_Area" localSheetId="20">'20'!$A$1:$L$58</definedName>
    <definedName name="_xlnm.Print_Area" localSheetId="21">'21'!$A$1:$L$58</definedName>
    <definedName name="_xlnm.Print_Area" localSheetId="22">'22'!$A$1:$L$58</definedName>
    <definedName name="_xlnm.Print_Area" localSheetId="23">'23'!$A$1:$L$58</definedName>
    <definedName name="_xlnm.Print_Area" localSheetId="24">'24'!$A$1:$L$58</definedName>
    <definedName name="_xlnm.Print_Area" localSheetId="25">'25'!$A$1:$L$58</definedName>
    <definedName name="_xlnm.Print_Area" localSheetId="26">'26'!$A$1:$M$53</definedName>
    <definedName name="_xlnm.Print_Area" localSheetId="27">'27'!$A$1:$M$53</definedName>
    <definedName name="_xlnm.Print_Area" localSheetId="28">'28'!$A$1:$M$53</definedName>
    <definedName name="_xlnm.Print_Area" localSheetId="29">'29'!$A$1:$M$53</definedName>
    <definedName name="_xlnm.Print_Area" localSheetId="3">'3'!$A$1:$D$32</definedName>
    <definedName name="_xlnm.Print_Area" localSheetId="30">'30'!$A$1:$S$27</definedName>
    <definedName name="_xlnm.Print_Area" localSheetId="31">'31'!$A$1:$S$27</definedName>
    <definedName name="_xlnm.Print_Area" localSheetId="32">'32'!$A$1:$K$33</definedName>
    <definedName name="_xlnm.Print_Area" localSheetId="33">'33'!$A$1:$I$41</definedName>
    <definedName name="_xlnm.Print_Area" localSheetId="4">'4'!$A$1:$L$53</definedName>
    <definedName name="_xlnm.Print_Area" localSheetId="5">'5'!$A$1:$T$28</definedName>
    <definedName name="_xlnm.Print_Area" localSheetId="6">'6'!$A$1:$U$29</definedName>
    <definedName name="_xlnm.Print_Area" localSheetId="7">'7'!$A$1:$S$36</definedName>
    <definedName name="_xlnm.Print_Area" localSheetId="8">'8'!$A$1:$K$59</definedName>
    <definedName name="_xlnm.Print_Area" localSheetId="9">'9'!$A$1:$L$57</definedName>
    <definedName name="_xlnm.Print_Area" localSheetId="0">T!$A$1:$J$31</definedName>
  </definedNames>
  <calcPr calcId="145621"/>
</workbook>
</file>

<file path=xl/calcChain.xml><?xml version="1.0" encoding="utf-8"?>
<calcChain xmlns="http://schemas.openxmlformats.org/spreadsheetml/2006/main">
  <c r="A23" i="43" l="1"/>
  <c r="E30" i="153"/>
  <c r="F30" i="153"/>
  <c r="G30" i="153"/>
  <c r="E31" i="153"/>
  <c r="F31" i="153"/>
  <c r="G31" i="153"/>
  <c r="E32" i="153"/>
  <c r="F32" i="153"/>
  <c r="G32" i="153"/>
  <c r="E33" i="153"/>
  <c r="F33" i="153"/>
  <c r="G33" i="153"/>
  <c r="E34" i="153"/>
  <c r="F34" i="153"/>
  <c r="G34" i="153"/>
  <c r="E35" i="153"/>
  <c r="F35" i="153"/>
  <c r="G35" i="153"/>
  <c r="E36" i="153"/>
  <c r="F36" i="153"/>
  <c r="G36" i="153"/>
  <c r="E37" i="153"/>
  <c r="F37" i="153"/>
  <c r="G37" i="153"/>
  <c r="E38" i="153"/>
  <c r="F38" i="153"/>
  <c r="G38" i="153"/>
  <c r="E39" i="153"/>
  <c r="F39" i="153"/>
  <c r="G39" i="153"/>
  <c r="E40" i="153"/>
  <c r="F40" i="153"/>
  <c r="G40" i="153"/>
  <c r="G29" i="153"/>
  <c r="F29" i="153"/>
  <c r="E29" i="153"/>
  <c r="B30" i="153"/>
  <c r="C30" i="153"/>
  <c r="D30" i="153"/>
  <c r="B31" i="153"/>
  <c r="C31" i="153"/>
  <c r="D31" i="153"/>
  <c r="B32" i="153"/>
  <c r="C32" i="153"/>
  <c r="D32" i="153"/>
  <c r="B33" i="153"/>
  <c r="C33" i="153"/>
  <c r="D33" i="153"/>
  <c r="B34" i="153"/>
  <c r="C34" i="153"/>
  <c r="D34" i="153"/>
  <c r="B35" i="153"/>
  <c r="C35" i="153"/>
  <c r="D35" i="153"/>
  <c r="B36" i="153"/>
  <c r="C36" i="153"/>
  <c r="D36" i="153"/>
  <c r="B37" i="153"/>
  <c r="C37" i="153"/>
  <c r="D37" i="153"/>
  <c r="B38" i="153"/>
  <c r="C38" i="153"/>
  <c r="D38" i="153"/>
  <c r="B39" i="153"/>
  <c r="C39" i="153"/>
  <c r="D39" i="153"/>
  <c r="B40" i="153"/>
  <c r="C40" i="153"/>
  <c r="D40" i="153"/>
  <c r="D29" i="153"/>
  <c r="C29" i="153"/>
  <c r="B29" i="153"/>
  <c r="N32" i="147" l="1"/>
  <c r="O32" i="147"/>
  <c r="P32" i="147"/>
  <c r="Q32" i="147"/>
  <c r="N33" i="147"/>
  <c r="O33" i="147"/>
  <c r="P33" i="147"/>
  <c r="Q33" i="147"/>
  <c r="I32" i="147"/>
  <c r="J32" i="147"/>
  <c r="K32" i="147"/>
  <c r="I33" i="147"/>
  <c r="J33" i="147"/>
  <c r="K33" i="147"/>
  <c r="H32" i="147"/>
  <c r="H33" i="147"/>
  <c r="D35" i="147"/>
  <c r="C29" i="147"/>
  <c r="D29" i="147"/>
  <c r="E29" i="147"/>
  <c r="B29" i="147"/>
  <c r="A21" i="43"/>
  <c r="A20" i="43" l="1"/>
  <c r="A19" i="43"/>
  <c r="A18" i="43"/>
  <c r="A17" i="43"/>
  <c r="A16" i="43"/>
  <c r="A15" i="43"/>
  <c r="A14" i="43"/>
  <c r="A13" i="43"/>
  <c r="A12" i="43"/>
  <c r="A11" i="43"/>
  <c r="A10" i="43"/>
  <c r="A9" i="43"/>
  <c r="K14" i="150" l="1"/>
  <c r="K13" i="150"/>
  <c r="K12" i="150"/>
  <c r="K11" i="150"/>
  <c r="K10" i="150"/>
  <c r="I11" i="150"/>
  <c r="J11" i="150"/>
  <c r="I12" i="150"/>
  <c r="J12" i="150"/>
  <c r="I13" i="150"/>
  <c r="J13" i="150"/>
  <c r="I14" i="150"/>
  <c r="J14" i="150"/>
  <c r="J10" i="150"/>
  <c r="I10" i="150"/>
  <c r="H11" i="150"/>
  <c r="L11" i="150" s="1"/>
  <c r="H12" i="150"/>
  <c r="L12" i="150" s="1"/>
  <c r="H13" i="150"/>
  <c r="L13" i="150" s="1"/>
  <c r="H14" i="150"/>
  <c r="H10" i="150"/>
  <c r="L14" i="150" l="1"/>
  <c r="L10" i="150"/>
  <c r="D10" i="151"/>
  <c r="E10" i="151"/>
  <c r="D11" i="151"/>
  <c r="E11" i="151"/>
  <c r="D12" i="151"/>
  <c r="E12" i="151"/>
  <c r="D13" i="151"/>
  <c r="E13" i="151"/>
  <c r="C13" i="151"/>
  <c r="C14" i="151" s="1"/>
  <c r="C12" i="151"/>
  <c r="C11" i="151"/>
  <c r="C10" i="151"/>
  <c r="D10" i="152"/>
  <c r="E10" i="152"/>
  <c r="D11" i="152"/>
  <c r="E11" i="152"/>
  <c r="D12" i="152"/>
  <c r="E12" i="152"/>
  <c r="D13" i="152"/>
  <c r="E13" i="152"/>
  <c r="C13" i="152"/>
  <c r="C12" i="152"/>
  <c r="C11" i="152"/>
  <c r="C10" i="152"/>
  <c r="C10" i="126"/>
  <c r="C11" i="126"/>
  <c r="C12" i="126"/>
  <c r="C13" i="126"/>
  <c r="D10" i="126"/>
  <c r="E10" i="126"/>
  <c r="D11" i="126"/>
  <c r="E11" i="126"/>
  <c r="D12" i="126"/>
  <c r="E12" i="126"/>
  <c r="D13" i="126"/>
  <c r="E13" i="126"/>
  <c r="G5" i="150"/>
  <c r="I39" i="150" s="1"/>
  <c r="G5" i="151"/>
  <c r="I21" i="151" s="1"/>
  <c r="G5" i="152"/>
  <c r="I39" i="152" s="1"/>
  <c r="H5" i="152"/>
  <c r="J39" i="152" s="1"/>
  <c r="I39" i="151"/>
  <c r="H5" i="151"/>
  <c r="D38" i="151" s="1"/>
  <c r="C38" i="151"/>
  <c r="D38" i="150"/>
  <c r="D21" i="150"/>
  <c r="H5" i="150"/>
  <c r="J39" i="150" s="1"/>
  <c r="C14" i="152" l="1"/>
  <c r="C14" i="126"/>
  <c r="D14" i="152"/>
  <c r="D14" i="151"/>
  <c r="E14" i="126"/>
  <c r="F12" i="126" s="1"/>
  <c r="D14" i="126"/>
  <c r="E14" i="152"/>
  <c r="F13" i="152" s="1"/>
  <c r="E14" i="151"/>
  <c r="F10" i="151" s="1"/>
  <c r="F10" i="126"/>
  <c r="C21" i="152"/>
  <c r="C38" i="152"/>
  <c r="D21" i="152"/>
  <c r="D38" i="152"/>
  <c r="I21" i="152"/>
  <c r="J21" i="152"/>
  <c r="F13" i="151"/>
  <c r="J21" i="151"/>
  <c r="J39" i="151"/>
  <c r="C21" i="151"/>
  <c r="D21" i="151"/>
  <c r="C21" i="150"/>
  <c r="C38" i="150"/>
  <c r="I21" i="150"/>
  <c r="J21" i="150"/>
  <c r="F12" i="151" l="1"/>
  <c r="F11" i="126"/>
  <c r="F11" i="151"/>
  <c r="F13" i="126"/>
  <c r="F12" i="152"/>
  <c r="F11" i="152"/>
  <c r="F10" i="152"/>
  <c r="F14" i="152" l="1"/>
  <c r="F14" i="151"/>
  <c r="B20" i="129"/>
  <c r="C20" i="129"/>
  <c r="D20" i="129"/>
  <c r="E20" i="129"/>
  <c r="F20" i="129"/>
  <c r="G20" i="129"/>
  <c r="H20" i="129"/>
  <c r="I20" i="129"/>
  <c r="J20" i="129"/>
  <c r="K20" i="129"/>
  <c r="L20" i="129"/>
  <c r="M20" i="129"/>
  <c r="N20" i="129"/>
  <c r="O20" i="129"/>
  <c r="P20" i="129"/>
  <c r="Q20" i="129"/>
  <c r="R20" i="129"/>
  <c r="B21" i="129"/>
  <c r="C21" i="129"/>
  <c r="D21" i="129"/>
  <c r="E21" i="129"/>
  <c r="F21" i="129"/>
  <c r="G21" i="129"/>
  <c r="H21" i="129"/>
  <c r="I21" i="129"/>
  <c r="J21" i="129"/>
  <c r="K21" i="129"/>
  <c r="L21" i="129"/>
  <c r="M21" i="129"/>
  <c r="N21" i="129"/>
  <c r="O21" i="129"/>
  <c r="P21" i="129"/>
  <c r="Q21" i="129"/>
  <c r="R21" i="129"/>
  <c r="B22" i="129"/>
  <c r="C22" i="129"/>
  <c r="D22" i="129"/>
  <c r="E22" i="129"/>
  <c r="F22" i="129"/>
  <c r="G22" i="129"/>
  <c r="H22" i="129"/>
  <c r="I22" i="129"/>
  <c r="J22" i="129"/>
  <c r="K22" i="129"/>
  <c r="L22" i="129"/>
  <c r="M22" i="129"/>
  <c r="N22" i="129"/>
  <c r="O22" i="129"/>
  <c r="P22" i="129"/>
  <c r="Q22" i="129"/>
  <c r="R22" i="129"/>
  <c r="B23" i="129"/>
  <c r="C23" i="129"/>
  <c r="D23" i="129"/>
  <c r="E23" i="129"/>
  <c r="F23" i="129"/>
  <c r="G23" i="129"/>
  <c r="H23" i="129"/>
  <c r="I23" i="129"/>
  <c r="J23" i="129"/>
  <c r="K23" i="129"/>
  <c r="L23" i="129"/>
  <c r="M23" i="129"/>
  <c r="N23" i="129"/>
  <c r="O23" i="129"/>
  <c r="P23" i="129"/>
  <c r="Q23" i="129"/>
  <c r="R23" i="129"/>
  <c r="B24" i="129"/>
  <c r="C24" i="129"/>
  <c r="D24" i="129"/>
  <c r="E24" i="129"/>
  <c r="F24" i="129"/>
  <c r="G24" i="129"/>
  <c r="H24" i="129"/>
  <c r="I24" i="129"/>
  <c r="J24" i="129"/>
  <c r="K24" i="129"/>
  <c r="L24" i="129"/>
  <c r="M24" i="129"/>
  <c r="N24" i="129"/>
  <c r="O24" i="129"/>
  <c r="P24" i="129"/>
  <c r="Q24" i="129"/>
  <c r="R24" i="129"/>
  <c r="B25" i="129"/>
  <c r="C25" i="129"/>
  <c r="D25" i="129"/>
  <c r="E25" i="129"/>
  <c r="F25" i="129"/>
  <c r="G25" i="129"/>
  <c r="H25" i="129"/>
  <c r="I25" i="129"/>
  <c r="J25" i="129"/>
  <c r="K25" i="129"/>
  <c r="L25" i="129"/>
  <c r="M25" i="129"/>
  <c r="N25" i="129"/>
  <c r="O25" i="129"/>
  <c r="P25" i="129"/>
  <c r="Q25" i="129"/>
  <c r="R25" i="129"/>
  <c r="P13" i="129"/>
  <c r="R13" i="129"/>
  <c r="P14" i="129"/>
  <c r="R14" i="129"/>
  <c r="P15" i="129"/>
  <c r="R15" i="129"/>
  <c r="P16" i="129"/>
  <c r="R16" i="129"/>
  <c r="P17" i="129"/>
  <c r="R17" i="129"/>
  <c r="P18" i="129"/>
  <c r="R18" i="129"/>
  <c r="R20" i="128"/>
  <c r="P13" i="128"/>
  <c r="R13" i="128"/>
  <c r="R24" i="128" s="1"/>
  <c r="P14" i="128"/>
  <c r="R14" i="128"/>
  <c r="P15" i="128"/>
  <c r="R15" i="128"/>
  <c r="P16" i="128"/>
  <c r="P22" i="128" s="1"/>
  <c r="R16" i="128"/>
  <c r="R22" i="128" s="1"/>
  <c r="P17" i="128"/>
  <c r="R17" i="128"/>
  <c r="P18" i="128"/>
  <c r="R18" i="128"/>
  <c r="B20" i="128"/>
  <c r="C20" i="128"/>
  <c r="D20" i="128"/>
  <c r="E20" i="128"/>
  <c r="F20" i="128"/>
  <c r="G20" i="128"/>
  <c r="H20" i="128"/>
  <c r="I20" i="128"/>
  <c r="J20" i="128"/>
  <c r="K20" i="128"/>
  <c r="L20" i="128"/>
  <c r="M20" i="128"/>
  <c r="N20" i="128"/>
  <c r="O20" i="128"/>
  <c r="P20" i="128"/>
  <c r="Q20" i="128"/>
  <c r="B21" i="128"/>
  <c r="C21" i="128"/>
  <c r="D21" i="128"/>
  <c r="E21" i="128"/>
  <c r="F21" i="128"/>
  <c r="G21" i="128"/>
  <c r="H21" i="128"/>
  <c r="I21" i="128"/>
  <c r="J21" i="128"/>
  <c r="K21" i="128"/>
  <c r="L21" i="128"/>
  <c r="M21" i="128"/>
  <c r="N21" i="128"/>
  <c r="O21" i="128"/>
  <c r="P21" i="128"/>
  <c r="Q21" i="128"/>
  <c r="R21" i="128"/>
  <c r="B22" i="128"/>
  <c r="C22" i="128"/>
  <c r="D22" i="128"/>
  <c r="E22" i="128"/>
  <c r="F22" i="128"/>
  <c r="G22" i="128"/>
  <c r="H22" i="128"/>
  <c r="I22" i="128"/>
  <c r="J22" i="128"/>
  <c r="K22" i="128"/>
  <c r="L22" i="128"/>
  <c r="M22" i="128"/>
  <c r="N22" i="128"/>
  <c r="O22" i="128"/>
  <c r="Q22" i="128"/>
  <c r="B23" i="128"/>
  <c r="C23" i="128"/>
  <c r="D23" i="128"/>
  <c r="E23" i="128"/>
  <c r="F23" i="128"/>
  <c r="G23" i="128"/>
  <c r="H23" i="128"/>
  <c r="I23" i="128"/>
  <c r="J23" i="128"/>
  <c r="K23" i="128"/>
  <c r="L23" i="128"/>
  <c r="M23" i="128"/>
  <c r="N23" i="128"/>
  <c r="O23" i="128"/>
  <c r="P23" i="128"/>
  <c r="Q23" i="128"/>
  <c r="R23" i="128"/>
  <c r="B24" i="128"/>
  <c r="C24" i="128"/>
  <c r="D24" i="128"/>
  <c r="E24" i="128"/>
  <c r="F24" i="128"/>
  <c r="G24" i="128"/>
  <c r="H24" i="128"/>
  <c r="I24" i="128"/>
  <c r="J24" i="128"/>
  <c r="K24" i="128"/>
  <c r="L24" i="128"/>
  <c r="M24" i="128"/>
  <c r="N24" i="128"/>
  <c r="O24" i="128"/>
  <c r="P24" i="128"/>
  <c r="Q24" i="128"/>
  <c r="B25" i="128"/>
  <c r="C25" i="128"/>
  <c r="D25" i="128"/>
  <c r="E25" i="128"/>
  <c r="F25" i="128"/>
  <c r="G25" i="128"/>
  <c r="H25" i="128"/>
  <c r="I25" i="128"/>
  <c r="J25" i="128"/>
  <c r="K25" i="128"/>
  <c r="L25" i="128"/>
  <c r="M25" i="128"/>
  <c r="N25" i="128"/>
  <c r="O25" i="128"/>
  <c r="P25" i="128"/>
  <c r="Q25" i="128"/>
  <c r="R25" i="128"/>
  <c r="B21" i="147"/>
  <c r="C21" i="147"/>
  <c r="D21" i="147"/>
  <c r="E21" i="147"/>
  <c r="F21" i="147"/>
  <c r="G21" i="147"/>
  <c r="H31" i="147" s="1"/>
  <c r="H21" i="147"/>
  <c r="I31" i="147" s="1"/>
  <c r="I21" i="147"/>
  <c r="J31" i="147" s="1"/>
  <c r="J21" i="147"/>
  <c r="K31" i="147" s="1"/>
  <c r="K21" i="147"/>
  <c r="L21" i="147"/>
  <c r="M21" i="147"/>
  <c r="N31" i="147" s="1"/>
  <c r="N21" i="147"/>
  <c r="O31" i="147" s="1"/>
  <c r="O21" i="147"/>
  <c r="P31" i="147" s="1"/>
  <c r="P21" i="147"/>
  <c r="Q31" i="147" s="1"/>
  <c r="Q21" i="147"/>
  <c r="R21" i="147"/>
  <c r="B22" i="147"/>
  <c r="C22" i="147"/>
  <c r="D22" i="147"/>
  <c r="E22" i="147"/>
  <c r="F22" i="147"/>
  <c r="G22" i="147"/>
  <c r="H22" i="147"/>
  <c r="I22" i="147"/>
  <c r="J22" i="147"/>
  <c r="K22" i="147"/>
  <c r="L22" i="147"/>
  <c r="M22" i="147"/>
  <c r="N22" i="147"/>
  <c r="O22" i="147"/>
  <c r="P22" i="147"/>
  <c r="Q22" i="147"/>
  <c r="R22" i="147"/>
  <c r="B23" i="147"/>
  <c r="C23" i="147"/>
  <c r="D23" i="147"/>
  <c r="E23" i="147"/>
  <c r="F23" i="147"/>
  <c r="G23" i="147"/>
  <c r="H23" i="147"/>
  <c r="I23" i="147"/>
  <c r="J23" i="147"/>
  <c r="K23" i="147"/>
  <c r="L23" i="147"/>
  <c r="M23" i="147"/>
  <c r="N23" i="147"/>
  <c r="O23" i="147"/>
  <c r="P23" i="147"/>
  <c r="Q23" i="147"/>
  <c r="R23" i="147"/>
  <c r="B24" i="147"/>
  <c r="C24" i="147"/>
  <c r="D24" i="147"/>
  <c r="E24" i="147"/>
  <c r="F24" i="147"/>
  <c r="G24" i="147"/>
  <c r="H24" i="147"/>
  <c r="I24" i="147"/>
  <c r="J24" i="147"/>
  <c r="K24" i="147"/>
  <c r="L24" i="147"/>
  <c r="M24" i="147"/>
  <c r="N24" i="147"/>
  <c r="O24" i="147"/>
  <c r="P24" i="147"/>
  <c r="Q24" i="147"/>
  <c r="R24" i="147"/>
  <c r="B25" i="147"/>
  <c r="C25" i="147"/>
  <c r="D25" i="147"/>
  <c r="E25" i="147"/>
  <c r="F25" i="147"/>
  <c r="G25" i="147"/>
  <c r="H25" i="147"/>
  <c r="I25" i="147"/>
  <c r="J25" i="147"/>
  <c r="K25" i="147"/>
  <c r="L25" i="147"/>
  <c r="M25" i="147"/>
  <c r="N25" i="147"/>
  <c r="O25" i="147"/>
  <c r="P25" i="147"/>
  <c r="Q25" i="147"/>
  <c r="R25" i="147"/>
  <c r="B26" i="147"/>
  <c r="C26" i="147"/>
  <c r="D26" i="147"/>
  <c r="E26" i="147"/>
  <c r="F26" i="147"/>
  <c r="G26" i="147"/>
  <c r="H26" i="147"/>
  <c r="I26" i="147"/>
  <c r="J26" i="147"/>
  <c r="K26" i="147"/>
  <c r="L26" i="147"/>
  <c r="M26" i="147"/>
  <c r="N26" i="147"/>
  <c r="O26" i="147"/>
  <c r="P26" i="147"/>
  <c r="Q26" i="147"/>
  <c r="R26" i="147"/>
  <c r="R14" i="147"/>
  <c r="R15" i="147"/>
  <c r="R16" i="147"/>
  <c r="R17" i="147"/>
  <c r="R18" i="147"/>
  <c r="R19" i="147"/>
  <c r="H40" i="145" l="1"/>
  <c r="J40" i="145"/>
  <c r="G40" i="145"/>
  <c r="D40" i="145"/>
  <c r="D26" i="137" l="1"/>
  <c r="D25" i="137"/>
  <c r="F55" i="113" l="1"/>
  <c r="E55" i="113"/>
  <c r="H55" i="113" s="1"/>
  <c r="F54" i="113"/>
  <c r="E54" i="113"/>
  <c r="H54" i="113" s="1"/>
  <c r="F53" i="113"/>
  <c r="E53" i="113"/>
  <c r="H53" i="113" s="1"/>
  <c r="F52" i="113"/>
  <c r="E52" i="113"/>
  <c r="H52" i="113" s="1"/>
  <c r="K51" i="113"/>
  <c r="K50" i="113"/>
  <c r="G51" i="113"/>
  <c r="H51" i="113"/>
  <c r="G23" i="140" s="1"/>
  <c r="H50" i="113"/>
  <c r="G50" i="113"/>
  <c r="K49" i="113"/>
  <c r="H49" i="113"/>
  <c r="G49" i="113"/>
  <c r="K48" i="113"/>
  <c r="H48" i="113"/>
  <c r="G48" i="113"/>
  <c r="K47" i="113"/>
  <c r="H47" i="113"/>
  <c r="G47" i="113"/>
  <c r="K44" i="113"/>
  <c r="H46" i="113"/>
  <c r="G23" i="139" s="1"/>
  <c r="H45" i="113"/>
  <c r="H44" i="113"/>
  <c r="H43" i="113"/>
  <c r="H42" i="113"/>
  <c r="G42" i="113"/>
  <c r="K41" i="113"/>
  <c r="H41" i="113"/>
  <c r="G23" i="120" s="1"/>
  <c r="G41" i="113"/>
  <c r="K40" i="113"/>
  <c r="H40" i="113"/>
  <c r="K39" i="113"/>
  <c r="H39" i="113"/>
  <c r="H38" i="113"/>
  <c r="G38" i="113"/>
  <c r="H37" i="113"/>
  <c r="G37" i="113"/>
  <c r="F55" i="112"/>
  <c r="E55" i="112"/>
  <c r="H55" i="112" s="1"/>
  <c r="F54" i="112"/>
  <c r="E54" i="112"/>
  <c r="H54" i="112" s="1"/>
  <c r="F53" i="112"/>
  <c r="E53" i="112"/>
  <c r="H53" i="112" s="1"/>
  <c r="F52" i="112"/>
  <c r="E52" i="112"/>
  <c r="K51" i="112"/>
  <c r="H51" i="112"/>
  <c r="G21" i="140" s="1"/>
  <c r="G51" i="112"/>
  <c r="K50" i="112"/>
  <c r="H50" i="112"/>
  <c r="G50" i="112"/>
  <c r="K49" i="112"/>
  <c r="H49" i="112"/>
  <c r="G49" i="112"/>
  <c r="K48" i="112"/>
  <c r="H48" i="112"/>
  <c r="G48" i="112"/>
  <c r="K47" i="112"/>
  <c r="H47" i="112"/>
  <c r="G47" i="112"/>
  <c r="K45" i="112"/>
  <c r="H46" i="112"/>
  <c r="G21" i="139" s="1"/>
  <c r="H45" i="112"/>
  <c r="K44" i="112"/>
  <c r="H44" i="112"/>
  <c r="H43" i="112"/>
  <c r="H42" i="112"/>
  <c r="G42" i="112"/>
  <c r="K41" i="112"/>
  <c r="H41" i="112"/>
  <c r="G21" i="120" s="1"/>
  <c r="G41" i="112"/>
  <c r="K40" i="112"/>
  <c r="H40" i="112"/>
  <c r="K39" i="112"/>
  <c r="H39" i="112"/>
  <c r="H38" i="112"/>
  <c r="G38" i="112"/>
  <c r="H37" i="112"/>
  <c r="G37" i="112"/>
  <c r="F55" i="111"/>
  <c r="E55" i="111"/>
  <c r="H55" i="111" s="1"/>
  <c r="F54" i="111"/>
  <c r="E54" i="111"/>
  <c r="H54" i="111" s="1"/>
  <c r="F53" i="111"/>
  <c r="E53" i="111"/>
  <c r="H53" i="111" s="1"/>
  <c r="F52" i="111"/>
  <c r="E52" i="111"/>
  <c r="K51" i="111"/>
  <c r="H51" i="111"/>
  <c r="G19" i="140" s="1"/>
  <c r="G51" i="111"/>
  <c r="K50" i="111"/>
  <c r="H50" i="111"/>
  <c r="G50" i="111"/>
  <c r="K49" i="111"/>
  <c r="H49" i="111"/>
  <c r="G49" i="111"/>
  <c r="K48" i="111"/>
  <c r="H48" i="111"/>
  <c r="G48" i="111"/>
  <c r="K47" i="111"/>
  <c r="H47" i="111"/>
  <c r="G47" i="111"/>
  <c r="K45" i="111"/>
  <c r="H46" i="111"/>
  <c r="G19" i="139" s="1"/>
  <c r="H45" i="111"/>
  <c r="G45" i="111"/>
  <c r="K44" i="111"/>
  <c r="H44" i="111"/>
  <c r="K43" i="111"/>
  <c r="H43" i="111"/>
  <c r="H42" i="111"/>
  <c r="G42" i="111"/>
  <c r="K40" i="111"/>
  <c r="H41" i="111"/>
  <c r="G19" i="120" s="1"/>
  <c r="H40" i="111"/>
  <c r="K39" i="111"/>
  <c r="H39" i="111"/>
  <c r="H38" i="111"/>
  <c r="H37" i="111"/>
  <c r="G37" i="111"/>
  <c r="F55" i="110"/>
  <c r="E55" i="110"/>
  <c r="H55" i="110" s="1"/>
  <c r="F54" i="110"/>
  <c r="E54" i="110"/>
  <c r="H54" i="110" s="1"/>
  <c r="F53" i="110"/>
  <c r="E53" i="110"/>
  <c r="H53" i="110" s="1"/>
  <c r="F52" i="110"/>
  <c r="E52" i="110"/>
  <c r="H52" i="110" s="1"/>
  <c r="K51" i="110"/>
  <c r="K48" i="110"/>
  <c r="H51" i="110"/>
  <c r="G17" i="140" s="1"/>
  <c r="G51" i="110"/>
  <c r="G50" i="110"/>
  <c r="K50" i="110"/>
  <c r="H50" i="110"/>
  <c r="K49" i="110"/>
  <c r="H49" i="110"/>
  <c r="G49" i="110"/>
  <c r="H48" i="110"/>
  <c r="G48" i="110"/>
  <c r="K47" i="110"/>
  <c r="H47" i="110"/>
  <c r="G47" i="110"/>
  <c r="K46" i="110"/>
  <c r="H46" i="110"/>
  <c r="G17" i="139" s="1"/>
  <c r="G46" i="110"/>
  <c r="K45" i="110"/>
  <c r="H45" i="110"/>
  <c r="G45" i="110"/>
  <c r="K44" i="110"/>
  <c r="H44" i="110"/>
  <c r="G44" i="110"/>
  <c r="K43" i="110"/>
  <c r="H43" i="110"/>
  <c r="G43" i="110"/>
  <c r="K42" i="110"/>
  <c r="H42" i="110"/>
  <c r="G42" i="110"/>
  <c r="K40" i="110"/>
  <c r="H41" i="110"/>
  <c r="G17" i="120" s="1"/>
  <c r="H40" i="110"/>
  <c r="K39" i="110"/>
  <c r="H39" i="110"/>
  <c r="H38" i="110"/>
  <c r="H37" i="110"/>
  <c r="G37" i="110"/>
  <c r="F55" i="109"/>
  <c r="E55" i="109"/>
  <c r="H55" i="109" s="1"/>
  <c r="F54" i="109"/>
  <c r="E54" i="109"/>
  <c r="H54" i="109" s="1"/>
  <c r="F53" i="109"/>
  <c r="E53" i="109"/>
  <c r="H53" i="109" s="1"/>
  <c r="F52" i="109"/>
  <c r="E52" i="109"/>
  <c r="K51" i="109"/>
  <c r="H51" i="109"/>
  <c r="G15" i="140" s="1"/>
  <c r="G51" i="109"/>
  <c r="K50" i="109"/>
  <c r="H50" i="109"/>
  <c r="G50" i="109"/>
  <c r="K49" i="109"/>
  <c r="H49" i="109"/>
  <c r="G49" i="109"/>
  <c r="K48" i="109"/>
  <c r="H48" i="109"/>
  <c r="G48" i="109"/>
  <c r="K47" i="109"/>
  <c r="H47" i="109"/>
  <c r="G47" i="109"/>
  <c r="K45" i="109"/>
  <c r="H46" i="109"/>
  <c r="G15" i="139" s="1"/>
  <c r="H45" i="109"/>
  <c r="K44" i="109"/>
  <c r="H44" i="109"/>
  <c r="H43" i="109"/>
  <c r="H42" i="109"/>
  <c r="G42" i="109"/>
  <c r="K41" i="109"/>
  <c r="H41" i="109"/>
  <c r="G15" i="120" s="1"/>
  <c r="G41" i="109"/>
  <c r="K40" i="109"/>
  <c r="H40" i="109"/>
  <c r="K39" i="109"/>
  <c r="H39" i="109"/>
  <c r="H38" i="109"/>
  <c r="G38" i="109"/>
  <c r="H37" i="109"/>
  <c r="G37" i="109"/>
  <c r="F55" i="108"/>
  <c r="E55" i="108"/>
  <c r="H55" i="108" s="1"/>
  <c r="F54" i="108"/>
  <c r="E54" i="108"/>
  <c r="F53" i="108"/>
  <c r="E53" i="108"/>
  <c r="H53" i="108" s="1"/>
  <c r="F52" i="108"/>
  <c r="E52" i="108"/>
  <c r="K51" i="108"/>
  <c r="H51" i="108"/>
  <c r="G13" i="140" s="1"/>
  <c r="G51" i="108"/>
  <c r="H50" i="108"/>
  <c r="G50" i="108"/>
  <c r="K49" i="108"/>
  <c r="H49" i="108"/>
  <c r="G49" i="108"/>
  <c r="K48" i="108"/>
  <c r="H48" i="108"/>
  <c r="G48" i="108"/>
  <c r="K47" i="108"/>
  <c r="H47" i="108"/>
  <c r="G47" i="108"/>
  <c r="K45" i="108"/>
  <c r="H45" i="108"/>
  <c r="K44" i="108"/>
  <c r="H44" i="108"/>
  <c r="H43" i="108"/>
  <c r="H42" i="108"/>
  <c r="G42" i="108"/>
  <c r="K41" i="108"/>
  <c r="H41" i="108"/>
  <c r="G13" i="120" s="1"/>
  <c r="G41" i="108"/>
  <c r="K40" i="108"/>
  <c r="H40" i="108"/>
  <c r="K39" i="108"/>
  <c r="H39" i="108"/>
  <c r="H38" i="108"/>
  <c r="G38" i="108"/>
  <c r="H37" i="108"/>
  <c r="G37" i="108"/>
  <c r="G48" i="107"/>
  <c r="G49" i="107"/>
  <c r="G50" i="107"/>
  <c r="G51" i="107"/>
  <c r="G47" i="107"/>
  <c r="G43" i="107"/>
  <c r="G44" i="107"/>
  <c r="G45" i="107"/>
  <c r="G46" i="107"/>
  <c r="G42" i="107"/>
  <c r="G38" i="107"/>
  <c r="G39" i="107"/>
  <c r="G40" i="107"/>
  <c r="G41" i="107"/>
  <c r="G37" i="107"/>
  <c r="K53" i="107"/>
  <c r="K54" i="107"/>
  <c r="K55" i="107"/>
  <c r="K56" i="107"/>
  <c r="K52" i="107"/>
  <c r="K48" i="107"/>
  <c r="K49" i="107"/>
  <c r="K50" i="107"/>
  <c r="K51" i="107"/>
  <c r="K47" i="107"/>
  <c r="K43" i="107"/>
  <c r="K44" i="107"/>
  <c r="K45" i="107"/>
  <c r="K46" i="107"/>
  <c r="K42" i="107"/>
  <c r="K38" i="107"/>
  <c r="K39" i="107"/>
  <c r="K40" i="107"/>
  <c r="K41" i="107"/>
  <c r="K37" i="107"/>
  <c r="K13" i="107"/>
  <c r="G12" i="107"/>
  <c r="K10" i="107"/>
  <c r="F56" i="113" l="1"/>
  <c r="E56" i="113"/>
  <c r="G55" i="113" s="1"/>
  <c r="E56" i="112"/>
  <c r="H56" i="112" s="1"/>
  <c r="G21" i="141" s="1"/>
  <c r="F56" i="112"/>
  <c r="H52" i="112"/>
  <c r="E56" i="111"/>
  <c r="G55" i="111" s="1"/>
  <c r="F56" i="111"/>
  <c r="H52" i="111"/>
  <c r="F56" i="110"/>
  <c r="E56" i="109"/>
  <c r="G55" i="109" s="1"/>
  <c r="F56" i="109"/>
  <c r="H52" i="109"/>
  <c r="E56" i="108"/>
  <c r="H56" i="108" s="1"/>
  <c r="G13" i="141" s="1"/>
  <c r="F56" i="108"/>
  <c r="K56" i="113"/>
  <c r="K52" i="113"/>
  <c r="K55" i="113"/>
  <c r="G56" i="113"/>
  <c r="K53" i="113"/>
  <c r="K54" i="113"/>
  <c r="K43" i="113"/>
  <c r="G45" i="113"/>
  <c r="K38" i="113"/>
  <c r="G40" i="113"/>
  <c r="K42" i="113"/>
  <c r="G44" i="113"/>
  <c r="G46" i="113"/>
  <c r="K46" i="113"/>
  <c r="K37" i="113"/>
  <c r="G39" i="113"/>
  <c r="G43" i="113"/>
  <c r="K45" i="113"/>
  <c r="K56" i="112"/>
  <c r="K52" i="112"/>
  <c r="K55" i="112"/>
  <c r="K53" i="112"/>
  <c r="K54" i="112"/>
  <c r="G56" i="112"/>
  <c r="G55" i="112"/>
  <c r="K43" i="112"/>
  <c r="G45" i="112"/>
  <c r="K38" i="112"/>
  <c r="G40" i="112"/>
  <c r="K42" i="112"/>
  <c r="G44" i="112"/>
  <c r="G46" i="112"/>
  <c r="K46" i="112"/>
  <c r="K37" i="112"/>
  <c r="G39" i="112"/>
  <c r="G43" i="112"/>
  <c r="K56" i="111"/>
  <c r="K52" i="111"/>
  <c r="K55" i="111"/>
  <c r="K53" i="111"/>
  <c r="K54" i="111"/>
  <c r="H56" i="111"/>
  <c r="G19" i="141" s="1"/>
  <c r="K38" i="111"/>
  <c r="G40" i="111"/>
  <c r="K42" i="111"/>
  <c r="G44" i="111"/>
  <c r="G46" i="111"/>
  <c r="K46" i="111"/>
  <c r="K37" i="111"/>
  <c r="G39" i="111"/>
  <c r="G41" i="111"/>
  <c r="K41" i="111"/>
  <c r="G43" i="111"/>
  <c r="G38" i="111"/>
  <c r="K52" i="110"/>
  <c r="K37" i="110"/>
  <c r="G39" i="110"/>
  <c r="G41" i="110"/>
  <c r="K41" i="110"/>
  <c r="K38" i="110"/>
  <c r="G40" i="110"/>
  <c r="E56" i="110"/>
  <c r="G38" i="110"/>
  <c r="K56" i="109"/>
  <c r="K52" i="109"/>
  <c r="K55" i="109"/>
  <c r="K53" i="109"/>
  <c r="K54" i="109"/>
  <c r="K43" i="109"/>
  <c r="G45" i="109"/>
  <c r="K38" i="109"/>
  <c r="G40" i="109"/>
  <c r="K42" i="109"/>
  <c r="G44" i="109"/>
  <c r="G46" i="109"/>
  <c r="K46" i="109"/>
  <c r="K37" i="109"/>
  <c r="G39" i="109"/>
  <c r="G43" i="109"/>
  <c r="K50" i="108"/>
  <c r="H46" i="108"/>
  <c r="G13" i="139" s="1"/>
  <c r="H52" i="108"/>
  <c r="H54" i="108"/>
  <c r="K56" i="108"/>
  <c r="K52" i="108"/>
  <c r="K55" i="108"/>
  <c r="K53" i="108"/>
  <c r="K54" i="108"/>
  <c r="K43" i="108"/>
  <c r="G45" i="108"/>
  <c r="K38" i="108"/>
  <c r="G40" i="108"/>
  <c r="K42" i="108"/>
  <c r="G44" i="108"/>
  <c r="G46" i="108"/>
  <c r="K46" i="108"/>
  <c r="K37" i="108"/>
  <c r="G39" i="108"/>
  <c r="G43" i="108"/>
  <c r="G53" i="113" l="1"/>
  <c r="H56" i="113"/>
  <c r="G23" i="141" s="1"/>
  <c r="G52" i="113"/>
  <c r="G54" i="113"/>
  <c r="G53" i="111"/>
  <c r="G54" i="111"/>
  <c r="G56" i="111"/>
  <c r="G53" i="109"/>
  <c r="G54" i="109"/>
  <c r="G52" i="109"/>
  <c r="G56" i="109"/>
  <c r="G52" i="112"/>
  <c r="G53" i="112"/>
  <c r="G54" i="112"/>
  <c r="G52" i="111"/>
  <c r="H56" i="109"/>
  <c r="G15" i="141" s="1"/>
  <c r="G52" i="108"/>
  <c r="G56" i="108"/>
  <c r="G54" i="108"/>
  <c r="G55" i="108"/>
  <c r="G53" i="108"/>
  <c r="G56" i="110"/>
  <c r="G54" i="110"/>
  <c r="H56" i="110"/>
  <c r="G17" i="141" s="1"/>
  <c r="G55" i="110"/>
  <c r="K56" i="110"/>
  <c r="K54" i="110"/>
  <c r="K55" i="110"/>
  <c r="G52" i="110"/>
  <c r="G53" i="110"/>
  <c r="K53" i="110"/>
  <c r="K34" i="136" l="1"/>
  <c r="K26" i="137"/>
  <c r="K27" i="137"/>
  <c r="K28" i="137"/>
  <c r="K29" i="137"/>
  <c r="K21" i="137"/>
  <c r="K22" i="137"/>
  <c r="K23" i="137"/>
  <c r="K24" i="137"/>
  <c r="K16" i="137"/>
  <c r="K17" i="137"/>
  <c r="K18" i="137"/>
  <c r="K19" i="137"/>
  <c r="K11" i="137"/>
  <c r="K12" i="137"/>
  <c r="K13" i="137"/>
  <c r="K14" i="137"/>
  <c r="K25" i="137"/>
  <c r="K20" i="137"/>
  <c r="K15" i="137"/>
  <c r="K10" i="137"/>
  <c r="G18" i="137"/>
  <c r="G21" i="137"/>
  <c r="G22" i="137"/>
  <c r="G23" i="137"/>
  <c r="G24" i="137"/>
  <c r="G20" i="137"/>
  <c r="G16" i="137"/>
  <c r="G17" i="137"/>
  <c r="G19" i="137"/>
  <c r="G15" i="137"/>
  <c r="G14" i="137"/>
  <c r="H10" i="137"/>
  <c r="F36" i="136"/>
  <c r="E36" i="136"/>
  <c r="H36" i="136" s="1"/>
  <c r="F34" i="136"/>
  <c r="E34" i="136"/>
  <c r="H34" i="136" s="1"/>
  <c r="D34" i="136"/>
  <c r="F33" i="136"/>
  <c r="E33" i="136"/>
  <c r="H33" i="136" s="1"/>
  <c r="D33" i="136"/>
  <c r="F32" i="136"/>
  <c r="E32" i="136"/>
  <c r="H32" i="136" s="1"/>
  <c r="D32" i="136"/>
  <c r="F31" i="136"/>
  <c r="E31" i="136"/>
  <c r="D31" i="136"/>
  <c r="K30" i="136"/>
  <c r="H30" i="136"/>
  <c r="G12" i="151" s="1"/>
  <c r="K29" i="136"/>
  <c r="H29" i="136"/>
  <c r="G29" i="136"/>
  <c r="K28" i="136"/>
  <c r="H28" i="136"/>
  <c r="K27" i="136"/>
  <c r="H27" i="136"/>
  <c r="K26" i="136"/>
  <c r="H26" i="136"/>
  <c r="G26" i="136"/>
  <c r="K25" i="136"/>
  <c r="H25" i="136"/>
  <c r="K24" i="136"/>
  <c r="H24" i="136"/>
  <c r="K23" i="136"/>
  <c r="K22" i="136"/>
  <c r="H22" i="136"/>
  <c r="K21" i="136"/>
  <c r="H21" i="136"/>
  <c r="K20" i="136"/>
  <c r="H20" i="136"/>
  <c r="K19" i="136"/>
  <c r="H19" i="136"/>
  <c r="K18" i="136"/>
  <c r="H18" i="136"/>
  <c r="K17" i="136"/>
  <c r="H17" i="136"/>
  <c r="K16" i="136"/>
  <c r="K15" i="136"/>
  <c r="H15" i="136"/>
  <c r="K14" i="136"/>
  <c r="H14" i="136"/>
  <c r="K13" i="136"/>
  <c r="H13" i="136"/>
  <c r="K12" i="136"/>
  <c r="H12" i="136"/>
  <c r="K11" i="136"/>
  <c r="H11" i="136"/>
  <c r="K10" i="136"/>
  <c r="H10" i="136"/>
  <c r="F36" i="135"/>
  <c r="E36" i="135"/>
  <c r="H36" i="135" s="1"/>
  <c r="F34" i="135"/>
  <c r="E34" i="135"/>
  <c r="H34" i="135" s="1"/>
  <c r="D34" i="135"/>
  <c r="F33" i="135"/>
  <c r="E33" i="135"/>
  <c r="H33" i="135" s="1"/>
  <c r="D33" i="135"/>
  <c r="F32" i="135"/>
  <c r="E32" i="135"/>
  <c r="H32" i="135" s="1"/>
  <c r="D32" i="135"/>
  <c r="F31" i="135"/>
  <c r="E31" i="135"/>
  <c r="D31" i="135"/>
  <c r="D37" i="135" s="1"/>
  <c r="C11" i="150" s="1"/>
  <c r="K30" i="135"/>
  <c r="H30" i="135"/>
  <c r="G11" i="151" s="1"/>
  <c r="K29" i="135"/>
  <c r="H29" i="135"/>
  <c r="G29" i="135"/>
  <c r="K28" i="135"/>
  <c r="H28" i="135"/>
  <c r="K27" i="135"/>
  <c r="H27" i="135"/>
  <c r="K26" i="135"/>
  <c r="H26" i="135"/>
  <c r="G26" i="135"/>
  <c r="K25" i="135"/>
  <c r="H25" i="135"/>
  <c r="K24" i="135"/>
  <c r="H24" i="135"/>
  <c r="K23" i="135"/>
  <c r="K22" i="135"/>
  <c r="H22" i="135"/>
  <c r="K21" i="135"/>
  <c r="H21" i="135"/>
  <c r="K20" i="135"/>
  <c r="H20" i="135"/>
  <c r="K19" i="135"/>
  <c r="H19" i="135"/>
  <c r="K18" i="135"/>
  <c r="H18" i="135"/>
  <c r="K17" i="135"/>
  <c r="H17" i="135"/>
  <c r="K16" i="135"/>
  <c r="K15" i="135"/>
  <c r="H15" i="135"/>
  <c r="K14" i="135"/>
  <c r="H14" i="135"/>
  <c r="K13" i="135"/>
  <c r="H13" i="135"/>
  <c r="K12" i="135"/>
  <c r="H12" i="135"/>
  <c r="K11" i="135"/>
  <c r="H11" i="135"/>
  <c r="K10" i="135"/>
  <c r="H10" i="135"/>
  <c r="F36" i="134"/>
  <c r="E36" i="134"/>
  <c r="H36" i="134" s="1"/>
  <c r="F34" i="134"/>
  <c r="E34" i="134"/>
  <c r="H34" i="134" s="1"/>
  <c r="D34" i="134"/>
  <c r="F33" i="134"/>
  <c r="E33" i="134"/>
  <c r="H33" i="134" s="1"/>
  <c r="D33" i="134"/>
  <c r="F32" i="134"/>
  <c r="E32" i="134"/>
  <c r="H32" i="134" s="1"/>
  <c r="D32" i="134"/>
  <c r="F31" i="134"/>
  <c r="E31" i="134"/>
  <c r="D31" i="134"/>
  <c r="K30" i="134"/>
  <c r="H30" i="134"/>
  <c r="G10" i="151" s="1"/>
  <c r="K29" i="134"/>
  <c r="H29" i="134"/>
  <c r="G29" i="134"/>
  <c r="K28" i="134"/>
  <c r="H28" i="134"/>
  <c r="K27" i="134"/>
  <c r="H27" i="134"/>
  <c r="K26" i="134"/>
  <c r="H26" i="134"/>
  <c r="G26" i="134"/>
  <c r="K25" i="134"/>
  <c r="H25" i="134"/>
  <c r="K24" i="134"/>
  <c r="H24" i="134"/>
  <c r="K23" i="134"/>
  <c r="K22" i="134"/>
  <c r="H22" i="134"/>
  <c r="K21" i="134"/>
  <c r="H21" i="134"/>
  <c r="K20" i="134"/>
  <c r="H20" i="134"/>
  <c r="K19" i="134"/>
  <c r="H19" i="134"/>
  <c r="K18" i="134"/>
  <c r="H18" i="134"/>
  <c r="K17" i="134"/>
  <c r="H17" i="134"/>
  <c r="K16" i="134"/>
  <c r="K15" i="134"/>
  <c r="H15" i="134"/>
  <c r="K14" i="134"/>
  <c r="H14" i="134"/>
  <c r="K13" i="134"/>
  <c r="H13" i="134"/>
  <c r="K12" i="134"/>
  <c r="H12" i="134"/>
  <c r="K11" i="134"/>
  <c r="H11" i="134"/>
  <c r="K10" i="134"/>
  <c r="H10" i="134"/>
  <c r="K24" i="116"/>
  <c r="G18" i="116"/>
  <c r="G19" i="116"/>
  <c r="G20" i="116"/>
  <c r="G21" i="116"/>
  <c r="G22" i="116"/>
  <c r="G23" i="116"/>
  <c r="G17" i="116"/>
  <c r="G14" i="116"/>
  <c r="G10" i="116"/>
  <c r="K25" i="116"/>
  <c r="K26" i="116"/>
  <c r="K27" i="116"/>
  <c r="K28" i="116"/>
  <c r="K29" i="116"/>
  <c r="K30" i="116"/>
  <c r="K18" i="116"/>
  <c r="K19" i="116"/>
  <c r="K20" i="116"/>
  <c r="K21" i="116"/>
  <c r="K22" i="116"/>
  <c r="K23" i="116"/>
  <c r="K17" i="116"/>
  <c r="K11" i="116"/>
  <c r="K12" i="116"/>
  <c r="K13" i="116"/>
  <c r="K14" i="116"/>
  <c r="K15" i="116"/>
  <c r="K16" i="116"/>
  <c r="K10" i="116"/>
  <c r="E35" i="135" l="1"/>
  <c r="F35" i="135"/>
  <c r="F37" i="135" s="1"/>
  <c r="E11" i="150" s="1"/>
  <c r="D35" i="136"/>
  <c r="F35" i="136"/>
  <c r="F37" i="136" s="1"/>
  <c r="E12" i="150" s="1"/>
  <c r="D37" i="136"/>
  <c r="C12" i="150" s="1"/>
  <c r="E35" i="136"/>
  <c r="E37" i="136" s="1"/>
  <c r="D12" i="150" s="1"/>
  <c r="D35" i="135"/>
  <c r="D35" i="134"/>
  <c r="E35" i="134"/>
  <c r="H35" i="134" s="1"/>
  <c r="F35" i="134"/>
  <c r="F37" i="134" s="1"/>
  <c r="E10" i="150" s="1"/>
  <c r="D37" i="134"/>
  <c r="C10" i="150" s="1"/>
  <c r="H31" i="136"/>
  <c r="H31" i="135"/>
  <c r="K35" i="134"/>
  <c r="H31" i="134"/>
  <c r="K35" i="136"/>
  <c r="G25" i="136"/>
  <c r="G21" i="136"/>
  <c r="G24" i="136"/>
  <c r="G30" i="136"/>
  <c r="G28" i="136"/>
  <c r="G27" i="136"/>
  <c r="K35" i="135"/>
  <c r="E37" i="135"/>
  <c r="H35" i="135"/>
  <c r="G25" i="135"/>
  <c r="G28" i="135"/>
  <c r="G21" i="135"/>
  <c r="G24" i="135"/>
  <c r="G30" i="135"/>
  <c r="G27" i="135"/>
  <c r="K36" i="134"/>
  <c r="G24" i="134"/>
  <c r="G30" i="134"/>
  <c r="G21" i="134"/>
  <c r="G25" i="134"/>
  <c r="G28" i="134"/>
  <c r="G27" i="134"/>
  <c r="H35" i="136" l="1"/>
  <c r="G36" i="135"/>
  <c r="D11" i="150"/>
  <c r="G35" i="135"/>
  <c r="E37" i="134"/>
  <c r="G32" i="134" s="1"/>
  <c r="G35" i="136"/>
  <c r="G33" i="136"/>
  <c r="G36" i="136"/>
  <c r="G23" i="136"/>
  <c r="G17" i="136"/>
  <c r="G19" i="136"/>
  <c r="G18" i="136"/>
  <c r="G22" i="136"/>
  <c r="H23" i="136"/>
  <c r="G12" i="152" s="1"/>
  <c r="G20" i="136"/>
  <c r="G11" i="136"/>
  <c r="H16" i="136"/>
  <c r="G12" i="126" s="1"/>
  <c r="G13" i="136"/>
  <c r="G15" i="136"/>
  <c r="G12" i="136"/>
  <c r="G10" i="136"/>
  <c r="K37" i="136"/>
  <c r="K33" i="136"/>
  <c r="K32" i="136"/>
  <c r="K31" i="136"/>
  <c r="G37" i="136"/>
  <c r="H37" i="136"/>
  <c r="G12" i="150" s="1"/>
  <c r="G34" i="136"/>
  <c r="G32" i="136"/>
  <c r="G31" i="136"/>
  <c r="K36" i="136"/>
  <c r="G14" i="136"/>
  <c r="G16" i="136" s="1"/>
  <c r="G11" i="135"/>
  <c r="G13" i="135"/>
  <c r="G15" i="135"/>
  <c r="G12" i="135"/>
  <c r="H16" i="135"/>
  <c r="G11" i="126" s="1"/>
  <c r="G10" i="135"/>
  <c r="G37" i="135"/>
  <c r="H37" i="135"/>
  <c r="G11" i="150" s="1"/>
  <c r="G34" i="135"/>
  <c r="G33" i="135"/>
  <c r="G32" i="135"/>
  <c r="G31" i="135"/>
  <c r="K37" i="135"/>
  <c r="K34" i="135"/>
  <c r="K33" i="135"/>
  <c r="K32" i="135"/>
  <c r="K31" i="135"/>
  <c r="G23" i="135"/>
  <c r="G17" i="135"/>
  <c r="G22" i="135"/>
  <c r="G18" i="135"/>
  <c r="G19" i="135"/>
  <c r="H23" i="135"/>
  <c r="G11" i="152" s="1"/>
  <c r="G20" i="135"/>
  <c r="K36" i="135"/>
  <c r="G14" i="135"/>
  <c r="K37" i="134"/>
  <c r="K34" i="134"/>
  <c r="K33" i="134"/>
  <c r="K32" i="134"/>
  <c r="K31" i="134"/>
  <c r="G23" i="134"/>
  <c r="G17" i="134"/>
  <c r="G19" i="134"/>
  <c r="G18" i="134"/>
  <c r="G22" i="134"/>
  <c r="H23" i="134"/>
  <c r="G10" i="152" s="1"/>
  <c r="G20" i="134"/>
  <c r="G11" i="134"/>
  <c r="G13" i="134"/>
  <c r="G10" i="134"/>
  <c r="G15" i="134"/>
  <c r="G12" i="134"/>
  <c r="H16" i="134"/>
  <c r="G10" i="126" s="1"/>
  <c r="G14" i="134"/>
  <c r="K19" i="105"/>
  <c r="G19" i="105"/>
  <c r="K26" i="105"/>
  <c r="K22" i="105"/>
  <c r="K18" i="105"/>
  <c r="G26" i="105"/>
  <c r="G22" i="105"/>
  <c r="G18" i="105"/>
  <c r="G17" i="105"/>
  <c r="G16" i="135" l="1"/>
  <c r="G33" i="134"/>
  <c r="G35" i="134"/>
  <c r="G34" i="134"/>
  <c r="G16" i="134"/>
  <c r="G31" i="134"/>
  <c r="H37" i="134"/>
  <c r="G10" i="150" s="1"/>
  <c r="G36" i="134"/>
  <c r="D10" i="150"/>
  <c r="G37" i="134"/>
  <c r="C20" i="147"/>
  <c r="C30" i="147" s="1"/>
  <c r="D20" i="147"/>
  <c r="D30" i="147" s="1"/>
  <c r="E20" i="147"/>
  <c r="E30" i="147" s="1"/>
  <c r="B20" i="147"/>
  <c r="B30" i="147" s="1"/>
  <c r="H11" i="141" l="1"/>
  <c r="I11" i="141"/>
  <c r="J11" i="141"/>
  <c r="K11" i="141"/>
  <c r="H12" i="141"/>
  <c r="I12" i="141"/>
  <c r="J12" i="141"/>
  <c r="K12" i="141"/>
  <c r="H13" i="141"/>
  <c r="I13" i="141"/>
  <c r="J13" i="141"/>
  <c r="K13" i="141"/>
  <c r="H14" i="141"/>
  <c r="I14" i="141"/>
  <c r="J14" i="141"/>
  <c r="K14" i="141"/>
  <c r="H15" i="141"/>
  <c r="I15" i="141"/>
  <c r="J15" i="141"/>
  <c r="K15" i="141"/>
  <c r="H16" i="141"/>
  <c r="I16" i="141"/>
  <c r="J16" i="141"/>
  <c r="K16" i="141"/>
  <c r="H17" i="141"/>
  <c r="I17" i="141"/>
  <c r="J17" i="141"/>
  <c r="K17" i="141"/>
  <c r="H18" i="141"/>
  <c r="I18" i="141"/>
  <c r="J18" i="141"/>
  <c r="K18" i="141"/>
  <c r="H19" i="141"/>
  <c r="I19" i="141"/>
  <c r="J19" i="141"/>
  <c r="K19" i="141"/>
  <c r="H20" i="141"/>
  <c r="I20" i="141"/>
  <c r="J20" i="141"/>
  <c r="K20" i="141"/>
  <c r="H21" i="141"/>
  <c r="I21" i="141"/>
  <c r="J21" i="141"/>
  <c r="K21" i="141"/>
  <c r="H22" i="141"/>
  <c r="I22" i="141"/>
  <c r="J22" i="141"/>
  <c r="K22" i="141"/>
  <c r="H23" i="141"/>
  <c r="I23" i="141"/>
  <c r="J23" i="141"/>
  <c r="K23" i="141"/>
  <c r="H24" i="141"/>
  <c r="I24" i="141"/>
  <c r="J24" i="141"/>
  <c r="K24" i="141"/>
  <c r="H25" i="141"/>
  <c r="I25" i="141"/>
  <c r="J25" i="141"/>
  <c r="K25" i="141"/>
  <c r="H26" i="141"/>
  <c r="I26" i="141"/>
  <c r="J26" i="141"/>
  <c r="K26" i="141"/>
  <c r="H10" i="141"/>
  <c r="K10" i="141"/>
  <c r="J10" i="141"/>
  <c r="I10" i="141"/>
  <c r="L21" i="141" l="1"/>
  <c r="L19" i="141"/>
  <c r="L11" i="141"/>
  <c r="L16" i="141"/>
  <c r="L14" i="141"/>
  <c r="L26" i="141"/>
  <c r="L24" i="141"/>
  <c r="L22" i="141"/>
  <c r="L20" i="141"/>
  <c r="L17" i="141"/>
  <c r="L25" i="141"/>
  <c r="L18" i="141"/>
  <c r="L15" i="141"/>
  <c r="L13" i="141"/>
  <c r="L12" i="141"/>
  <c r="L23" i="141"/>
  <c r="L10" i="141"/>
  <c r="G7" i="105" l="1"/>
  <c r="D13" i="141" l="1"/>
  <c r="E13" i="141"/>
  <c r="D15" i="141"/>
  <c r="E15" i="141"/>
  <c r="D17" i="141"/>
  <c r="E17" i="141"/>
  <c r="D19" i="141"/>
  <c r="E19" i="141"/>
  <c r="D21" i="141"/>
  <c r="E21" i="141"/>
  <c r="D23" i="141"/>
  <c r="E23" i="141"/>
  <c r="D10" i="140"/>
  <c r="E10" i="140"/>
  <c r="D11" i="140"/>
  <c r="E11" i="140"/>
  <c r="D12" i="140"/>
  <c r="E12" i="140"/>
  <c r="D13" i="140"/>
  <c r="E13" i="140"/>
  <c r="D14" i="140"/>
  <c r="E14" i="140"/>
  <c r="D15" i="140"/>
  <c r="E15" i="140"/>
  <c r="D16" i="140"/>
  <c r="E16" i="140"/>
  <c r="D17" i="140"/>
  <c r="E17" i="140"/>
  <c r="D18" i="140"/>
  <c r="E18" i="140"/>
  <c r="D19" i="140"/>
  <c r="E19" i="140"/>
  <c r="D20" i="140"/>
  <c r="E20" i="140"/>
  <c r="D21" i="140"/>
  <c r="E21" i="140"/>
  <c r="D22" i="140"/>
  <c r="E22" i="140"/>
  <c r="D23" i="140"/>
  <c r="E23" i="140"/>
  <c r="C23" i="140"/>
  <c r="C22" i="140"/>
  <c r="C21" i="140"/>
  <c r="C20" i="140"/>
  <c r="C19" i="140"/>
  <c r="C18" i="140"/>
  <c r="C17" i="140"/>
  <c r="C16" i="140"/>
  <c r="C15" i="140"/>
  <c r="C14" i="140"/>
  <c r="C13" i="140"/>
  <c r="C12" i="140"/>
  <c r="C11" i="140"/>
  <c r="C10" i="140"/>
  <c r="E25" i="140"/>
  <c r="D25" i="140"/>
  <c r="D10" i="139"/>
  <c r="E10" i="139"/>
  <c r="D11" i="139"/>
  <c r="E11" i="139"/>
  <c r="D12" i="139"/>
  <c r="E12" i="139"/>
  <c r="D13" i="139"/>
  <c r="E13" i="139"/>
  <c r="D14" i="139"/>
  <c r="E14" i="139"/>
  <c r="D15" i="139"/>
  <c r="E15" i="139"/>
  <c r="D16" i="139"/>
  <c r="E16" i="139"/>
  <c r="D17" i="139"/>
  <c r="E17" i="139"/>
  <c r="D18" i="139"/>
  <c r="E18" i="139"/>
  <c r="D19" i="139"/>
  <c r="E19" i="139"/>
  <c r="D20" i="139"/>
  <c r="E20" i="139"/>
  <c r="D21" i="139"/>
  <c r="E21" i="139"/>
  <c r="D22" i="139"/>
  <c r="E22" i="139"/>
  <c r="D23" i="139"/>
  <c r="E23" i="139"/>
  <c r="E25" i="139"/>
  <c r="D25" i="139"/>
  <c r="C23" i="139"/>
  <c r="C22" i="139"/>
  <c r="C21" i="139"/>
  <c r="C20" i="139"/>
  <c r="C19" i="139"/>
  <c r="C18" i="139"/>
  <c r="C17" i="139"/>
  <c r="C16" i="139"/>
  <c r="C15" i="139"/>
  <c r="C14" i="139"/>
  <c r="C13" i="139"/>
  <c r="C12" i="139"/>
  <c r="C11" i="139"/>
  <c r="C10" i="139"/>
  <c r="D10" i="120"/>
  <c r="E10" i="120"/>
  <c r="D11" i="120"/>
  <c r="E11" i="120"/>
  <c r="D12" i="120"/>
  <c r="E12" i="120"/>
  <c r="D13" i="120"/>
  <c r="E13" i="120"/>
  <c r="D14" i="120"/>
  <c r="E14" i="120"/>
  <c r="D15" i="120"/>
  <c r="E15" i="120"/>
  <c r="D16" i="120"/>
  <c r="E16" i="120"/>
  <c r="D17" i="120"/>
  <c r="E17" i="120"/>
  <c r="D18" i="120"/>
  <c r="E18" i="120"/>
  <c r="D19" i="120"/>
  <c r="E19" i="120"/>
  <c r="D20" i="120"/>
  <c r="E20" i="120"/>
  <c r="D21" i="120"/>
  <c r="E21" i="120"/>
  <c r="D22" i="120"/>
  <c r="E22" i="120"/>
  <c r="D23" i="120"/>
  <c r="E23" i="120"/>
  <c r="E25" i="120"/>
  <c r="D25" i="120"/>
  <c r="C23" i="120"/>
  <c r="C22" i="120"/>
  <c r="C21" i="120"/>
  <c r="C20" i="120"/>
  <c r="C19" i="120"/>
  <c r="C18" i="120"/>
  <c r="C17" i="120"/>
  <c r="C16" i="120"/>
  <c r="C15" i="120"/>
  <c r="C14" i="120"/>
  <c r="C13" i="120"/>
  <c r="C12" i="120"/>
  <c r="C11" i="120"/>
  <c r="C10" i="120"/>
  <c r="G45" i="105" l="1"/>
  <c r="K45" i="105"/>
  <c r="B39" i="43" l="1"/>
  <c r="B38" i="43"/>
  <c r="B37" i="43"/>
  <c r="B36" i="43"/>
  <c r="A39" i="43"/>
  <c r="A38" i="43"/>
  <c r="A37" i="43"/>
  <c r="A36" i="43"/>
  <c r="A22" i="43"/>
  <c r="A8" i="43"/>
  <c r="A7" i="43"/>
  <c r="A6" i="43"/>
  <c r="A5" i="43"/>
  <c r="O29" i="147" l="1"/>
  <c r="P29" i="147"/>
  <c r="Q29" i="147"/>
  <c r="N29" i="147"/>
  <c r="M31" i="147"/>
  <c r="M32" i="147"/>
  <c r="M33" i="147"/>
  <c r="M30" i="147"/>
  <c r="I29" i="147"/>
  <c r="J29" i="147"/>
  <c r="K29" i="147"/>
  <c r="H29" i="147"/>
  <c r="G31" i="147"/>
  <c r="G32" i="147"/>
  <c r="G33" i="147"/>
  <c r="G30" i="147"/>
  <c r="L14" i="147" l="1"/>
  <c r="L15" i="147"/>
  <c r="L16" i="147"/>
  <c r="L17" i="147"/>
  <c r="L18" i="147"/>
  <c r="L19" i="147"/>
  <c r="F20" i="147"/>
  <c r="F14" i="147"/>
  <c r="F15" i="147"/>
  <c r="F16" i="147"/>
  <c r="F17" i="147"/>
  <c r="F18" i="147"/>
  <c r="F19" i="147"/>
  <c r="Q20" i="147"/>
  <c r="K20" i="147"/>
  <c r="P20" i="147"/>
  <c r="Q30" i="147" s="1"/>
  <c r="O20" i="147"/>
  <c r="P30" i="147" s="1"/>
  <c r="N20" i="147"/>
  <c r="O30" i="147" s="1"/>
  <c r="M20" i="147"/>
  <c r="N30" i="147" s="1"/>
  <c r="J20" i="147"/>
  <c r="K30" i="147" s="1"/>
  <c r="I20" i="147"/>
  <c r="J30" i="147" s="1"/>
  <c r="H20" i="147"/>
  <c r="I30" i="147" s="1"/>
  <c r="G20" i="147"/>
  <c r="H30" i="147" s="1"/>
  <c r="R20" i="147" l="1"/>
  <c r="L20" i="147"/>
  <c r="B4" i="147" l="1"/>
  <c r="M7" i="146" l="1"/>
  <c r="H7" i="146"/>
  <c r="B7" i="146"/>
  <c r="K7" i="146" s="1"/>
  <c r="B4" i="146"/>
  <c r="I7" i="146" l="1"/>
  <c r="C7" i="146"/>
  <c r="E7" i="146"/>
  <c r="E42" i="145"/>
  <c r="G42" i="145" s="1"/>
  <c r="E41" i="145"/>
  <c r="F49" i="145" s="1"/>
  <c r="J43" i="145"/>
  <c r="I43" i="145"/>
  <c r="H43" i="145"/>
  <c r="I51" i="145" s="1"/>
  <c r="I42" i="145"/>
  <c r="H42" i="145"/>
  <c r="I50" i="145" s="1"/>
  <c r="I41" i="145"/>
  <c r="H41" i="145"/>
  <c r="I49" i="145" s="1"/>
  <c r="G43" i="145"/>
  <c r="F43" i="145"/>
  <c r="E43" i="145"/>
  <c r="F51" i="145" s="1"/>
  <c r="F42" i="145"/>
  <c r="F41" i="145"/>
  <c r="D43" i="145"/>
  <c r="C41" i="145"/>
  <c r="C42" i="145"/>
  <c r="C43" i="145"/>
  <c r="B43" i="145"/>
  <c r="C51" i="145" s="1"/>
  <c r="B42" i="145"/>
  <c r="C50" i="145" s="1"/>
  <c r="B41" i="145"/>
  <c r="C49" i="145" s="1"/>
  <c r="I40" i="145"/>
  <c r="F40" i="145"/>
  <c r="E40" i="145"/>
  <c r="C40" i="145"/>
  <c r="B40" i="145"/>
  <c r="B4" i="145"/>
  <c r="H5" i="145"/>
  <c r="H45" i="145" s="1"/>
  <c r="E5" i="145"/>
  <c r="E45" i="145" s="1"/>
  <c r="B5" i="145"/>
  <c r="B45" i="145" s="1"/>
  <c r="D42" i="145" l="1"/>
  <c r="G41" i="145"/>
  <c r="J42" i="145"/>
  <c r="D41" i="145"/>
  <c r="L7" i="146"/>
  <c r="F7" i="146"/>
  <c r="J7" i="146"/>
  <c r="J41" i="145"/>
  <c r="F50" i="145"/>
  <c r="A52" i="113"/>
  <c r="A47" i="113"/>
  <c r="A42" i="113"/>
  <c r="A37" i="113"/>
  <c r="A25" i="113"/>
  <c r="A20" i="113"/>
  <c r="A15" i="113"/>
  <c r="A10" i="113"/>
  <c r="I33" i="113"/>
  <c r="E33" i="113"/>
  <c r="I6" i="113"/>
  <c r="E6" i="113"/>
  <c r="A52" i="112"/>
  <c r="A47" i="112"/>
  <c r="A42" i="112"/>
  <c r="A37" i="112"/>
  <c r="A25" i="112"/>
  <c r="A20" i="112"/>
  <c r="A15" i="112"/>
  <c r="A10" i="112"/>
  <c r="I33" i="112"/>
  <c r="E33" i="112"/>
  <c r="I6" i="112"/>
  <c r="E6" i="112"/>
  <c r="A52" i="111"/>
  <c r="A47" i="111"/>
  <c r="A42" i="111"/>
  <c r="A37" i="111"/>
  <c r="A25" i="111"/>
  <c r="A20" i="111"/>
  <c r="A15" i="111"/>
  <c r="A10" i="111"/>
  <c r="I33" i="111"/>
  <c r="E33" i="111"/>
  <c r="I6" i="111"/>
  <c r="E6" i="111"/>
  <c r="A52" i="110"/>
  <c r="A47" i="110"/>
  <c r="A42" i="110"/>
  <c r="A37" i="110"/>
  <c r="A25" i="110"/>
  <c r="A20" i="110"/>
  <c r="A15" i="110"/>
  <c r="A10" i="110"/>
  <c r="I33" i="110"/>
  <c r="E33" i="110"/>
  <c r="I6" i="110"/>
  <c r="E6" i="110"/>
  <c r="A52" i="109"/>
  <c r="A47" i="109"/>
  <c r="A42" i="109"/>
  <c r="A37" i="109"/>
  <c r="A25" i="109"/>
  <c r="A20" i="109"/>
  <c r="A15" i="109"/>
  <c r="A10" i="109"/>
  <c r="I33" i="109"/>
  <c r="E33" i="109"/>
  <c r="I6" i="109"/>
  <c r="E6" i="109"/>
  <c r="A52" i="108"/>
  <c r="A47" i="108"/>
  <c r="A42" i="108"/>
  <c r="A37" i="108"/>
  <c r="A25" i="108"/>
  <c r="A20" i="108"/>
  <c r="A15" i="108"/>
  <c r="A10" i="108"/>
  <c r="I33" i="108"/>
  <c r="E33" i="108"/>
  <c r="I6" i="108"/>
  <c r="E6" i="108"/>
  <c r="A52" i="107"/>
  <c r="A47" i="107"/>
  <c r="A42" i="107"/>
  <c r="A37" i="107"/>
  <c r="A25" i="107"/>
  <c r="A20" i="107"/>
  <c r="A15" i="107"/>
  <c r="A10" i="107"/>
  <c r="I33" i="107"/>
  <c r="E33" i="107"/>
  <c r="I6" i="107"/>
  <c r="E6" i="107"/>
  <c r="B4" i="122"/>
  <c r="G6" i="105"/>
  <c r="K6" i="105" s="1"/>
  <c r="F6" i="105"/>
  <c r="J6" i="105" s="1"/>
  <c r="E6" i="105"/>
  <c r="I6" i="105" s="1"/>
  <c r="D6" i="105"/>
  <c r="H6" i="105" s="1"/>
  <c r="D4" i="105"/>
  <c r="H5" i="126"/>
  <c r="J21" i="126" s="1"/>
  <c r="G5" i="126"/>
  <c r="C38" i="126" s="1"/>
  <c r="A25" i="137"/>
  <c r="G33" i="137" s="1"/>
  <c r="A20" i="137"/>
  <c r="A15" i="137"/>
  <c r="A10" i="137"/>
  <c r="I6" i="137"/>
  <c r="E6" i="137"/>
  <c r="A31" i="136"/>
  <c r="A24" i="136"/>
  <c r="A17" i="136"/>
  <c r="A10" i="136"/>
  <c r="I6" i="136"/>
  <c r="E6" i="136"/>
  <c r="A31" i="135"/>
  <c r="A24" i="135"/>
  <c r="A17" i="135"/>
  <c r="A10" i="135"/>
  <c r="I6" i="135"/>
  <c r="E6" i="135"/>
  <c r="A31" i="134"/>
  <c r="A24" i="134"/>
  <c r="A17" i="134"/>
  <c r="A10" i="134"/>
  <c r="B46" i="134" s="1"/>
  <c r="I6" i="134"/>
  <c r="E6" i="134"/>
  <c r="A41" i="116"/>
  <c r="A31" i="116"/>
  <c r="A24" i="116"/>
  <c r="A17" i="116"/>
  <c r="A10" i="116"/>
  <c r="I6" i="116"/>
  <c r="E6" i="116"/>
  <c r="B4" i="133"/>
  <c r="H5" i="120"/>
  <c r="G5" i="120"/>
  <c r="I33" i="120" s="1"/>
  <c r="H5" i="139"/>
  <c r="J33" i="139" s="1"/>
  <c r="G5" i="139"/>
  <c r="I33" i="139" s="1"/>
  <c r="H5" i="140"/>
  <c r="G5" i="140"/>
  <c r="C33" i="140" s="1"/>
  <c r="H5" i="141"/>
  <c r="D33" i="141" s="1"/>
  <c r="G5" i="141"/>
  <c r="C33" i="141" s="1"/>
  <c r="J33" i="140"/>
  <c r="D33" i="140"/>
  <c r="E24" i="140"/>
  <c r="E26" i="140" s="1"/>
  <c r="D24" i="140"/>
  <c r="D26" i="140" s="1"/>
  <c r="C24" i="140"/>
  <c r="C26" i="140" s="1"/>
  <c r="D33" i="139"/>
  <c r="E24" i="139"/>
  <c r="E26" i="139" s="1"/>
  <c r="D24" i="139"/>
  <c r="D26" i="139" s="1"/>
  <c r="C24" i="139"/>
  <c r="C26" i="139" s="1"/>
  <c r="J33" i="120"/>
  <c r="D33" i="120"/>
  <c r="I33" i="140" l="1"/>
  <c r="A33" i="137"/>
  <c r="J33" i="141"/>
  <c r="I33" i="141"/>
  <c r="C33" i="139"/>
  <c r="F10" i="140"/>
  <c r="F12" i="140"/>
  <c r="F17" i="140"/>
  <c r="F22" i="140"/>
  <c r="F13" i="140"/>
  <c r="F18" i="140"/>
  <c r="F16" i="140"/>
  <c r="F21" i="140"/>
  <c r="F14" i="140"/>
  <c r="F20" i="140"/>
  <c r="F13" i="139"/>
  <c r="F14" i="139"/>
  <c r="F22" i="139"/>
  <c r="F12" i="139"/>
  <c r="F16" i="139"/>
  <c r="F20" i="139"/>
  <c r="F17" i="139"/>
  <c r="F21" i="139"/>
  <c r="F10" i="139"/>
  <c r="F18" i="139"/>
  <c r="F11" i="139"/>
  <c r="F15" i="139"/>
  <c r="F19" i="139"/>
  <c r="F11" i="140"/>
  <c r="F15" i="140"/>
  <c r="F19" i="140"/>
  <c r="F23" i="140"/>
  <c r="F23" i="139"/>
  <c r="C33" i="120"/>
  <c r="I21" i="126"/>
  <c r="I39" i="126"/>
  <c r="C21" i="126"/>
  <c r="D38" i="126"/>
  <c r="D21" i="126"/>
  <c r="J39" i="126"/>
  <c r="H40" i="137"/>
  <c r="D40" i="137"/>
  <c r="B40" i="137"/>
  <c r="B39" i="137"/>
  <c r="F28" i="137"/>
  <c r="E25" i="141" s="1"/>
  <c r="F25" i="137"/>
  <c r="F26" i="137"/>
  <c r="E28" i="137"/>
  <c r="E26" i="137"/>
  <c r="E25" i="137"/>
  <c r="D29" i="137"/>
  <c r="C13" i="150" s="1"/>
  <c r="C14" i="150" s="1"/>
  <c r="D27" i="137"/>
  <c r="C40" i="137"/>
  <c r="H23" i="137"/>
  <c r="H22" i="137"/>
  <c r="H21" i="137"/>
  <c r="H20" i="137"/>
  <c r="H18" i="137"/>
  <c r="C39" i="137"/>
  <c r="H16" i="137"/>
  <c r="H15" i="137"/>
  <c r="H39" i="137"/>
  <c r="H38" i="137"/>
  <c r="B38" i="137"/>
  <c r="J37" i="137"/>
  <c r="I37" i="137"/>
  <c r="D37" i="137"/>
  <c r="C37" i="137"/>
  <c r="H13" i="137"/>
  <c r="H12" i="137"/>
  <c r="H11" i="137"/>
  <c r="H48" i="136"/>
  <c r="B48" i="136"/>
  <c r="H47" i="136"/>
  <c r="B47" i="136"/>
  <c r="H46" i="136"/>
  <c r="B46" i="136"/>
  <c r="J45" i="136"/>
  <c r="I45" i="136"/>
  <c r="D45" i="136"/>
  <c r="C45" i="136"/>
  <c r="G41" i="136"/>
  <c r="A41" i="136"/>
  <c r="C48" i="136"/>
  <c r="H48" i="135"/>
  <c r="B48" i="135"/>
  <c r="H47" i="135"/>
  <c r="B47" i="135"/>
  <c r="H46" i="135"/>
  <c r="B46" i="135"/>
  <c r="J45" i="135"/>
  <c r="I45" i="135"/>
  <c r="D45" i="135"/>
  <c r="C45" i="135"/>
  <c r="G41" i="135"/>
  <c r="A41" i="135"/>
  <c r="H48" i="134"/>
  <c r="B48" i="134"/>
  <c r="H47" i="134"/>
  <c r="B47" i="134"/>
  <c r="H46" i="134"/>
  <c r="J45" i="134"/>
  <c r="I45" i="134"/>
  <c r="D45" i="134"/>
  <c r="C45" i="134"/>
  <c r="G41" i="134"/>
  <c r="A41" i="134"/>
  <c r="G41" i="116"/>
  <c r="J45" i="116"/>
  <c r="I45" i="116"/>
  <c r="H48" i="116"/>
  <c r="H47" i="116"/>
  <c r="H46" i="116"/>
  <c r="D45" i="116"/>
  <c r="C45" i="116"/>
  <c r="B48" i="116"/>
  <c r="B47" i="116"/>
  <c r="B46" i="116"/>
  <c r="D35" i="133"/>
  <c r="D36" i="133"/>
  <c r="D37" i="133"/>
  <c r="F33" i="133"/>
  <c r="G33" i="133"/>
  <c r="H33" i="133"/>
  <c r="E33" i="133"/>
  <c r="D34" i="133"/>
  <c r="C21" i="133"/>
  <c r="F36" i="133" s="1"/>
  <c r="K18" i="133"/>
  <c r="K17" i="133"/>
  <c r="K16" i="133"/>
  <c r="K15" i="133"/>
  <c r="K24" i="133" s="1"/>
  <c r="K14" i="133"/>
  <c r="K13" i="133"/>
  <c r="K20" i="133"/>
  <c r="F20" i="133"/>
  <c r="F13" i="133"/>
  <c r="F24" i="133" s="1"/>
  <c r="F14" i="133"/>
  <c r="F15" i="133"/>
  <c r="F16" i="133"/>
  <c r="F17" i="133"/>
  <c r="F18" i="133"/>
  <c r="J25" i="133"/>
  <c r="I25" i="133"/>
  <c r="H25" i="133"/>
  <c r="G25" i="133"/>
  <c r="E25" i="133"/>
  <c r="D25" i="133"/>
  <c r="C25" i="133"/>
  <c r="B25" i="133"/>
  <c r="J24" i="133"/>
  <c r="I24" i="133"/>
  <c r="H24" i="133"/>
  <c r="G24" i="133"/>
  <c r="E24" i="133"/>
  <c r="D24" i="133"/>
  <c r="C24" i="133"/>
  <c r="B24" i="133"/>
  <c r="J23" i="133"/>
  <c r="I23" i="133"/>
  <c r="H23" i="133"/>
  <c r="G23" i="133"/>
  <c r="E23" i="133"/>
  <c r="D23" i="133"/>
  <c r="C23" i="133"/>
  <c r="B23" i="133"/>
  <c r="K22" i="133"/>
  <c r="J22" i="133"/>
  <c r="I22" i="133"/>
  <c r="H22" i="133"/>
  <c r="G22" i="133"/>
  <c r="F22" i="133"/>
  <c r="E22" i="133"/>
  <c r="H37" i="133" s="1"/>
  <c r="D22" i="133"/>
  <c r="G37" i="133" s="1"/>
  <c r="C22" i="133"/>
  <c r="F37" i="133" s="1"/>
  <c r="B22" i="133"/>
  <c r="E37" i="133" s="1"/>
  <c r="J21" i="133"/>
  <c r="I21" i="133"/>
  <c r="H21" i="133"/>
  <c r="G21" i="133"/>
  <c r="E21" i="133"/>
  <c r="H36" i="133" s="1"/>
  <c r="D21" i="133"/>
  <c r="G36" i="133" s="1"/>
  <c r="B21" i="133"/>
  <c r="E36" i="133" s="1"/>
  <c r="J20" i="133"/>
  <c r="I20" i="133"/>
  <c r="H20" i="133"/>
  <c r="G20" i="133"/>
  <c r="E20" i="133"/>
  <c r="H35" i="133" s="1"/>
  <c r="D20" i="133"/>
  <c r="G35" i="133" s="1"/>
  <c r="C20" i="133"/>
  <c r="F35" i="133" s="1"/>
  <c r="B20" i="133"/>
  <c r="E35" i="133" s="1"/>
  <c r="J19" i="133"/>
  <c r="I19" i="133"/>
  <c r="H19" i="133"/>
  <c r="G19" i="133"/>
  <c r="E19" i="133"/>
  <c r="H34" i="133" s="1"/>
  <c r="D19" i="133"/>
  <c r="G34" i="133" s="1"/>
  <c r="C19" i="133"/>
  <c r="F34" i="133" s="1"/>
  <c r="B19" i="133"/>
  <c r="E34" i="133" s="1"/>
  <c r="Q19" i="129"/>
  <c r="O19" i="129"/>
  <c r="N19" i="129"/>
  <c r="M19" i="129"/>
  <c r="L19" i="129"/>
  <c r="K19" i="129"/>
  <c r="J19" i="129"/>
  <c r="I19" i="129"/>
  <c r="H19" i="129"/>
  <c r="G19" i="129"/>
  <c r="F19" i="129"/>
  <c r="E19" i="129"/>
  <c r="D19" i="129"/>
  <c r="C19" i="129"/>
  <c r="B19" i="129"/>
  <c r="F27" i="137" l="1"/>
  <c r="F29" i="137" s="1"/>
  <c r="E13" i="150" s="1"/>
  <c r="F24" i="139"/>
  <c r="F24" i="140"/>
  <c r="K25" i="133"/>
  <c r="D25" i="141"/>
  <c r="C38" i="137"/>
  <c r="C46" i="134"/>
  <c r="H25" i="137"/>
  <c r="H26" i="137"/>
  <c r="D46" i="136"/>
  <c r="C46" i="136"/>
  <c r="P19" i="129"/>
  <c r="H28" i="137"/>
  <c r="E27" i="137"/>
  <c r="H24" i="137"/>
  <c r="G13" i="151" s="1"/>
  <c r="D39" i="137"/>
  <c r="H17" i="137"/>
  <c r="G10" i="137"/>
  <c r="G12" i="137"/>
  <c r="G13" i="137"/>
  <c r="G11" i="137"/>
  <c r="C47" i="136"/>
  <c r="D47" i="136"/>
  <c r="J47" i="136"/>
  <c r="J48" i="136"/>
  <c r="J46" i="136"/>
  <c r="D48" i="136"/>
  <c r="C48" i="135"/>
  <c r="D47" i="135"/>
  <c r="D48" i="135"/>
  <c r="J46" i="135"/>
  <c r="C47" i="135"/>
  <c r="I48" i="135"/>
  <c r="D46" i="135"/>
  <c r="C48" i="134"/>
  <c r="D47" i="134"/>
  <c r="D48" i="134"/>
  <c r="J46" i="134"/>
  <c r="C47" i="134"/>
  <c r="D46" i="134"/>
  <c r="R19" i="129"/>
  <c r="K23" i="133"/>
  <c r="K21" i="133"/>
  <c r="K19" i="133"/>
  <c r="F21" i="133"/>
  <c r="F25" i="133"/>
  <c r="F19" i="133"/>
  <c r="F23" i="133"/>
  <c r="B19" i="128"/>
  <c r="R19" i="128"/>
  <c r="Q19" i="128"/>
  <c r="P19" i="128"/>
  <c r="O19" i="128"/>
  <c r="N19" i="128"/>
  <c r="M19" i="128"/>
  <c r="L19" i="128"/>
  <c r="K19" i="128"/>
  <c r="J19" i="128"/>
  <c r="I19" i="128"/>
  <c r="H19" i="128"/>
  <c r="G19" i="128"/>
  <c r="F19" i="128"/>
  <c r="E19" i="128"/>
  <c r="D19" i="128"/>
  <c r="C19" i="128"/>
  <c r="E14" i="150" l="1"/>
  <c r="C49" i="134"/>
  <c r="C49" i="136"/>
  <c r="D49" i="135"/>
  <c r="H19" i="137"/>
  <c r="G13" i="152" s="1"/>
  <c r="I48" i="136"/>
  <c r="I46" i="136"/>
  <c r="C46" i="135"/>
  <c r="C49" i="135" s="1"/>
  <c r="I47" i="135"/>
  <c r="I46" i="135"/>
  <c r="I49" i="135" s="1"/>
  <c r="D49" i="134"/>
  <c r="D38" i="137"/>
  <c r="D41" i="137" s="1"/>
  <c r="H14" i="137"/>
  <c r="G13" i="126" s="1"/>
  <c r="H27" i="137"/>
  <c r="E29" i="137"/>
  <c r="D13" i="150" s="1"/>
  <c r="D14" i="150" s="1"/>
  <c r="C41" i="137"/>
  <c r="J49" i="136"/>
  <c r="D49" i="136"/>
  <c r="I47" i="136"/>
  <c r="J47" i="135"/>
  <c r="J48" i="135"/>
  <c r="I46" i="134"/>
  <c r="I48" i="134"/>
  <c r="I47" i="134"/>
  <c r="J47" i="134"/>
  <c r="J48" i="134"/>
  <c r="F10" i="150" l="1"/>
  <c r="F11" i="150"/>
  <c r="F12" i="150"/>
  <c r="G27" i="137"/>
  <c r="F13" i="150"/>
  <c r="G29" i="137"/>
  <c r="G25" i="137"/>
  <c r="G26" i="137"/>
  <c r="G28" i="137"/>
  <c r="J40" i="137"/>
  <c r="I49" i="136"/>
  <c r="J38" i="137"/>
  <c r="J39" i="137"/>
  <c r="J49" i="135"/>
  <c r="J49" i="134"/>
  <c r="H29" i="137"/>
  <c r="G13" i="150" s="1"/>
  <c r="I39" i="137"/>
  <c r="I40" i="137"/>
  <c r="I38" i="137"/>
  <c r="I49" i="134"/>
  <c r="C26" i="122"/>
  <c r="C25" i="122"/>
  <c r="C24" i="122"/>
  <c r="C23" i="122"/>
  <c r="C22" i="122"/>
  <c r="C21" i="122"/>
  <c r="C20" i="122"/>
  <c r="S26" i="122"/>
  <c r="R26" i="122"/>
  <c r="Q26" i="122"/>
  <c r="N26" i="122"/>
  <c r="M26" i="122"/>
  <c r="L26" i="122"/>
  <c r="K26" i="122"/>
  <c r="S25" i="122"/>
  <c r="R25" i="122"/>
  <c r="Q25" i="122"/>
  <c r="P25" i="122"/>
  <c r="N25" i="122"/>
  <c r="M25" i="122"/>
  <c r="L25" i="122"/>
  <c r="K25" i="122"/>
  <c r="S24" i="122"/>
  <c r="R24" i="122"/>
  <c r="Q24" i="122"/>
  <c r="N24" i="122"/>
  <c r="M24" i="122"/>
  <c r="L24" i="122"/>
  <c r="K24" i="122"/>
  <c r="S23" i="122"/>
  <c r="R23" i="122"/>
  <c r="Q23" i="122"/>
  <c r="N23" i="122"/>
  <c r="M23" i="122"/>
  <c r="L23" i="122"/>
  <c r="K23" i="122"/>
  <c r="S22" i="122"/>
  <c r="R22" i="122"/>
  <c r="Q22" i="122"/>
  <c r="N22" i="122"/>
  <c r="M22" i="122"/>
  <c r="L22" i="122"/>
  <c r="K22" i="122"/>
  <c r="S21" i="122"/>
  <c r="R21" i="122"/>
  <c r="Q21" i="122"/>
  <c r="P21" i="122"/>
  <c r="N21" i="122"/>
  <c r="M21" i="122"/>
  <c r="L21" i="122"/>
  <c r="K21" i="122"/>
  <c r="S20" i="122"/>
  <c r="R20" i="122"/>
  <c r="Q20" i="122"/>
  <c r="N20" i="122"/>
  <c r="M20" i="122"/>
  <c r="L20" i="122"/>
  <c r="K20" i="122"/>
  <c r="P23" i="122"/>
  <c r="O23" i="122"/>
  <c r="P22" i="122"/>
  <c r="O22" i="122"/>
  <c r="O25" i="122"/>
  <c r="O21" i="122"/>
  <c r="P26" i="122"/>
  <c r="O26" i="122"/>
  <c r="P24" i="122"/>
  <c r="O24" i="122"/>
  <c r="J26" i="122"/>
  <c r="I26" i="122"/>
  <c r="H26" i="122"/>
  <c r="E26" i="122"/>
  <c r="D26" i="122"/>
  <c r="B26" i="122"/>
  <c r="J25" i="122"/>
  <c r="I25" i="122"/>
  <c r="H25" i="122"/>
  <c r="E25" i="122"/>
  <c r="D25" i="122"/>
  <c r="B25" i="122"/>
  <c r="J24" i="122"/>
  <c r="I24" i="122"/>
  <c r="H24" i="122"/>
  <c r="E24" i="122"/>
  <c r="D24" i="122"/>
  <c r="B24" i="122"/>
  <c r="J23" i="122"/>
  <c r="I23" i="122"/>
  <c r="H23" i="122"/>
  <c r="E23" i="122"/>
  <c r="D23" i="122"/>
  <c r="B23" i="122"/>
  <c r="J22" i="122"/>
  <c r="I22" i="122"/>
  <c r="H22" i="122"/>
  <c r="E22" i="122"/>
  <c r="D22" i="122"/>
  <c r="B22" i="122"/>
  <c r="J21" i="122"/>
  <c r="I21" i="122"/>
  <c r="H21" i="122"/>
  <c r="E21" i="122"/>
  <c r="D21" i="122"/>
  <c r="B21" i="122"/>
  <c r="J20" i="122"/>
  <c r="I20" i="122"/>
  <c r="H20" i="122"/>
  <c r="E20" i="122"/>
  <c r="D20" i="122"/>
  <c r="B20" i="122"/>
  <c r="G23" i="122"/>
  <c r="G22" i="122"/>
  <c r="G21" i="122"/>
  <c r="G26" i="122"/>
  <c r="F14" i="150" l="1"/>
  <c r="J41" i="137"/>
  <c r="I41" i="137"/>
  <c r="F14" i="126"/>
  <c r="O20" i="122"/>
  <c r="P20" i="122"/>
  <c r="F26" i="122"/>
  <c r="G20" i="122"/>
  <c r="G24" i="122"/>
  <c r="F21" i="122"/>
  <c r="F23" i="122"/>
  <c r="F25" i="122"/>
  <c r="G25" i="122"/>
  <c r="F20" i="122"/>
  <c r="F22" i="122"/>
  <c r="F24" i="122"/>
  <c r="C24" i="120" l="1"/>
  <c r="C26" i="120" s="1"/>
  <c r="E24" i="120"/>
  <c r="F13" i="120" s="1"/>
  <c r="D24" i="120"/>
  <c r="D26" i="120" s="1"/>
  <c r="F16" i="120" l="1"/>
  <c r="F23" i="120"/>
  <c r="F22" i="120"/>
  <c r="F15" i="120"/>
  <c r="F20" i="120"/>
  <c r="F12" i="120"/>
  <c r="E26" i="120"/>
  <c r="F18" i="120"/>
  <c r="F11" i="120"/>
  <c r="F10" i="120"/>
  <c r="F19" i="120"/>
  <c r="F14" i="120"/>
  <c r="F21" i="120"/>
  <c r="F17" i="120"/>
  <c r="F24" i="120" l="1"/>
  <c r="K52" i="105" l="1"/>
  <c r="E32" i="116"/>
  <c r="F36" i="116" l="1"/>
  <c r="E36" i="116"/>
  <c r="F32" i="116"/>
  <c r="E33" i="116"/>
  <c r="F33" i="116"/>
  <c r="E34" i="116"/>
  <c r="F34" i="116"/>
  <c r="F31" i="116"/>
  <c r="D32" i="116"/>
  <c r="D33" i="116"/>
  <c r="D34" i="116"/>
  <c r="D31" i="116"/>
  <c r="E31" i="116"/>
  <c r="H29" i="116"/>
  <c r="G25" i="140" s="1"/>
  <c r="D48" i="116"/>
  <c r="H27" i="116"/>
  <c r="H26" i="116"/>
  <c r="H25" i="116"/>
  <c r="H24" i="116"/>
  <c r="H22" i="116"/>
  <c r="G25" i="139" s="1"/>
  <c r="D47" i="116"/>
  <c r="H20" i="116"/>
  <c r="H19" i="116"/>
  <c r="H18" i="116"/>
  <c r="H17" i="116"/>
  <c r="H11" i="116"/>
  <c r="H12" i="116"/>
  <c r="H13" i="116"/>
  <c r="H15" i="116"/>
  <c r="G25" i="120" s="1"/>
  <c r="H10" i="116"/>
  <c r="H10" i="107"/>
  <c r="F35" i="116" l="1"/>
  <c r="F37" i="116" s="1"/>
  <c r="H36" i="116"/>
  <c r="G25" i="141" s="1"/>
  <c r="H32" i="116"/>
  <c r="H34" i="116"/>
  <c r="H28" i="116"/>
  <c r="G24" i="140" s="1"/>
  <c r="H23" i="116"/>
  <c r="C47" i="116"/>
  <c r="H33" i="116"/>
  <c r="H21" i="116"/>
  <c r="G24" i="139" s="1"/>
  <c r="E35" i="116"/>
  <c r="D35" i="116"/>
  <c r="D37" i="116"/>
  <c r="H31" i="116"/>
  <c r="H14" i="116"/>
  <c r="G24" i="120" s="1"/>
  <c r="G26" i="139" l="1"/>
  <c r="G14" i="152"/>
  <c r="H35" i="116"/>
  <c r="G24" i="141" s="1"/>
  <c r="G25" i="116"/>
  <c r="G29" i="116"/>
  <c r="G26" i="116"/>
  <c r="G24" i="116"/>
  <c r="G27" i="116"/>
  <c r="G30" i="116"/>
  <c r="G28" i="116"/>
  <c r="K35" i="116"/>
  <c r="D46" i="116"/>
  <c r="D49" i="116" s="1"/>
  <c r="J46" i="116"/>
  <c r="J47" i="116"/>
  <c r="J48" i="116"/>
  <c r="H30" i="116"/>
  <c r="C48" i="116"/>
  <c r="G11" i="116"/>
  <c r="C46" i="116"/>
  <c r="E37" i="116"/>
  <c r="G15" i="116"/>
  <c r="G13" i="116"/>
  <c r="H16" i="116"/>
  <c r="G12" i="116"/>
  <c r="G26" i="120" l="1"/>
  <c r="G14" i="126"/>
  <c r="G26" i="140"/>
  <c r="G14" i="151"/>
  <c r="C49" i="116"/>
  <c r="I46" i="116"/>
  <c r="G37" i="116"/>
  <c r="G32" i="116"/>
  <c r="G34" i="116"/>
  <c r="G36" i="116"/>
  <c r="G31" i="116"/>
  <c r="G33" i="116"/>
  <c r="G35" i="116"/>
  <c r="K37" i="116"/>
  <c r="K36" i="116"/>
  <c r="K34" i="116"/>
  <c r="K31" i="116"/>
  <c r="K32" i="116"/>
  <c r="K33" i="116"/>
  <c r="J49" i="116"/>
  <c r="H37" i="116"/>
  <c r="I48" i="116"/>
  <c r="I47" i="116"/>
  <c r="G16" i="116"/>
  <c r="G26" i="141" l="1"/>
  <c r="G14" i="150"/>
  <c r="I49" i="116"/>
  <c r="D55" i="113"/>
  <c r="D54" i="113"/>
  <c r="D53" i="113"/>
  <c r="D52" i="113"/>
  <c r="F28" i="113"/>
  <c r="E28" i="113"/>
  <c r="D28" i="113"/>
  <c r="F27" i="113"/>
  <c r="E27" i="113"/>
  <c r="D27" i="113"/>
  <c r="F26" i="113"/>
  <c r="E26" i="113"/>
  <c r="D26" i="113"/>
  <c r="F25" i="113"/>
  <c r="E25" i="113"/>
  <c r="D25" i="113"/>
  <c r="H23" i="113"/>
  <c r="H22" i="113"/>
  <c r="H21" i="113"/>
  <c r="H20" i="113"/>
  <c r="H18" i="113"/>
  <c r="H17" i="113"/>
  <c r="G17" i="113"/>
  <c r="K16" i="113"/>
  <c r="H16" i="113"/>
  <c r="H15" i="113"/>
  <c r="K10" i="113"/>
  <c r="H13" i="113"/>
  <c r="H12" i="113"/>
  <c r="G12" i="113"/>
  <c r="H11" i="113"/>
  <c r="H10" i="113"/>
  <c r="D55" i="112"/>
  <c r="D54" i="112"/>
  <c r="D53" i="112"/>
  <c r="D52" i="112"/>
  <c r="K28" i="112"/>
  <c r="F28" i="112"/>
  <c r="E28" i="112"/>
  <c r="H28" i="112" s="1"/>
  <c r="D28" i="112"/>
  <c r="K27" i="112"/>
  <c r="F27" i="112"/>
  <c r="E27" i="112"/>
  <c r="H27" i="112" s="1"/>
  <c r="D27" i="112"/>
  <c r="K26" i="112"/>
  <c r="F26" i="112"/>
  <c r="E26" i="112"/>
  <c r="H26" i="112" s="1"/>
  <c r="D26" i="112"/>
  <c r="F25" i="112"/>
  <c r="E25" i="112"/>
  <c r="D25" i="112"/>
  <c r="H23" i="112"/>
  <c r="G23" i="112"/>
  <c r="H22" i="112"/>
  <c r="K21" i="112"/>
  <c r="H21" i="112"/>
  <c r="H20" i="112"/>
  <c r="H18" i="112"/>
  <c r="G18" i="112"/>
  <c r="H17" i="112"/>
  <c r="K16" i="112"/>
  <c r="H16" i="112"/>
  <c r="H15" i="112"/>
  <c r="H13" i="112"/>
  <c r="G13" i="112"/>
  <c r="H12" i="112"/>
  <c r="K11" i="112"/>
  <c r="H11" i="112"/>
  <c r="H10" i="112"/>
  <c r="D55" i="111"/>
  <c r="D54" i="111"/>
  <c r="D53" i="111"/>
  <c r="D52" i="111"/>
  <c r="F28" i="111"/>
  <c r="E28" i="111"/>
  <c r="H28" i="111" s="1"/>
  <c r="D28" i="111"/>
  <c r="F27" i="111"/>
  <c r="E27" i="111"/>
  <c r="H27" i="111" s="1"/>
  <c r="D27" i="111"/>
  <c r="F26" i="111"/>
  <c r="E26" i="111"/>
  <c r="H26" i="111" s="1"/>
  <c r="D26" i="111"/>
  <c r="F25" i="111"/>
  <c r="F29" i="111" s="1"/>
  <c r="E18" i="141" s="1"/>
  <c r="E25" i="111"/>
  <c r="H25" i="111" s="1"/>
  <c r="D25" i="111"/>
  <c r="D29" i="111" s="1"/>
  <c r="C18" i="141" s="1"/>
  <c r="H24" i="111"/>
  <c r="G18" i="140" s="1"/>
  <c r="H23" i="111"/>
  <c r="G23" i="111"/>
  <c r="K22" i="111"/>
  <c r="H22" i="111"/>
  <c r="K21" i="111"/>
  <c r="H21" i="111"/>
  <c r="H20" i="111"/>
  <c r="G20" i="111"/>
  <c r="H19" i="111"/>
  <c r="G18" i="139" s="1"/>
  <c r="H18" i="111"/>
  <c r="G18" i="111"/>
  <c r="K17" i="111"/>
  <c r="H17" i="111"/>
  <c r="K16" i="111"/>
  <c r="H16" i="111"/>
  <c r="H15" i="111"/>
  <c r="G15" i="111"/>
  <c r="H14" i="111"/>
  <c r="G18" i="120" s="1"/>
  <c r="H13" i="111"/>
  <c r="G13" i="111"/>
  <c r="K12" i="111"/>
  <c r="H12" i="111"/>
  <c r="K11" i="111"/>
  <c r="H11" i="111"/>
  <c r="H10" i="111"/>
  <c r="G10" i="111"/>
  <c r="D55" i="110"/>
  <c r="D54" i="110"/>
  <c r="D53" i="110"/>
  <c r="D52" i="110"/>
  <c r="F28" i="110"/>
  <c r="E28" i="110"/>
  <c r="H28" i="110" s="1"/>
  <c r="D28" i="110"/>
  <c r="F27" i="110"/>
  <c r="E27" i="110"/>
  <c r="H27" i="110" s="1"/>
  <c r="D27" i="110"/>
  <c r="F26" i="110"/>
  <c r="E26" i="110"/>
  <c r="H26" i="110" s="1"/>
  <c r="D26" i="110"/>
  <c r="F25" i="110"/>
  <c r="E25" i="110"/>
  <c r="H25" i="110" s="1"/>
  <c r="D25" i="110"/>
  <c r="H24" i="110"/>
  <c r="G16" i="140" s="1"/>
  <c r="H23" i="110"/>
  <c r="G23" i="110"/>
  <c r="K22" i="110"/>
  <c r="H22" i="110"/>
  <c r="K21" i="110"/>
  <c r="H21" i="110"/>
  <c r="H20" i="110"/>
  <c r="G20" i="110"/>
  <c r="H19" i="110"/>
  <c r="G16" i="139" s="1"/>
  <c r="H18" i="110"/>
  <c r="G18" i="110"/>
  <c r="K17" i="110"/>
  <c r="H17" i="110"/>
  <c r="K16" i="110"/>
  <c r="H16" i="110"/>
  <c r="H15" i="110"/>
  <c r="G15" i="110"/>
  <c r="H14" i="110"/>
  <c r="G16" i="120" s="1"/>
  <c r="H13" i="110"/>
  <c r="G13" i="110"/>
  <c r="K12" i="110"/>
  <c r="H12" i="110"/>
  <c r="K11" i="110"/>
  <c r="H11" i="110"/>
  <c r="H10" i="110"/>
  <c r="G10" i="110"/>
  <c r="D55" i="109"/>
  <c r="D54" i="109"/>
  <c r="D53" i="109"/>
  <c r="D52" i="109"/>
  <c r="K28" i="109"/>
  <c r="F28" i="109"/>
  <c r="E28" i="109"/>
  <c r="H28" i="109" s="1"/>
  <c r="D28" i="109"/>
  <c r="K27" i="109"/>
  <c r="F27" i="109"/>
  <c r="E27" i="109"/>
  <c r="H27" i="109" s="1"/>
  <c r="D27" i="109"/>
  <c r="K26" i="109"/>
  <c r="F26" i="109"/>
  <c r="E26" i="109"/>
  <c r="H26" i="109" s="1"/>
  <c r="D26" i="109"/>
  <c r="F25" i="109"/>
  <c r="E25" i="109"/>
  <c r="E29" i="109" s="1"/>
  <c r="D25" i="109"/>
  <c r="H23" i="109"/>
  <c r="G23" i="109"/>
  <c r="H22" i="109"/>
  <c r="K21" i="109"/>
  <c r="H21" i="109"/>
  <c r="H20" i="109"/>
  <c r="H18" i="109"/>
  <c r="G18" i="109"/>
  <c r="H17" i="109"/>
  <c r="K16" i="109"/>
  <c r="H16" i="109"/>
  <c r="H15" i="109"/>
  <c r="H13" i="109"/>
  <c r="G13" i="109"/>
  <c r="H12" i="109"/>
  <c r="K11" i="109"/>
  <c r="H11" i="109"/>
  <c r="H10" i="109"/>
  <c r="D55" i="108"/>
  <c r="D54" i="108"/>
  <c r="D53" i="108"/>
  <c r="D52" i="108"/>
  <c r="K28" i="108"/>
  <c r="F28" i="108"/>
  <c r="E28" i="108"/>
  <c r="H28" i="108" s="1"/>
  <c r="D28" i="108"/>
  <c r="F27" i="108"/>
  <c r="E27" i="108"/>
  <c r="H27" i="108" s="1"/>
  <c r="D27" i="108"/>
  <c r="F26" i="108"/>
  <c r="E26" i="108"/>
  <c r="H26" i="108" s="1"/>
  <c r="D26" i="108"/>
  <c r="F25" i="108"/>
  <c r="E25" i="108"/>
  <c r="E29" i="108" s="1"/>
  <c r="D12" i="141" s="1"/>
  <c r="D25" i="108"/>
  <c r="H23" i="108"/>
  <c r="G23" i="108"/>
  <c r="H22" i="108"/>
  <c r="K21" i="108"/>
  <c r="H21" i="108"/>
  <c r="H20" i="108"/>
  <c r="H18" i="108"/>
  <c r="G18" i="108"/>
  <c r="H17" i="108"/>
  <c r="K16" i="108"/>
  <c r="H16" i="108"/>
  <c r="H15" i="108"/>
  <c r="H13" i="108"/>
  <c r="G13" i="108"/>
  <c r="H12" i="108"/>
  <c r="K11" i="108"/>
  <c r="H11" i="108"/>
  <c r="H10" i="108"/>
  <c r="F55" i="107"/>
  <c r="E55" i="107"/>
  <c r="D55" i="107"/>
  <c r="F54" i="107"/>
  <c r="E54" i="107"/>
  <c r="D54" i="107"/>
  <c r="F53" i="107"/>
  <c r="E53" i="107"/>
  <c r="D53" i="107"/>
  <c r="F52" i="107"/>
  <c r="E52" i="107"/>
  <c r="D52" i="107"/>
  <c r="E26" i="107"/>
  <c r="F26" i="107"/>
  <c r="E27" i="107"/>
  <c r="F27" i="107"/>
  <c r="E28" i="107"/>
  <c r="F28" i="107"/>
  <c r="F25" i="107"/>
  <c r="E25" i="107"/>
  <c r="D26" i="107"/>
  <c r="D27" i="107"/>
  <c r="D28" i="107"/>
  <c r="D25" i="107"/>
  <c r="H50" i="107"/>
  <c r="H49" i="107"/>
  <c r="H48" i="107"/>
  <c r="H47" i="107"/>
  <c r="H45" i="107"/>
  <c r="H44" i="107"/>
  <c r="H43" i="107"/>
  <c r="H42" i="107"/>
  <c r="H40" i="107"/>
  <c r="H39" i="107"/>
  <c r="H38" i="107"/>
  <c r="H37" i="107"/>
  <c r="K20" i="107"/>
  <c r="G10" i="107"/>
  <c r="K28" i="105"/>
  <c r="G28" i="105"/>
  <c r="D56" i="107" l="1"/>
  <c r="C11" i="141" s="1"/>
  <c r="D29" i="112"/>
  <c r="C20" i="141" s="1"/>
  <c r="D29" i="110"/>
  <c r="C16" i="141" s="1"/>
  <c r="F29" i="110"/>
  <c r="E16" i="141" s="1"/>
  <c r="F29" i="113"/>
  <c r="E22" i="141" s="1"/>
  <c r="D56" i="112"/>
  <c r="C21" i="141" s="1"/>
  <c r="E29" i="112"/>
  <c r="G27" i="112" s="1"/>
  <c r="F29" i="112"/>
  <c r="E20" i="141" s="1"/>
  <c r="D56" i="111"/>
  <c r="C19" i="141" s="1"/>
  <c r="D56" i="110"/>
  <c r="C17" i="141" s="1"/>
  <c r="D56" i="109"/>
  <c r="C15" i="141" s="1"/>
  <c r="F29" i="109"/>
  <c r="E14" i="141" s="1"/>
  <c r="D29" i="109"/>
  <c r="C14" i="141" s="1"/>
  <c r="H29" i="109"/>
  <c r="G14" i="141" s="1"/>
  <c r="D14" i="141"/>
  <c r="D56" i="108"/>
  <c r="C13" i="141" s="1"/>
  <c r="F29" i="108"/>
  <c r="E12" i="141" s="1"/>
  <c r="D29" i="108"/>
  <c r="C12" i="141" s="1"/>
  <c r="H53" i="107"/>
  <c r="F56" i="107"/>
  <c r="E11" i="141" s="1"/>
  <c r="H55" i="107"/>
  <c r="E56" i="107"/>
  <c r="G52" i="107" s="1"/>
  <c r="H54" i="107"/>
  <c r="H51" i="107"/>
  <c r="G11" i="140" s="1"/>
  <c r="K11" i="113"/>
  <c r="K14" i="113" s="1"/>
  <c r="D29" i="113"/>
  <c r="C22" i="141" s="1"/>
  <c r="D56" i="113"/>
  <c r="C23" i="141" s="1"/>
  <c r="K17" i="113"/>
  <c r="K18" i="113"/>
  <c r="K22" i="113"/>
  <c r="K23" i="113"/>
  <c r="H26" i="113"/>
  <c r="H14" i="113"/>
  <c r="G22" i="120" s="1"/>
  <c r="G10" i="113"/>
  <c r="G11" i="113"/>
  <c r="K21" i="113"/>
  <c r="H27" i="113"/>
  <c r="G13" i="113"/>
  <c r="K15" i="113"/>
  <c r="H19" i="113"/>
  <c r="G22" i="139" s="1"/>
  <c r="G15" i="113"/>
  <c r="G16" i="113"/>
  <c r="H24" i="113"/>
  <c r="G22" i="140" s="1"/>
  <c r="G20" i="113"/>
  <c r="G21" i="113"/>
  <c r="G22" i="113"/>
  <c r="H28" i="113"/>
  <c r="E29" i="113"/>
  <c r="D22" i="141" s="1"/>
  <c r="K12" i="113"/>
  <c r="K13" i="113"/>
  <c r="G18" i="113"/>
  <c r="K20" i="113"/>
  <c r="G23" i="113"/>
  <c r="H25" i="113"/>
  <c r="K26" i="113"/>
  <c r="G11" i="112"/>
  <c r="K13" i="112"/>
  <c r="G16" i="112"/>
  <c r="K18" i="112"/>
  <c r="G21" i="112"/>
  <c r="K23" i="112"/>
  <c r="K25" i="112"/>
  <c r="K29" i="112" s="1"/>
  <c r="G10" i="112"/>
  <c r="K12" i="112"/>
  <c r="H14" i="112"/>
  <c r="G20" i="120" s="1"/>
  <c r="G15" i="112"/>
  <c r="K17" i="112"/>
  <c r="H19" i="112"/>
  <c r="G20" i="139" s="1"/>
  <c r="G20" i="112"/>
  <c r="K22" i="112"/>
  <c r="H24" i="112"/>
  <c r="G20" i="140" s="1"/>
  <c r="H25" i="112"/>
  <c r="K10" i="112"/>
  <c r="K14" i="112" s="1"/>
  <c r="G12" i="112"/>
  <c r="K15" i="112"/>
  <c r="K19" i="112" s="1"/>
  <c r="G17" i="112"/>
  <c r="K20" i="112"/>
  <c r="G22" i="112"/>
  <c r="K25" i="111"/>
  <c r="K26" i="111"/>
  <c r="E29" i="111"/>
  <c r="K27" i="111"/>
  <c r="K10" i="111"/>
  <c r="G12" i="111"/>
  <c r="K15" i="111"/>
  <c r="K19" i="111" s="1"/>
  <c r="G17" i="111"/>
  <c r="G19" i="111" s="1"/>
  <c r="K20" i="111"/>
  <c r="G22" i="111"/>
  <c r="G11" i="111"/>
  <c r="K13" i="111"/>
  <c r="G16" i="111"/>
  <c r="K18" i="111"/>
  <c r="G21" i="111"/>
  <c r="K23" i="111"/>
  <c r="K25" i="110"/>
  <c r="K26" i="110"/>
  <c r="E29" i="110"/>
  <c r="K27" i="110"/>
  <c r="K10" i="110"/>
  <c r="G12" i="110"/>
  <c r="K15" i="110"/>
  <c r="G17" i="110"/>
  <c r="K20" i="110"/>
  <c r="G22" i="110"/>
  <c r="G11" i="110"/>
  <c r="G14" i="110" s="1"/>
  <c r="K13" i="110"/>
  <c r="G16" i="110"/>
  <c r="K18" i="110"/>
  <c r="G21" i="110"/>
  <c r="G24" i="110" s="1"/>
  <c r="K23" i="110"/>
  <c r="G11" i="109"/>
  <c r="K13" i="109"/>
  <c r="G16" i="109"/>
  <c r="K18" i="109"/>
  <c r="G21" i="109"/>
  <c r="K23" i="109"/>
  <c r="G25" i="109"/>
  <c r="K25" i="109"/>
  <c r="K29" i="109" s="1"/>
  <c r="G26" i="109"/>
  <c r="G27" i="109"/>
  <c r="G28" i="109"/>
  <c r="G10" i="109"/>
  <c r="K12" i="109"/>
  <c r="H14" i="109"/>
  <c r="G14" i="120" s="1"/>
  <c r="G15" i="109"/>
  <c r="K17" i="109"/>
  <c r="H19" i="109"/>
  <c r="G14" i="139" s="1"/>
  <c r="G20" i="109"/>
  <c r="K22" i="109"/>
  <c r="H24" i="109"/>
  <c r="G14" i="140" s="1"/>
  <c r="H25" i="109"/>
  <c r="K10" i="109"/>
  <c r="G12" i="109"/>
  <c r="K15" i="109"/>
  <c r="K19" i="109" s="1"/>
  <c r="G17" i="109"/>
  <c r="K20" i="109"/>
  <c r="G22" i="109"/>
  <c r="K26" i="108"/>
  <c r="H29" i="108"/>
  <c r="G12" i="141" s="1"/>
  <c r="K27" i="108"/>
  <c r="K10" i="108"/>
  <c r="G12" i="108"/>
  <c r="K15" i="108"/>
  <c r="G11" i="108"/>
  <c r="K13" i="108"/>
  <c r="G16" i="108"/>
  <c r="K18" i="108"/>
  <c r="G21" i="108"/>
  <c r="K23" i="108"/>
  <c r="G25" i="108"/>
  <c r="K25" i="108"/>
  <c r="G26" i="108"/>
  <c r="G27" i="108"/>
  <c r="G28" i="108"/>
  <c r="G10" i="108"/>
  <c r="K12" i="108"/>
  <c r="H14" i="108"/>
  <c r="G12" i="120" s="1"/>
  <c r="G15" i="108"/>
  <c r="K17" i="108"/>
  <c r="H19" i="108"/>
  <c r="G12" i="139" s="1"/>
  <c r="G20" i="108"/>
  <c r="G24" i="108" s="1"/>
  <c r="K22" i="108"/>
  <c r="H24" i="108"/>
  <c r="G12" i="140" s="1"/>
  <c r="H25" i="108"/>
  <c r="G17" i="108"/>
  <c r="K20" i="108"/>
  <c r="K24" i="108" s="1"/>
  <c r="G22" i="108"/>
  <c r="H52" i="107"/>
  <c r="F29" i="107"/>
  <c r="E10" i="141" s="1"/>
  <c r="E29" i="107"/>
  <c r="D10" i="141" s="1"/>
  <c r="D29" i="107"/>
  <c r="C10" i="141" s="1"/>
  <c r="H46" i="107"/>
  <c r="G11" i="139" s="1"/>
  <c r="H41" i="107"/>
  <c r="G11" i="120" s="1"/>
  <c r="H18" i="107"/>
  <c r="G16" i="107"/>
  <c r="H13" i="107"/>
  <c r="G15" i="107"/>
  <c r="H23" i="107"/>
  <c r="G21" i="107"/>
  <c r="K22" i="107"/>
  <c r="G11" i="107"/>
  <c r="K18" i="107"/>
  <c r="K15" i="107"/>
  <c r="K11" i="107"/>
  <c r="K17" i="107"/>
  <c r="G20" i="107"/>
  <c r="K27" i="107"/>
  <c r="K12" i="107"/>
  <c r="K16" i="107"/>
  <c r="K21" i="107"/>
  <c r="H25" i="107"/>
  <c r="H12" i="107"/>
  <c r="H17" i="107"/>
  <c r="H22" i="107"/>
  <c r="H24" i="107"/>
  <c r="G10" i="140" s="1"/>
  <c r="H26" i="107"/>
  <c r="K28" i="107"/>
  <c r="H11" i="107"/>
  <c r="G13" i="107"/>
  <c r="H14" i="107"/>
  <c r="G10" i="120" s="1"/>
  <c r="H16" i="107"/>
  <c r="G18" i="107"/>
  <c r="H19" i="107"/>
  <c r="G10" i="139" s="1"/>
  <c r="H21" i="107"/>
  <c r="G23" i="107"/>
  <c r="K25" i="107"/>
  <c r="H27" i="107"/>
  <c r="H15" i="107"/>
  <c r="G17" i="107"/>
  <c r="H20" i="107"/>
  <c r="G22" i="107"/>
  <c r="K23" i="107"/>
  <c r="K26" i="107"/>
  <c r="H28" i="107"/>
  <c r="G48" i="105"/>
  <c r="K10" i="105"/>
  <c r="K11" i="105"/>
  <c r="K13" i="105"/>
  <c r="K14" i="105"/>
  <c r="K16" i="105"/>
  <c r="K17" i="105"/>
  <c r="K20" i="105"/>
  <c r="K21" i="105"/>
  <c r="K24" i="105"/>
  <c r="K25" i="105"/>
  <c r="K29" i="105"/>
  <c r="K30" i="105"/>
  <c r="K32" i="105"/>
  <c r="K33" i="105"/>
  <c r="K35" i="105"/>
  <c r="K36" i="105"/>
  <c r="K38" i="105"/>
  <c r="K39" i="105"/>
  <c r="K41" i="105"/>
  <c r="K42" i="105"/>
  <c r="K44" i="105"/>
  <c r="K46" i="105"/>
  <c r="K47" i="105"/>
  <c r="K8" i="105"/>
  <c r="K7" i="105"/>
  <c r="G16" i="105"/>
  <c r="G20" i="105"/>
  <c r="G21" i="105"/>
  <c r="G24" i="105"/>
  <c r="G25" i="105"/>
  <c r="G29" i="105"/>
  <c r="G30" i="105"/>
  <c r="G32" i="105"/>
  <c r="G33" i="105"/>
  <c r="G35" i="105"/>
  <c r="G36" i="105"/>
  <c r="G38" i="105"/>
  <c r="G39" i="105"/>
  <c r="G41" i="105"/>
  <c r="G42" i="105"/>
  <c r="G44" i="105"/>
  <c r="G46" i="105"/>
  <c r="G47" i="105"/>
  <c r="G52" i="105"/>
  <c r="G14" i="105"/>
  <c r="G13" i="105"/>
  <c r="G11" i="105"/>
  <c r="G10" i="105"/>
  <c r="G8" i="105"/>
  <c r="G26" i="112" l="1"/>
  <c r="G25" i="112"/>
  <c r="G28" i="112"/>
  <c r="G24" i="111"/>
  <c r="G14" i="111"/>
  <c r="G19" i="110"/>
  <c r="K19" i="113"/>
  <c r="K24" i="111"/>
  <c r="K14" i="111"/>
  <c r="K24" i="110"/>
  <c r="K14" i="110"/>
  <c r="K24" i="109"/>
  <c r="K29" i="108"/>
  <c r="G54" i="107"/>
  <c r="G55" i="107"/>
  <c r="H56" i="107"/>
  <c r="G11" i="141" s="1"/>
  <c r="G14" i="113"/>
  <c r="G19" i="113"/>
  <c r="G24" i="113"/>
  <c r="G24" i="112"/>
  <c r="G14" i="112"/>
  <c r="G19" i="112"/>
  <c r="G29" i="112"/>
  <c r="H29" i="112"/>
  <c r="G20" i="141" s="1"/>
  <c r="D20" i="141"/>
  <c r="H29" i="111"/>
  <c r="G18" i="141" s="1"/>
  <c r="D18" i="141"/>
  <c r="C24" i="141"/>
  <c r="C26" i="141" s="1"/>
  <c r="H29" i="110"/>
  <c r="G16" i="141" s="1"/>
  <c r="D16" i="141"/>
  <c r="G14" i="109"/>
  <c r="G19" i="109"/>
  <c r="G29" i="109"/>
  <c r="G24" i="109"/>
  <c r="G14" i="108"/>
  <c r="G19" i="108"/>
  <c r="G29" i="108"/>
  <c r="E24" i="141"/>
  <c r="F11" i="141" s="1"/>
  <c r="G56" i="107"/>
  <c r="D11" i="141"/>
  <c r="G53" i="107"/>
  <c r="K24" i="113"/>
  <c r="K24" i="112"/>
  <c r="K19" i="110"/>
  <c r="K14" i="109"/>
  <c r="K14" i="108"/>
  <c r="K19" i="108"/>
  <c r="K24" i="107"/>
  <c r="K14" i="107"/>
  <c r="K48" i="105"/>
  <c r="K40" i="105"/>
  <c r="K12" i="105"/>
  <c r="K15" i="105"/>
  <c r="G23" i="105"/>
  <c r="G27" i="105"/>
  <c r="G31" i="105"/>
  <c r="G40" i="105"/>
  <c r="G43" i="105"/>
  <c r="G34" i="105"/>
  <c r="H29" i="113"/>
  <c r="G22" i="141" s="1"/>
  <c r="G25" i="113"/>
  <c r="G27" i="113"/>
  <c r="G28" i="113"/>
  <c r="K25" i="113"/>
  <c r="K28" i="113"/>
  <c r="K27" i="113"/>
  <c r="G26" i="113"/>
  <c r="G25" i="111"/>
  <c r="G26" i="111"/>
  <c r="K28" i="111"/>
  <c r="K29" i="111" s="1"/>
  <c r="G27" i="111"/>
  <c r="G28" i="111"/>
  <c r="G25" i="110"/>
  <c r="G26" i="110"/>
  <c r="K28" i="110"/>
  <c r="K29" i="110" s="1"/>
  <c r="G27" i="110"/>
  <c r="G28" i="110"/>
  <c r="K29" i="107"/>
  <c r="K19" i="107"/>
  <c r="G24" i="107"/>
  <c r="G19" i="107"/>
  <c r="H29" i="107"/>
  <c r="G10" i="141" s="1"/>
  <c r="G14" i="107"/>
  <c r="G26" i="107"/>
  <c r="G28" i="107"/>
  <c r="G27" i="107"/>
  <c r="G25" i="107"/>
  <c r="K9" i="105"/>
  <c r="K27" i="105"/>
  <c r="K34" i="105"/>
  <c r="G15" i="105"/>
  <c r="K23" i="105"/>
  <c r="K43" i="105"/>
  <c r="G12" i="105"/>
  <c r="K31" i="105"/>
  <c r="G37" i="105"/>
  <c r="K37" i="105"/>
  <c r="G9" i="105"/>
  <c r="G29" i="113" l="1"/>
  <c r="G29" i="111"/>
  <c r="G29" i="110"/>
  <c r="D24" i="141"/>
  <c r="D26" i="141" s="1"/>
  <c r="F20" i="141"/>
  <c r="F10" i="141"/>
  <c r="F21" i="141"/>
  <c r="F16" i="141"/>
  <c r="F17" i="141"/>
  <c r="F15" i="141"/>
  <c r="F18" i="141"/>
  <c r="F14" i="141"/>
  <c r="F13" i="141"/>
  <c r="F19" i="141"/>
  <c r="F12" i="141"/>
  <c r="F22" i="141"/>
  <c r="F23" i="141"/>
  <c r="E26" i="141"/>
  <c r="K29" i="113"/>
  <c r="G29" i="107"/>
  <c r="F24" i="141" l="1"/>
</calcChain>
</file>

<file path=xl/sharedStrings.xml><?xml version="1.0" encoding="utf-8"?>
<sst xmlns="http://schemas.openxmlformats.org/spreadsheetml/2006/main" count="1601" uniqueCount="350">
  <si>
    <t>počet zákazníků</t>
  </si>
  <si>
    <t>MWh</t>
  </si>
  <si>
    <t>Celkem</t>
  </si>
  <si>
    <t>Praha</t>
  </si>
  <si>
    <t>Česká republika</t>
  </si>
  <si>
    <t>Celkem ČR</t>
  </si>
  <si>
    <t>VO</t>
  </si>
  <si>
    <t>SO</t>
  </si>
  <si>
    <t>MO</t>
  </si>
  <si>
    <t>DOM</t>
  </si>
  <si>
    <t>Pražská plynárenská Distribuce, a.s.</t>
  </si>
  <si>
    <t>RWE GasNet, s.r.o.</t>
  </si>
  <si>
    <t>°C</t>
  </si>
  <si>
    <t>GWh</t>
  </si>
  <si>
    <t>Jihočeský</t>
  </si>
  <si>
    <t>Jihomoravský</t>
  </si>
  <si>
    <t>Karlovarský</t>
  </si>
  <si>
    <t>Královehradecký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</si>
  <si>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</si>
  <si>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</si>
  <si>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</si>
  <si>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</si>
  <si>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</si>
  <si>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</si>
  <si>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</si>
  <si>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</si>
  <si>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</si>
  <si>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</si>
  <si>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</si>
  <si>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</si>
  <si>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</si>
  <si>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</si>
  <si>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</si>
  <si>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</si>
  <si>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</si>
  <si>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</si>
  <si>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</si>
  <si>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</si>
  <si>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</si>
  <si>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a</t>
  </si>
  <si>
    <t>průměr</t>
  </si>
  <si>
    <t>spotřeba plynu</t>
  </si>
  <si>
    <t>PP Distribuce</t>
  </si>
  <si>
    <t>RWE GasNet</t>
  </si>
  <si>
    <t>E.ON Distribuce</t>
  </si>
  <si>
    <t>Spotřeba plynu 
v ČR</t>
  </si>
  <si>
    <t>Spotřeba plynu v ČR</t>
  </si>
  <si>
    <t>E.ON Distribuce, a.s.</t>
  </si>
  <si>
    <t>kategorie</t>
  </si>
  <si>
    <t>průměrná teplota</t>
  </si>
  <si>
    <t>plynárenské společnosti</t>
  </si>
  <si>
    <t>ČR</t>
  </si>
  <si>
    <t>Přepravní soustava</t>
  </si>
  <si>
    <t>PS</t>
  </si>
  <si>
    <t>Regionální distribuční soustava</t>
  </si>
  <si>
    <t>RDS</t>
  </si>
  <si>
    <t>LDS</t>
  </si>
  <si>
    <t>Lokální distribuční soustava</t>
  </si>
  <si>
    <t>Zásobník plynu</t>
  </si>
  <si>
    <t>ZP</t>
  </si>
  <si>
    <t>HPS</t>
  </si>
  <si>
    <t>Hraniční předávací stanice</t>
  </si>
  <si>
    <t>Přeshraniční plynovod</t>
  </si>
  <si>
    <t>PPL</t>
  </si>
  <si>
    <t>Maloodběratelé (kategorie zákazníků)</t>
  </si>
  <si>
    <t>Velkoodběratelé (kategorie zákazníků)</t>
  </si>
  <si>
    <t>Střední odběratelé (kategorie zákazníků)</t>
  </si>
  <si>
    <t>Domácnosti (kategorie zákazníků)</t>
  </si>
  <si>
    <t>OP</t>
  </si>
  <si>
    <t>%</t>
  </si>
  <si>
    <t>ERÚ</t>
  </si>
  <si>
    <t>Energetický regulační úřad</t>
  </si>
  <si>
    <t>OTE</t>
  </si>
  <si>
    <t>Společnost OTE, a.s. (operátor trhu)</t>
  </si>
  <si>
    <t>maximum</t>
  </si>
  <si>
    <t>minimum</t>
  </si>
  <si>
    <t>VP</t>
  </si>
  <si>
    <t>Výroba plynu</t>
  </si>
  <si>
    <t>DS</t>
  </si>
  <si>
    <t>Distribuční soustava</t>
  </si>
  <si>
    <t>KS</t>
  </si>
  <si>
    <t>Kompresní stanice</t>
  </si>
  <si>
    <t>do ČR</t>
  </si>
  <si>
    <t>z ČR</t>
  </si>
  <si>
    <t>přes HPS</t>
  </si>
  <si>
    <t>přes PPL</t>
  </si>
  <si>
    <t>celkem</t>
  </si>
  <si>
    <t>ze ZP</t>
  </si>
  <si>
    <t>do ZP</t>
  </si>
  <si>
    <t>z VP do DS</t>
  </si>
  <si>
    <t>připojena k RDS</t>
  </si>
  <si>
    <t>připojena k LDS</t>
  </si>
  <si>
    <t>ostatní plyn</t>
  </si>
  <si>
    <t>celkem ČR</t>
  </si>
  <si>
    <t>Tok plynu do/z
 plynárenské soustavy ČR</t>
  </si>
  <si>
    <t>Vlastní spotřeba výrobců plynu</t>
  </si>
  <si>
    <t>OP+VS</t>
  </si>
  <si>
    <t>VS</t>
  </si>
  <si>
    <t>Ostatní společnosti</t>
  </si>
  <si>
    <t>Tok plynu ze/do zásobníků plynu, 
které náleží do plynárenské soustavy ČR</t>
  </si>
  <si>
    <t>Denní průběh spotřeb zemního plynu v ČR</t>
  </si>
  <si>
    <t>Bilance plynárenské soustavy ČR v průběhu roku</t>
  </si>
  <si>
    <t>str. 2</t>
  </si>
  <si>
    <t>str. 3</t>
  </si>
  <si>
    <t>str. 4</t>
  </si>
  <si>
    <t>str. 5</t>
  </si>
  <si>
    <t>str. 6</t>
  </si>
  <si>
    <t>str. 7</t>
  </si>
  <si>
    <t>str. 9</t>
  </si>
  <si>
    <t>str. 10</t>
  </si>
  <si>
    <t>str. 11</t>
  </si>
  <si>
    <t>Podíl</t>
  </si>
  <si>
    <t>meziroční změna spotřeby
%</t>
  </si>
  <si>
    <t>Ostatní společnosti *</t>
  </si>
  <si>
    <t>Jihočeský kraj</t>
  </si>
  <si>
    <t>Jihomoravský kraj</t>
  </si>
  <si>
    <t>Karlovarský kraj</t>
  </si>
  <si>
    <t>Královéhradecký kraj</t>
  </si>
  <si>
    <t>Liberecký kraj</t>
  </si>
  <si>
    <t>Moravskoslezský kraj</t>
  </si>
  <si>
    <t xml:space="preserve">Olomoucký kraj </t>
  </si>
  <si>
    <t xml:space="preserve">Pardubický kraj </t>
  </si>
  <si>
    <t>Plzeňský kraj</t>
  </si>
  <si>
    <t>Středočeský kraj</t>
  </si>
  <si>
    <t xml:space="preserve">Ústecký kraj </t>
  </si>
  <si>
    <t>Kraj Vysočina</t>
  </si>
  <si>
    <t>Zlínský kraj</t>
  </si>
  <si>
    <t xml:space="preserve">        z ČR</t>
  </si>
  <si>
    <t>Hraniční předávací stanice
(HPS)</t>
  </si>
  <si>
    <t>Tok plynu ze 
zásobníku plynu, které náleží do plynárenské soustavy ČR</t>
  </si>
  <si>
    <t xml:space="preserve">    ze ZP</t>
  </si>
  <si>
    <t>Tok plynu v 
přepravní soustavě
(PS)</t>
  </si>
  <si>
    <t>Tok plynu do 
zásobníku plynu, které náleží do plynárenské soustavy ČR</t>
  </si>
  <si>
    <t xml:space="preserve">     do ZP</t>
  </si>
  <si>
    <t>Ostatní plyn
(vlastní spotřeba, ztráty, změna akumulace v RDS)</t>
  </si>
  <si>
    <t xml:space="preserve">   do ČR</t>
  </si>
  <si>
    <t>Předávací
  stanice</t>
  </si>
  <si>
    <t>Tok plynu v 
regionální distribuční soustavě
(RDS)</t>
  </si>
  <si>
    <t xml:space="preserve">    z ČR</t>
  </si>
  <si>
    <t>Tok plynu v 
lokální distribuční 
soustavě 
(LDS)</t>
  </si>
  <si>
    <t>Výroba plynu v ČR
(VP)</t>
  </si>
  <si>
    <t>Schéma toků plynu v plynárenské soustavě ČR</t>
  </si>
  <si>
    <t>Ostatní plyn (zahrnuje vlastní spotřebu, ztráty a změnu akumulace)</t>
  </si>
  <si>
    <t>Spotřeba zákazníků 
připojených k LDS, která není napojena na RDS</t>
  </si>
  <si>
    <t>Spotřeba zákazníků
připojených k 
RDS a LDS</t>
  </si>
  <si>
    <t>Spotřeba zákazníků připojených přímo 
k PS</t>
  </si>
  <si>
    <t>www.eru.cz</t>
  </si>
  <si>
    <t>I.</t>
  </si>
  <si>
    <t>II.</t>
  </si>
  <si>
    <t>III.</t>
  </si>
  <si>
    <t>IV.</t>
  </si>
  <si>
    <t>I. čtvrtletí</t>
  </si>
  <si>
    <t>Tok plynu do/z plynárenské soustavy ČR</t>
  </si>
  <si>
    <t>Čtvrtletní bilance plynárenské soustavy ČR</t>
  </si>
  <si>
    <r>
      <t>tis. m</t>
    </r>
    <r>
      <rPr>
        <vertAlign val="superscript"/>
        <sz val="8"/>
        <rFont val="Arial Narrow"/>
        <family val="2"/>
        <charset val="238"/>
      </rPr>
      <t>3</t>
    </r>
  </si>
  <si>
    <t>RWE GS</t>
  </si>
  <si>
    <t>MND GS</t>
  </si>
  <si>
    <t>Tok plynu ze/do zásobníků plynu, které náleží do plynárenské soustavy ČR</t>
  </si>
  <si>
    <t>Výroba plynu 
v ČR</t>
  </si>
  <si>
    <t>saldo 
do/z ČR</t>
  </si>
  <si>
    <t>saldo 
ze/do ZP</t>
  </si>
  <si>
    <t>spotřeba 
v RDS</t>
  </si>
  <si>
    <t>spotřeba v LDS, která není v RDS</t>
  </si>
  <si>
    <t>stav zásob v ZP celkem</t>
  </si>
  <si>
    <t>období</t>
  </si>
  <si>
    <r>
      <t>tis. m</t>
    </r>
    <r>
      <rPr>
        <vertAlign val="superscript"/>
        <sz val="8"/>
        <color theme="1" tint="0.499984740745262"/>
        <rFont val="Arial Narrow"/>
        <family val="2"/>
        <charset val="238"/>
      </rPr>
      <t>3</t>
    </r>
  </si>
  <si>
    <t>rok</t>
  </si>
  <si>
    <t>teplota ovzduší</t>
  </si>
  <si>
    <t>počet 
zákazníků</t>
  </si>
  <si>
    <t xml:space="preserve">                           kraje</t>
  </si>
  <si>
    <r>
      <t>podíl</t>
    </r>
    <r>
      <rPr>
        <vertAlign val="superscript"/>
        <sz val="8"/>
        <rFont val="Arial Narrow"/>
        <family val="2"/>
        <charset val="238"/>
      </rPr>
      <t>1)</t>
    </r>
  </si>
  <si>
    <r>
      <t>normál</t>
    </r>
    <r>
      <rPr>
        <vertAlign val="superscript"/>
        <sz val="8"/>
        <color theme="1"/>
        <rFont val="Arial Narrow"/>
        <family val="2"/>
        <charset val="238"/>
      </rPr>
      <t>2)</t>
    </r>
  </si>
  <si>
    <r>
      <t>odchylka</t>
    </r>
    <r>
      <rPr>
        <vertAlign val="superscript"/>
        <sz val="8"/>
        <color theme="1"/>
        <rFont val="Arial Narrow"/>
        <family val="2"/>
        <charset val="238"/>
      </rPr>
      <t>3)</t>
    </r>
  </si>
  <si>
    <r>
      <rPr>
        <vertAlign val="superscript"/>
        <sz val="8"/>
        <rFont val="Arial Narrow"/>
        <family val="2"/>
        <charset val="238"/>
      </rPr>
      <t>2)</t>
    </r>
    <r>
      <rPr>
        <sz val="8"/>
        <rFont val="Arial Narrow"/>
        <family val="2"/>
        <charset val="238"/>
      </rPr>
      <t xml:space="preserve"> dlouhodobý teplotní normál</t>
    </r>
  </si>
  <si>
    <r>
      <rPr>
        <vertAlign val="superscript"/>
        <sz val="8"/>
        <rFont val="Arial Narrow"/>
        <family val="2"/>
        <charset val="238"/>
      </rPr>
      <t>3)</t>
    </r>
    <r>
      <rPr>
        <sz val="8"/>
        <rFont val="Arial Narrow"/>
        <family val="2"/>
        <charset val="238"/>
      </rPr>
      <t>odchylka od dlouhodobého teplotního normálu</t>
    </r>
  </si>
  <si>
    <r>
      <rPr>
        <vertAlign val="superscript"/>
        <sz val="8"/>
        <rFont val="Arial Narrow"/>
        <family val="2"/>
        <charset val="238"/>
      </rPr>
      <t>1)</t>
    </r>
    <r>
      <rPr>
        <sz val="8"/>
        <rFont val="Arial Narrow"/>
        <family val="2"/>
        <charset val="238"/>
      </rPr>
      <t>podíl spotřeby kraje na celkové spotřebě zákazníků v ČR</t>
    </r>
  </si>
  <si>
    <t>Spotřeba zemního plynu a teplota ovzduší podle krajů v ČR</t>
  </si>
  <si>
    <t>Celkem v ČR</t>
  </si>
  <si>
    <t>II. čtvrtletí</t>
  </si>
  <si>
    <t>IV. čtvrtletí</t>
  </si>
  <si>
    <t>I. pololetí</t>
  </si>
  <si>
    <t>II. pololetí</t>
  </si>
  <si>
    <r>
      <t xml:space="preserve">Výroba plynu
 v ČR
</t>
    </r>
    <r>
      <rPr>
        <sz val="8"/>
        <color theme="1" tint="0.499984740745262"/>
        <rFont val="Arial Narrow"/>
        <family val="2"/>
        <charset val="238"/>
      </rPr>
      <t>(celkem 
včetně VS)</t>
    </r>
  </si>
  <si>
    <t>Plyn pro pohon KS, ztráty, změna akumulace na PS</t>
  </si>
  <si>
    <t>Spotřeba zemního plynu a teplota ovzduší podle plynárenských soustav v ČR</t>
  </si>
  <si>
    <r>
      <rPr>
        <vertAlign val="superscript"/>
        <sz val="8"/>
        <rFont val="Arial Narrow"/>
        <family val="2"/>
        <charset val="238"/>
      </rPr>
      <t>1)</t>
    </r>
    <r>
      <rPr>
        <sz val="8"/>
        <rFont val="Arial Narrow"/>
        <family val="2"/>
        <charset val="238"/>
      </rPr>
      <t>podíl spotřeby plynárenských společností na celkové spotřebě v ČR</t>
    </r>
  </si>
  <si>
    <t xml:space="preserve">    Průměrná teplota ovzduší podle plynárenských společností (°C)</t>
  </si>
  <si>
    <t>Spotřeba zemního plynu podle plynárenských soustav v ČR v průběhu roku</t>
  </si>
  <si>
    <t>Spotřeba plynu</t>
  </si>
  <si>
    <t>Podíl jednotlivých měsíců na celkové spotřebě plynu</t>
  </si>
  <si>
    <t xml:space="preserve">Vlastní spotřeba (VS)
 výrobců plynu </t>
  </si>
  <si>
    <t>Kompresní 
stanice (KS)</t>
  </si>
  <si>
    <t>Tok plynu z 
plynárenské soustavy 
ČR přes HPS</t>
  </si>
  <si>
    <t>Tok plynu do 
plynárenské soustavy 
ČR přes HPS</t>
  </si>
  <si>
    <t>Bilanční rozdíl 
(plyn pro pohon KS, 
ztráty, změna 
akumulace v PS)</t>
  </si>
  <si>
    <t>Tok plynu do 
plynárenské soustavy 
ČR přes PPL</t>
  </si>
  <si>
    <t>Tok plynu z 
plynárenské soustavy 
ČR přes PPL</t>
  </si>
  <si>
    <t xml:space="preserve">        Spotřeba plynu podle krajů (MWh)</t>
  </si>
  <si>
    <t xml:space="preserve">       Průměrná teplota ovzduší podle krajů (°C)</t>
  </si>
  <si>
    <t>Spotřeba zemního plynu podle kategorií zákazníků v ČR</t>
  </si>
  <si>
    <r>
      <t>mil. m</t>
    </r>
    <r>
      <rPr>
        <vertAlign val="superscript"/>
        <sz val="8"/>
        <rFont val="Arial Narrow"/>
        <family val="2"/>
        <charset val="238"/>
      </rPr>
      <t>3</t>
    </r>
  </si>
  <si>
    <r>
      <t xml:space="preserve">      Spotřeba plynu podle plynárenských společností (tis. m</t>
    </r>
    <r>
      <rPr>
        <vertAlign val="superscript"/>
        <sz val="8"/>
        <rFont val="Arial Narrow"/>
        <family val="2"/>
        <charset val="238"/>
      </rPr>
      <t>3</t>
    </r>
    <r>
      <rPr>
        <sz val="8"/>
        <rFont val="Arial Narrow"/>
        <family val="2"/>
        <charset val="238"/>
      </rPr>
      <t>)</t>
    </r>
  </si>
  <si>
    <t xml:space="preserve"> </t>
  </si>
  <si>
    <t>den</t>
  </si>
  <si>
    <t>Maximum</t>
  </si>
  <si>
    <t>Minimum</t>
  </si>
  <si>
    <t>Průměr</t>
  </si>
  <si>
    <t>maximum při teplotě</t>
  </si>
  <si>
    <t>minimum při teplotě</t>
  </si>
  <si>
    <t>denní průměr</t>
  </si>
  <si>
    <t>meziroční změna</t>
  </si>
  <si>
    <t>normál</t>
  </si>
  <si>
    <t>odchylka</t>
  </si>
  <si>
    <r>
      <rPr>
        <sz val="10"/>
        <rFont val="Arial Narrow"/>
        <family val="2"/>
        <charset val="238"/>
      </rPr>
      <t>skutečná</t>
    </r>
    <r>
      <rPr>
        <sz val="8"/>
        <rFont val="Arial Narrow"/>
        <family val="2"/>
        <charset val="238"/>
      </rPr>
      <t xml:space="preserve"> 
spotřeba plynu 
v ČR</t>
    </r>
  </si>
  <si>
    <r>
      <rPr>
        <sz val="10"/>
        <rFont val="Arial Narrow"/>
        <family val="2"/>
        <charset val="238"/>
      </rPr>
      <t xml:space="preserve">přepočtená </t>
    </r>
    <r>
      <rPr>
        <sz val="8"/>
        <rFont val="Arial Narrow"/>
        <family val="2"/>
        <charset val="238"/>
      </rPr>
      <t xml:space="preserve">
spotřeba plynu 
v ČR</t>
    </r>
  </si>
  <si>
    <t>prognóza spotřeby plynu *</t>
  </si>
  <si>
    <r>
      <rPr>
        <sz val="10"/>
        <rFont val="Arial Narrow"/>
        <family val="2"/>
        <charset val="238"/>
      </rPr>
      <t xml:space="preserve">skutečná </t>
    </r>
    <r>
      <rPr>
        <sz val="8"/>
        <rFont val="Arial Narrow"/>
        <family val="2"/>
        <charset val="238"/>
      </rPr>
      <t xml:space="preserve">
spotřeba plynu 
v ČR</t>
    </r>
  </si>
  <si>
    <r>
      <rPr>
        <sz val="10"/>
        <rFont val="Arial Narrow"/>
        <family val="2"/>
        <charset val="238"/>
      </rPr>
      <t xml:space="preserve">teplota </t>
    </r>
    <r>
      <rPr>
        <sz val="8"/>
        <rFont val="Arial Narrow"/>
        <family val="2"/>
        <charset val="238"/>
      </rPr>
      <t xml:space="preserve">
ovzduší
 v ČR</t>
    </r>
  </si>
  <si>
    <t>Spotřeba zemního plynu v ČR v průběhu roku</t>
  </si>
  <si>
    <t>denní teplotní gradient</t>
  </si>
  <si>
    <t>±1,0</t>
  </si>
  <si>
    <t>Spotřeba zemního plynu v ČR podle kategorií zákazníků v průběhu roku</t>
  </si>
  <si>
    <t>III. čtvrtletí</t>
  </si>
  <si>
    <t>modelová spotřeba při -12°C</t>
  </si>
  <si>
    <t>modelová spotřeba při 0°C</t>
  </si>
  <si>
    <t>max.</t>
  </si>
  <si>
    <t>min.</t>
  </si>
  <si>
    <t>spotřeba plynu 
na výrobu 
elektřiny</t>
  </si>
  <si>
    <t>str. 30</t>
  </si>
  <si>
    <t>str. 32</t>
  </si>
  <si>
    <t>str. 33</t>
  </si>
  <si>
    <t>Obsah</t>
  </si>
  <si>
    <t>Komentář k Čtvrtletní zprávě o provozu plynárenské soustavy ČR</t>
  </si>
  <si>
    <t>Spotřeba zemního plynu podle kategorií zákazníků u společnosti Pražská plynárenská Distribuce, a.s.</t>
  </si>
  <si>
    <t>Spotřeba zemního plynu podle kategorií zákazníků u společnosti RWE GasNet, s.r.o.</t>
  </si>
  <si>
    <t>Spotřeba zemního plynu podle kategorií zákazníků u společnosti E.ON Distribuce, a.s.</t>
  </si>
  <si>
    <t>Spotřeba zemního plynu podle kategorií zákazníků u ostatních společností</t>
  </si>
  <si>
    <t>str. 8</t>
  </si>
  <si>
    <t>Spotřeba zemního plynu podle krajů a kategorií zákazníků v ČR</t>
  </si>
  <si>
    <t xml:space="preserve">Schéma přepravní soustavy a zásobníků plynu v ČR </t>
  </si>
  <si>
    <t>Spotřeba plynu
v ČR</t>
  </si>
  <si>
    <t>ostatní plyn+VS</t>
  </si>
  <si>
    <t>* Prognóza spotřeby plynu na rok 2016 byla zpracována v prosinci 2015.</t>
  </si>
  <si>
    <t>Moravia GS</t>
  </si>
  <si>
    <t xml:space="preserve"> Podíl spotřeby plynu podle plynárenských společností</t>
  </si>
  <si>
    <t>MZS
%</t>
  </si>
  <si>
    <t>MZS</t>
  </si>
  <si>
    <t>Meziroční změna spotřeby</t>
  </si>
  <si>
    <t>Maximální a minimální teplota ovzduší 
podle území plynárenských společností (°C)</t>
  </si>
  <si>
    <t>str. 12</t>
  </si>
  <si>
    <t>str. 13</t>
  </si>
  <si>
    <t>str. 14</t>
  </si>
  <si>
    <t>str. 18</t>
  </si>
  <si>
    <t>str. 19</t>
  </si>
  <si>
    <t>str. 26</t>
  </si>
  <si>
    <t>Čtvrtletní zpráva o provozu 
plynárenské soustavy ČR</t>
  </si>
  <si>
    <t>Spotřeba zemního plynu podle krajů v ČR v průběhu roku</t>
  </si>
  <si>
    <t>Zkratky</t>
  </si>
  <si>
    <t>Význam</t>
  </si>
  <si>
    <t>Pojmy</t>
  </si>
  <si>
    <t>Normál</t>
  </si>
  <si>
    <t>Zákazníci</t>
  </si>
  <si>
    <t>zákazníci</t>
  </si>
  <si>
    <t>Tabulka č. 1.1</t>
  </si>
  <si>
    <t>Tabulka č. 1.2</t>
  </si>
  <si>
    <t>Tabulka č. 2.1</t>
  </si>
  <si>
    <t>Tabulka č. 2.2</t>
  </si>
  <si>
    <t>Tabulka č. 2.3</t>
  </si>
  <si>
    <t>Tabulka č. 3.1</t>
  </si>
  <si>
    <t>Tabulka č. 3.2</t>
  </si>
  <si>
    <t>Tabulka č. 3.3</t>
  </si>
  <si>
    <t>Tabulka č. 3.4</t>
  </si>
  <si>
    <t>Tabulka č. 3.5</t>
  </si>
  <si>
    <t>Tabulka č. 3.6</t>
  </si>
  <si>
    <t>Tabulka č. 3.7</t>
  </si>
  <si>
    <t>Tabulka č. 3.8</t>
  </si>
  <si>
    <t>Tabulka č. 3.9</t>
  </si>
  <si>
    <t>Tabulka č. 3.10</t>
  </si>
  <si>
    <t>Tabulka č. 4.1</t>
  </si>
  <si>
    <t>Tabulka č. 4.2</t>
  </si>
  <si>
    <t>Tabulka č. 4.3</t>
  </si>
  <si>
    <t>Tabulka č. 4.4</t>
  </si>
  <si>
    <t>Tabulka č. 4.5</t>
  </si>
  <si>
    <t>Tabulka č. 4.6</t>
  </si>
  <si>
    <t>Tabulka č. 4.7</t>
  </si>
  <si>
    <t>Tabulka č. 4.8</t>
  </si>
  <si>
    <t>Tabulka č. 4.9</t>
  </si>
  <si>
    <t>Tabulka č. 4.10</t>
  </si>
  <si>
    <t>Tabulka č. 4.11</t>
  </si>
  <si>
    <t>Tabulka č. 4.12</t>
  </si>
  <si>
    <t>Tabulka č. 4.13</t>
  </si>
  <si>
    <t>Green Gas zákazníci</t>
  </si>
  <si>
    <t>NET4GAS zákazníci</t>
  </si>
  <si>
    <t>NET4GAS+Green Gas</t>
  </si>
  <si>
    <t>* Zákazníci připojení přímo na přepravní soustavu NET4GAS, s.r.o. a zákazníci v lokální distribuční soustavě Green Gas DPB, a.s., (není zahrnuta v regionální distribuční soustavě) jsou rozděleni u České republiky (tabulka č. 3.1) do příslušných kategorií odběru. Vlastní spotřeba (VS) výrobců plynu je přičtena u České republiky do položky ostatní plyn (OP).</t>
  </si>
  <si>
    <t>Green Gas</t>
  </si>
  <si>
    <t>NET4GAS</t>
  </si>
  <si>
    <t xml:space="preserve"> Jihočeský</t>
  </si>
  <si>
    <t xml:space="preserve"> Jihomoravský</t>
  </si>
  <si>
    <t xml:space="preserve"> Karlovarský</t>
  </si>
  <si>
    <t xml:space="preserve"> Královehradecký</t>
  </si>
  <si>
    <t xml:space="preserve"> Liberecký</t>
  </si>
  <si>
    <t xml:space="preserve"> Moravskoslezský</t>
  </si>
  <si>
    <t xml:space="preserve"> Olomoucký</t>
  </si>
  <si>
    <t xml:space="preserve"> Pardubický</t>
  </si>
  <si>
    <t xml:space="preserve"> Plzeňský</t>
  </si>
  <si>
    <t xml:space="preserve"> Praha</t>
  </si>
  <si>
    <t xml:space="preserve"> Středočeský</t>
  </si>
  <si>
    <t xml:space="preserve"> Ústecký</t>
  </si>
  <si>
    <t xml:space="preserve"> Vysočina</t>
  </si>
  <si>
    <t xml:space="preserve"> Zlínský</t>
  </si>
  <si>
    <t xml:space="preserve"> Celkem</t>
  </si>
  <si>
    <t xml:space="preserve"> OP+VS</t>
  </si>
  <si>
    <t xml:space="preserve"> Celkem ČR</t>
  </si>
  <si>
    <t>Dlouhodobý teplotní normál vytvořený pro plynárenství Českým hydrometeorologickým ústavem</t>
  </si>
  <si>
    <t>Společnost NET4GAS, s.r.o. - provozovatel přepravní plynárenské soustavy</t>
  </si>
  <si>
    <t>Společnost Moravia Gas Storage a.s. - provozovatel zásobníku plynu</t>
  </si>
  <si>
    <t>Společnost MND Gas Storage a.s. - provozovatel zásobníku plynu</t>
  </si>
  <si>
    <t>Společnost Green Gas DPB, a.s. - provozovatel lokální distribuční soustavy</t>
  </si>
  <si>
    <t>Společnost Pražská plynárenská Distribuce, a.s. - provozovatel regionální distribuční soustavy</t>
  </si>
  <si>
    <t>Společnost E.ON Distribuce, a.s. - provozovatel regionální distribuční soustavy</t>
  </si>
  <si>
    <t>Společnost RWE GasNet, s.r.o. - provozovatel regionální distribuční soustavy</t>
  </si>
  <si>
    <t>Společnost RWE Gas Storage, s.r.o. - provozovatel zásobníků plynu</t>
  </si>
  <si>
    <t>Spotřeba plynu zákazníků ve všech kategoriích odběru</t>
  </si>
  <si>
    <t xml:space="preserve"> PP Distribuce</t>
  </si>
  <si>
    <t xml:space="preserve"> RWE GasNet</t>
  </si>
  <si>
    <t xml:space="preserve"> E.ON Distribuce</t>
  </si>
  <si>
    <t xml:space="preserve"> Ostatní společnosti</t>
  </si>
  <si>
    <t>ložiskové zásobníky</t>
  </si>
  <si>
    <t>kavernové zásobníky</t>
  </si>
  <si>
    <t>kompresní stanice (KS)</t>
  </si>
  <si>
    <t>tranzitní soustava</t>
  </si>
  <si>
    <t>aquiferové zásobníky</t>
  </si>
  <si>
    <t>hraniční předávací stanice (HPS)</t>
  </si>
  <si>
    <t>vnitrostátní přepravní soustava</t>
  </si>
  <si>
    <t>Odchylka</t>
  </si>
  <si>
    <t>Odchylka průměrné teploty od dlouhodobého teplotního normálu</t>
  </si>
  <si>
    <r>
      <t>spotřeba plynu (tis. m</t>
    </r>
    <r>
      <rPr>
        <vertAlign val="superscript"/>
        <sz val="10"/>
        <rFont val="Arial Narrow"/>
        <family val="2"/>
        <charset val="238"/>
      </rPr>
      <t>3</t>
    </r>
    <r>
      <rPr>
        <sz val="10"/>
        <rFont val="Arial Narrow"/>
        <family val="2"/>
        <charset val="238"/>
      </rPr>
      <t>)</t>
    </r>
  </si>
  <si>
    <t>spotřeba plynu (MWh)</t>
  </si>
  <si>
    <t>zákazníci připojeni přímo k PS</t>
  </si>
  <si>
    <t>RWE Gas Storage, s.r.o.</t>
  </si>
  <si>
    <t>MND Gas Storage a.s.</t>
  </si>
  <si>
    <t>SPP Storage, s.r.o.</t>
  </si>
  <si>
    <t>napojení zásobníků k přepravní soustavě</t>
  </si>
  <si>
    <t>Moravia Gas Storage a.s.</t>
  </si>
  <si>
    <t>Společnosti (NET4GAS, s.r.o., Green Gas DPB, a.s. a výrobci plynu), u kterých spotřeba zákazníků či vlastní spotřeba plynu není zahrnuta v regionální distribuční soustavě</t>
  </si>
  <si>
    <t>Zkratky a pojmy</t>
  </si>
  <si>
    <t>Výrobci plynu (VS)</t>
  </si>
  <si>
    <t>výroba plynu (VS)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</si>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</sst>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#,##0.0"/>
    <numFmt numFmtId="166" formatCode="#,##0.000"/>
    <numFmt numFmtId="167" formatCode="0.0"/>
  </numFmts>
  <fonts count="82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2"/>
      <name val="Arial"/>
      <family val="2"/>
      <charset val="238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color rgb="FFFF0000"/>
      <name val="Wingdings 3"/>
      <family val="1"/>
      <charset val="2"/>
    </font>
    <font>
      <sz val="8"/>
      <color rgb="FF0000FF"/>
      <name val="Arial"/>
      <family val="2"/>
      <charset val="238"/>
    </font>
    <font>
      <sz val="8"/>
      <color rgb="FF0000FF"/>
      <name val="Wingdings 3"/>
      <family val="1"/>
      <charset val="2"/>
    </font>
    <font>
      <sz val="8"/>
      <color rgb="FF333399"/>
      <name val="Arial"/>
      <family val="2"/>
      <charset val="238"/>
    </font>
    <font>
      <sz val="8"/>
      <color rgb="FF00B0F0"/>
      <name val="Wingdings 3"/>
      <family val="1"/>
      <charset val="2"/>
    </font>
    <font>
      <sz val="12"/>
      <color rgb="FF00B0F0"/>
      <name val="Arial"/>
      <family val="2"/>
      <charset val="238"/>
    </font>
    <font>
      <b/>
      <i/>
      <sz val="8"/>
      <color theme="0" tint="-0.499984740745262"/>
      <name val="Arial"/>
      <family val="2"/>
      <charset val="238"/>
    </font>
    <font>
      <b/>
      <sz val="20"/>
      <color theme="0"/>
      <name val="Verdana"/>
      <family val="2"/>
      <charset val="238"/>
    </font>
    <font>
      <b/>
      <sz val="10"/>
      <color rgb="FF7030A0"/>
      <name val="Verdana"/>
      <family val="2"/>
      <charset val="238"/>
    </font>
    <font>
      <b/>
      <sz val="16"/>
      <color theme="7" tint="0.79998168889431442"/>
      <name val="Verdana"/>
      <family val="2"/>
      <charset val="238"/>
    </font>
    <font>
      <sz val="10"/>
      <color theme="0"/>
      <name val="Arial"/>
      <family val="2"/>
      <charset val="238"/>
    </font>
    <font>
      <b/>
      <sz val="20"/>
      <color theme="8" tint="-0.499984740745262"/>
      <name val="Verdana"/>
      <family val="2"/>
      <charset val="238"/>
    </font>
    <font>
      <sz val="28"/>
      <color theme="8" tint="-0.499984740745262"/>
      <name val="Arial Narrow"/>
      <family val="2"/>
      <charset val="238"/>
    </font>
    <font>
      <sz val="10"/>
      <color theme="8" tint="-0.499984740745262"/>
      <name val="Arial Narrow"/>
      <family val="2"/>
      <charset val="238"/>
    </font>
    <font>
      <b/>
      <sz val="16"/>
      <color theme="0"/>
      <name val="Verdana"/>
      <family val="2"/>
      <charset val="238"/>
    </font>
    <font>
      <b/>
      <sz val="12"/>
      <color theme="8" tint="0.79998168889431442"/>
      <name val="Arial Narrow"/>
      <family val="2"/>
      <charset val="238"/>
    </font>
    <font>
      <sz val="22"/>
      <color theme="8" tint="0.79998168889431442"/>
      <name val="Arial Narrow"/>
      <family val="2"/>
      <charset val="238"/>
    </font>
    <font>
      <sz val="10"/>
      <color theme="8" tint="-0.249977111117893"/>
      <name val="Arial Narrow"/>
      <family val="2"/>
      <charset val="238"/>
    </font>
    <font>
      <sz val="28"/>
      <color rgb="FF002060"/>
      <name val="Arial Narrow"/>
      <family val="2"/>
      <charset val="238"/>
    </font>
    <font>
      <sz val="8"/>
      <name val="Arial Narrow"/>
      <family val="2"/>
      <charset val="238"/>
    </font>
    <font>
      <vertAlign val="superscript"/>
      <sz val="8"/>
      <name val="Arial Narrow"/>
      <family val="2"/>
      <charset val="238"/>
    </font>
    <font>
      <b/>
      <sz val="12"/>
      <name val="Arial Narrow"/>
      <family val="2"/>
      <charset val="238"/>
    </font>
    <font>
      <sz val="10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sz val="10"/>
      <color theme="1" tint="0.499984740745262"/>
      <name val="Arial Narrow"/>
      <family val="2"/>
      <charset val="238"/>
    </font>
    <font>
      <sz val="8"/>
      <color theme="1" tint="0.499984740745262"/>
      <name val="Arial Narrow"/>
      <family val="2"/>
      <charset val="238"/>
    </font>
    <font>
      <vertAlign val="superscript"/>
      <sz val="8"/>
      <color theme="1" tint="0.499984740745262"/>
      <name val="Arial Narrow"/>
      <family val="2"/>
      <charset val="238"/>
    </font>
    <font>
      <sz val="14"/>
      <name val="Wingdings"/>
      <charset val="2"/>
    </font>
    <font>
      <b/>
      <sz val="12"/>
      <color theme="1" tint="0.499984740745262"/>
      <name val="Arial Narrow"/>
      <family val="2"/>
      <charset val="238"/>
    </font>
    <font>
      <sz val="8"/>
      <color theme="1"/>
      <name val="Arial Narrow"/>
      <family val="2"/>
      <charset val="238"/>
    </font>
    <font>
      <vertAlign val="superscript"/>
      <sz val="8"/>
      <color theme="1"/>
      <name val="Arial Narrow"/>
      <family val="2"/>
      <charset val="238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39"/>
      <name val="Arial"/>
      <family val="2"/>
    </font>
    <font>
      <sz val="19"/>
      <color indexed="48"/>
      <name val="Arial"/>
      <family val="2"/>
      <charset val="238"/>
    </font>
    <font>
      <sz val="10"/>
      <color indexed="10"/>
      <name val="Arial"/>
      <family val="2"/>
    </font>
    <font>
      <b/>
      <sz val="8"/>
      <name val="Arial Narrow"/>
      <family val="2"/>
      <charset val="238"/>
    </font>
    <font>
      <b/>
      <sz val="8"/>
      <color theme="9" tint="-0.249977111117893"/>
      <name val="Arial Narrow"/>
      <family val="2"/>
      <charset val="238"/>
    </font>
    <font>
      <sz val="8"/>
      <color theme="2" tint="-0.749992370372631"/>
      <name val="Arial Narrow"/>
      <family val="2"/>
      <charset val="238"/>
    </font>
    <font>
      <sz val="12"/>
      <name val="Arial Narrow"/>
      <family val="2"/>
      <charset val="238"/>
    </font>
    <font>
      <sz val="10"/>
      <color theme="8" tint="0.39997558519241921"/>
      <name val="Arial Narrow"/>
      <family val="2"/>
      <charset val="238"/>
    </font>
    <font>
      <b/>
      <i/>
      <sz val="8"/>
      <color theme="0" tint="-0.499984740745262"/>
      <name val="Arial Narrow"/>
      <family val="2"/>
      <charset val="238"/>
    </font>
    <font>
      <sz val="8"/>
      <color theme="0" tint="-0.34998626667073579"/>
      <name val="Arial Narrow"/>
      <family val="2"/>
      <charset val="238"/>
    </font>
    <font>
      <sz val="8"/>
      <color theme="7" tint="-0.249977111117893"/>
      <name val="Arial Narrow"/>
      <family val="2"/>
      <charset val="238"/>
    </font>
    <font>
      <sz val="8"/>
      <color theme="0"/>
      <name val="Arial Narrow"/>
      <family val="2"/>
      <charset val="238"/>
    </font>
    <font>
      <sz val="8"/>
      <color theme="8" tint="-0.249977111117893"/>
      <name val="Arial Narrow"/>
      <family val="2"/>
      <charset val="238"/>
    </font>
    <font>
      <b/>
      <sz val="8"/>
      <color theme="8" tint="-0.499984740745262"/>
      <name val="Arial Narrow"/>
      <family val="2"/>
      <charset val="238"/>
    </font>
    <font>
      <sz val="8"/>
      <color theme="7" tint="0.39997558519241921"/>
      <name val="Arial Narrow"/>
      <family val="2"/>
      <charset val="238"/>
    </font>
    <font>
      <sz val="8"/>
      <color theme="7" tint="-0.499984740745262"/>
      <name val="Arial Narrow"/>
      <family val="2"/>
      <charset val="238"/>
    </font>
    <font>
      <sz val="8"/>
      <color theme="8" tint="-0.499984740745262"/>
      <name val="Arial Narrow"/>
      <family val="2"/>
      <charset val="238"/>
    </font>
    <font>
      <sz val="8"/>
      <color theme="5" tint="-0.249977111117893"/>
      <name val="Arial Narrow"/>
      <family val="2"/>
      <charset val="238"/>
    </font>
    <font>
      <sz val="7"/>
      <color theme="8" tint="-0.249977111117893"/>
      <name val="Arial Narrow"/>
      <family val="2"/>
      <charset val="238"/>
    </font>
    <font>
      <sz val="7"/>
      <color theme="8" tint="-0.499984740745262"/>
      <name val="Arial Narrow"/>
      <family val="2"/>
      <charset val="238"/>
    </font>
    <font>
      <b/>
      <i/>
      <sz val="8"/>
      <color rgb="FF000099"/>
      <name val="Arial"/>
      <family val="2"/>
      <charset val="238"/>
    </font>
    <font>
      <b/>
      <i/>
      <sz val="8"/>
      <name val="Arial Narrow"/>
      <family val="2"/>
      <charset val="238"/>
    </font>
    <font>
      <sz val="8"/>
      <color rgb="FF79C1D5"/>
      <name val="Wingdings 3"/>
      <family val="1"/>
      <charset val="2"/>
    </font>
    <font>
      <sz val="8"/>
      <color rgb="FF79C1D5"/>
      <name val="Arial Narrow"/>
      <family val="2"/>
      <charset val="238"/>
    </font>
    <font>
      <b/>
      <sz val="12"/>
      <color rgb="FF79C1D5"/>
      <name val="Arial Narrow"/>
      <family val="2"/>
      <charset val="238"/>
    </font>
    <font>
      <sz val="26"/>
      <name val="Wingdings 2"/>
      <family val="1"/>
      <charset val="2"/>
    </font>
    <font>
      <sz val="8"/>
      <color rgb="FFDDFAFB"/>
      <name val="Arial Narrow"/>
      <family val="2"/>
      <charset val="238"/>
    </font>
    <font>
      <sz val="8"/>
      <color theme="0" tint="-4.9989318521683403E-2"/>
      <name val="Arial Narrow"/>
      <family val="2"/>
      <charset val="238"/>
    </font>
    <font>
      <sz val="8"/>
      <color theme="4" tint="0.79998168889431442"/>
      <name val="Arial Narrow"/>
      <family val="2"/>
      <charset val="238"/>
    </font>
    <font>
      <sz val="8"/>
      <color theme="4" tint="0.39997558519241921"/>
      <name val="Arial Narrow"/>
      <family val="2"/>
      <charset val="238"/>
    </font>
    <font>
      <sz val="8"/>
      <color theme="0" tint="-0.14999847407452621"/>
      <name val="Arial Narrow"/>
      <family val="2"/>
      <charset val="238"/>
    </font>
    <font>
      <sz val="8"/>
      <color theme="8" tint="0.39997558519241921"/>
      <name val="Arial Narrow"/>
      <family val="2"/>
      <charset val="238"/>
    </font>
    <font>
      <sz val="8"/>
      <name val="Wingdings 3"/>
      <family val="1"/>
      <charset val="2"/>
    </font>
    <font>
      <sz val="26"/>
      <color rgb="FF002060"/>
      <name val="Arial Narrow"/>
      <family val="2"/>
      <charset val="238"/>
    </font>
    <font>
      <b/>
      <sz val="28"/>
      <color rgb="FF002060"/>
      <name val="Arial Narrow"/>
      <family val="2"/>
      <charset val="238"/>
    </font>
    <font>
      <sz val="22"/>
      <color theme="8" tint="-0.249977111117893"/>
      <name val="Arial Narrow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FAFB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theme="7" tint="-0.24994659260841701"/>
      </left>
      <right/>
      <top/>
      <bottom/>
      <diagonal/>
    </border>
    <border>
      <left style="thin">
        <color theme="7" tint="-0.24994659260841701"/>
      </left>
      <right/>
      <top/>
      <bottom style="thin">
        <color indexed="64"/>
      </bottom>
      <diagonal/>
    </border>
    <border>
      <left style="thin">
        <color theme="7" tint="-0.24994659260841701"/>
      </left>
      <right/>
      <top style="thin">
        <color indexed="64"/>
      </top>
      <bottom/>
      <diagonal/>
    </border>
    <border>
      <left/>
      <right style="thin">
        <color theme="7" tint="-0.24994659260841701"/>
      </right>
      <top/>
      <bottom/>
      <diagonal/>
    </border>
    <border>
      <left/>
      <right style="thin">
        <color theme="7" tint="-0.24994659260841701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auto="1"/>
      </right>
      <top/>
      <bottom/>
      <diagonal/>
    </border>
    <border>
      <left/>
      <right/>
      <top style="thin">
        <color theme="0"/>
      </top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/>
      <right style="thin">
        <color theme="8" tint="0.59996337778862885"/>
      </right>
      <top/>
      <bottom style="thin">
        <color theme="8" tint="0.59996337778862885"/>
      </bottom>
      <diagonal/>
    </border>
    <border>
      <left style="thin">
        <color theme="8" tint="0.59996337778862885"/>
      </left>
      <right style="thin">
        <color theme="8" tint="0.59996337778862885"/>
      </right>
      <top/>
      <bottom style="thin">
        <color theme="8" tint="0.59996337778862885"/>
      </bottom>
      <diagonal/>
    </border>
    <border>
      <left style="thin">
        <color theme="8" tint="0.59996337778862885"/>
      </left>
      <right/>
      <top/>
      <bottom style="thin">
        <color theme="8" tint="0.59996337778862885"/>
      </bottom>
      <diagonal/>
    </border>
    <border>
      <left/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59996337778862885"/>
      </left>
      <right/>
      <top style="thin">
        <color theme="8" tint="0.59996337778862885"/>
      </top>
      <bottom style="thin">
        <color theme="8" tint="0.59996337778862885"/>
      </bottom>
      <diagonal/>
    </border>
    <border>
      <left/>
      <right style="thin">
        <color theme="8" tint="0.59996337778862885"/>
      </right>
      <top style="thin">
        <color theme="8" tint="0.59996337778862885"/>
      </top>
      <bottom/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/>
      <diagonal/>
    </border>
    <border>
      <left style="thin">
        <color theme="8" tint="0.59996337778862885"/>
      </left>
      <right/>
      <top style="thin">
        <color theme="8" tint="0.59996337778862885"/>
      </top>
      <bottom/>
      <diagonal/>
    </border>
    <border>
      <left style="thin">
        <color theme="8" tint="0.59996337778862885"/>
      </left>
      <right/>
      <top/>
      <bottom/>
      <diagonal/>
    </border>
    <border>
      <left/>
      <right/>
      <top/>
      <bottom style="thin">
        <color theme="8" tint="0.39994506668294322"/>
      </bottom>
      <diagonal/>
    </border>
    <border>
      <left/>
      <right/>
      <top/>
      <bottom style="thin">
        <color theme="8" tint="0.59996337778862885"/>
      </bottom>
      <diagonal/>
    </border>
    <border>
      <left/>
      <right style="thin">
        <color theme="8" tint="0.59996337778862885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theme="7" tint="-0.24994659260841701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theme="7" tint="-0.24994659260841701"/>
      </left>
      <right/>
      <top style="double">
        <color indexed="64"/>
      </top>
      <bottom/>
      <diagonal/>
    </border>
    <border>
      <left/>
      <right style="thin">
        <color theme="7" tint="-0.24994659260841701"/>
      </right>
      <top style="thin">
        <color indexed="64"/>
      </top>
      <bottom/>
      <diagonal/>
    </border>
    <border>
      <left/>
      <right style="thin">
        <color theme="7" tint="-0.24994659260841701"/>
      </right>
      <top/>
      <bottom style="double">
        <color indexed="64"/>
      </bottom>
      <diagonal/>
    </border>
    <border>
      <left/>
      <right style="thin">
        <color theme="7" tint="-0.24994659260841701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theme="7" tint="-0.24994659260841701"/>
      </right>
      <top/>
      <bottom style="double">
        <color theme="1"/>
      </bottom>
      <diagonal/>
    </border>
    <border>
      <left/>
      <right/>
      <top style="thin">
        <color theme="8" tint="0.59996337778862885"/>
      </top>
      <bottom/>
      <diagonal/>
    </border>
  </borders>
  <cellStyleXfs count="58">
    <xf numFmtId="0" fontId="0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3" fillId="0" borderId="0"/>
    <xf numFmtId="9" fontId="4" fillId="0" borderId="0" applyFont="0" applyFill="0" applyBorder="0" applyAlignment="0" applyProtection="0"/>
    <xf numFmtId="4" fontId="10" fillId="4" borderId="18" applyNumberFormat="0" applyProtection="0">
      <alignment vertical="center"/>
    </xf>
    <xf numFmtId="4" fontId="10" fillId="5" borderId="18" applyNumberFormat="0" applyProtection="0">
      <alignment horizontal="left" vertical="center" indent="1"/>
    </xf>
    <xf numFmtId="4" fontId="10" fillId="6" borderId="0" applyNumberFormat="0" applyProtection="0">
      <alignment horizontal="left" vertical="center" indent="1"/>
    </xf>
    <xf numFmtId="4" fontId="11" fillId="7" borderId="18" applyNumberFormat="0" applyProtection="0">
      <alignment horizontal="right" vertical="center"/>
    </xf>
    <xf numFmtId="4" fontId="11" fillId="8" borderId="18" applyNumberFormat="0" applyProtection="0">
      <alignment horizontal="left" vertical="center" indent="1"/>
    </xf>
    <xf numFmtId="2" fontId="4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4" fontId="43" fillId="5" borderId="18" applyNumberFormat="0" applyProtection="0">
      <alignment vertical="center"/>
    </xf>
    <xf numFmtId="0" fontId="10" fillId="5" borderId="18" applyNumberFormat="0" applyProtection="0">
      <alignment horizontal="left" vertical="top" indent="1"/>
    </xf>
    <xf numFmtId="4" fontId="11" fillId="16" borderId="18" applyNumberFormat="0" applyProtection="0">
      <alignment horizontal="right" vertical="center"/>
    </xf>
    <xf numFmtId="4" fontId="11" fillId="17" borderId="18" applyNumberFormat="0" applyProtection="0">
      <alignment horizontal="right" vertical="center"/>
    </xf>
    <xf numFmtId="4" fontId="11" fillId="18" borderId="18" applyNumberFormat="0" applyProtection="0">
      <alignment horizontal="right" vertical="center"/>
    </xf>
    <xf numFmtId="4" fontId="11" fillId="19" borderId="18" applyNumberFormat="0" applyProtection="0">
      <alignment horizontal="right" vertical="center"/>
    </xf>
    <xf numFmtId="4" fontId="11" fillId="20" borderId="18" applyNumberFormat="0" applyProtection="0">
      <alignment horizontal="right" vertical="center"/>
    </xf>
    <xf numFmtId="4" fontId="11" fillId="21" borderId="18" applyNumberFormat="0" applyProtection="0">
      <alignment horizontal="right" vertical="center"/>
    </xf>
    <xf numFmtId="4" fontId="11" fillId="22" borderId="18" applyNumberFormat="0" applyProtection="0">
      <alignment horizontal="right" vertical="center"/>
    </xf>
    <xf numFmtId="4" fontId="11" fillId="23" borderId="18" applyNumberFormat="0" applyProtection="0">
      <alignment horizontal="right" vertical="center"/>
    </xf>
    <xf numFmtId="4" fontId="11" fillId="24" borderId="18" applyNumberFormat="0" applyProtection="0">
      <alignment horizontal="right" vertical="center"/>
    </xf>
    <xf numFmtId="4" fontId="10" fillId="0" borderId="0" applyNumberFormat="0" applyProtection="0">
      <alignment horizontal="left" vertical="center" indent="1"/>
    </xf>
    <xf numFmtId="4" fontId="11" fillId="7" borderId="0" applyNumberFormat="0" applyProtection="0">
      <alignment horizontal="left" vertical="center" indent="1"/>
    </xf>
    <xf numFmtId="4" fontId="44" fillId="25" borderId="0" applyNumberFormat="0" applyProtection="0">
      <alignment horizontal="left" vertical="center" indent="1"/>
    </xf>
    <xf numFmtId="4" fontId="11" fillId="8" borderId="18" applyNumberFormat="0" applyProtection="0">
      <alignment horizontal="right" vertical="center"/>
    </xf>
    <xf numFmtId="4" fontId="45" fillId="7" borderId="0" applyNumberFormat="0" applyProtection="0">
      <alignment horizontal="left" vertical="center" indent="1"/>
    </xf>
    <xf numFmtId="4" fontId="45" fillId="6" borderId="0" applyNumberFormat="0" applyProtection="0">
      <alignment horizontal="left" vertical="center" indent="1"/>
    </xf>
    <xf numFmtId="0" fontId="4" fillId="25" borderId="18" applyNumberFormat="0" applyProtection="0">
      <alignment horizontal="left" vertical="center" indent="1"/>
    </xf>
    <xf numFmtId="0" fontId="4" fillId="25" borderId="18" applyNumberFormat="0" applyProtection="0">
      <alignment horizontal="left" vertical="top" indent="1"/>
    </xf>
    <xf numFmtId="0" fontId="4" fillId="6" borderId="18" applyNumberFormat="0" applyProtection="0">
      <alignment horizontal="left" vertical="center" indent="1"/>
    </xf>
    <xf numFmtId="0" fontId="4" fillId="6" borderId="18" applyNumberFormat="0" applyProtection="0">
      <alignment horizontal="left" vertical="top" indent="1"/>
    </xf>
    <xf numFmtId="0" fontId="4" fillId="26" borderId="18" applyNumberFormat="0" applyProtection="0">
      <alignment horizontal="left" vertical="center" indent="1"/>
    </xf>
    <xf numFmtId="0" fontId="4" fillId="26" borderId="18" applyNumberFormat="0" applyProtection="0">
      <alignment horizontal="left" vertical="top" indent="1"/>
    </xf>
    <xf numFmtId="0" fontId="4" fillId="27" borderId="18" applyNumberFormat="0" applyProtection="0">
      <alignment horizontal="left" vertical="center" indent="1"/>
    </xf>
    <xf numFmtId="0" fontId="4" fillId="27" borderId="18" applyNumberFormat="0" applyProtection="0">
      <alignment horizontal="left" vertical="top" indent="1"/>
    </xf>
    <xf numFmtId="4" fontId="11" fillId="28" borderId="18" applyNumberFormat="0" applyProtection="0">
      <alignment vertical="center"/>
    </xf>
    <xf numFmtId="4" fontId="46" fillId="28" borderId="18" applyNumberFormat="0" applyProtection="0">
      <alignment vertical="center"/>
    </xf>
    <xf numFmtId="4" fontId="11" fillId="28" borderId="18" applyNumberFormat="0" applyProtection="0">
      <alignment horizontal="left" vertical="center" indent="1"/>
    </xf>
    <xf numFmtId="0" fontId="11" fillId="28" borderId="18" applyNumberFormat="0" applyProtection="0">
      <alignment horizontal="left" vertical="top" indent="1"/>
    </xf>
    <xf numFmtId="4" fontId="46" fillId="7" borderId="18" applyNumberFormat="0" applyProtection="0">
      <alignment horizontal="right" vertical="center"/>
    </xf>
    <xf numFmtId="0" fontId="11" fillId="6" borderId="18" applyNumberFormat="0" applyProtection="0">
      <alignment horizontal="left" vertical="top" indent="1"/>
    </xf>
    <xf numFmtId="4" fontId="47" fillId="0" borderId="0" applyNumberFormat="0" applyProtection="0">
      <alignment horizontal="left" vertical="center" indent="1"/>
    </xf>
    <xf numFmtId="4" fontId="48" fillId="7" borderId="18" applyNumberFormat="0" applyProtection="0">
      <alignment horizontal="right" vertical="center"/>
    </xf>
    <xf numFmtId="0" fontId="4" fillId="0" borderId="0"/>
  </cellStyleXfs>
  <cellXfs count="1152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horizontal="right" vertical="top"/>
    </xf>
    <xf numFmtId="0" fontId="4" fillId="2" borderId="0" xfId="2" applyFill="1"/>
    <xf numFmtId="0" fontId="4" fillId="2" borderId="0" xfId="2" applyFill="1" applyBorder="1"/>
    <xf numFmtId="0" fontId="12" fillId="2" borderId="0" xfId="0" applyFont="1" applyFill="1" applyAlignment="1">
      <alignment horizontal="left" vertical="top"/>
    </xf>
    <xf numFmtId="0" fontId="13" fillId="2" borderId="0" xfId="0" applyFont="1" applyFill="1"/>
    <xf numFmtId="0" fontId="14" fillId="2" borderId="0" xfId="0" applyFont="1" applyFill="1" applyAlignment="1">
      <alignment horizontal="left" vertical="top"/>
    </xf>
    <xf numFmtId="0" fontId="15" fillId="2" borderId="0" xfId="0" applyFont="1" applyFill="1" applyAlignment="1">
      <alignment horizontal="right" vertical="top"/>
    </xf>
    <xf numFmtId="0" fontId="6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3" fontId="4" fillId="2" borderId="0" xfId="2" applyNumberFormat="1" applyFill="1"/>
    <xf numFmtId="0" fontId="9" fillId="2" borderId="0" xfId="0" applyFont="1" applyFill="1" applyAlignment="1">
      <alignment vertical="top"/>
    </xf>
    <xf numFmtId="0" fontId="6" fillId="2" borderId="0" xfId="0" applyFont="1" applyFill="1" applyBorder="1" applyAlignment="1">
      <alignment horizontal="left" vertical="top" wrapText="1"/>
    </xf>
    <xf numFmtId="0" fontId="16" fillId="3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vertical="top" wrapText="1"/>
    </xf>
    <xf numFmtId="0" fontId="9" fillId="2" borderId="0" xfId="0" applyFont="1" applyFill="1" applyBorder="1" applyAlignment="1">
      <alignment vertical="top"/>
    </xf>
    <xf numFmtId="0" fontId="6" fillId="2" borderId="0" xfId="0" applyFont="1" applyFill="1" applyBorder="1" applyAlignment="1">
      <alignment horizontal="right" vertical="top"/>
    </xf>
    <xf numFmtId="0" fontId="13" fillId="2" borderId="0" xfId="0" applyFont="1" applyFill="1" applyBorder="1"/>
    <xf numFmtId="0" fontId="6" fillId="2" borderId="0" xfId="0" applyFont="1" applyFill="1" applyBorder="1"/>
    <xf numFmtId="0" fontId="17" fillId="3" borderId="0" xfId="0" applyFont="1" applyFill="1" applyBorder="1" applyAlignment="1">
      <alignment vertical="top"/>
    </xf>
    <xf numFmtId="0" fontId="18" fillId="3" borderId="0" xfId="0" applyFont="1" applyFill="1" applyBorder="1" applyAlignment="1">
      <alignment horizontal="right"/>
    </xf>
    <xf numFmtId="1" fontId="19" fillId="3" borderId="0" xfId="2" applyNumberFormat="1" applyFont="1" applyFill="1" applyBorder="1" applyAlignment="1">
      <alignment vertical="center" wrapText="1"/>
    </xf>
    <xf numFmtId="1" fontId="20" fillId="3" borderId="0" xfId="2" applyNumberFormat="1" applyFont="1" applyFill="1" applyBorder="1" applyAlignment="1">
      <alignment vertical="center" wrapText="1"/>
    </xf>
    <xf numFmtId="1" fontId="24" fillId="3" borderId="0" xfId="2" applyNumberFormat="1" applyFont="1" applyFill="1" applyBorder="1" applyAlignment="1">
      <alignment vertical="center" wrapText="1"/>
    </xf>
    <xf numFmtId="1" fontId="23" fillId="3" borderId="0" xfId="2" applyNumberFormat="1" applyFont="1" applyFill="1" applyBorder="1" applyAlignment="1">
      <alignment vertical="center" wrapText="1"/>
    </xf>
    <xf numFmtId="0" fontId="4" fillId="11" borderId="0" xfId="2" applyFill="1"/>
    <xf numFmtId="0" fontId="22" fillId="3" borderId="0" xfId="2" applyFont="1" applyFill="1" applyBorder="1"/>
    <xf numFmtId="1" fontId="19" fillId="3" borderId="0" xfId="2" applyNumberFormat="1" applyFont="1" applyFill="1" applyBorder="1" applyAlignment="1">
      <alignment horizontal="center" vertical="center" wrapText="1"/>
    </xf>
    <xf numFmtId="1" fontId="27" fillId="3" borderId="0" xfId="2" applyNumberFormat="1" applyFont="1" applyFill="1" applyBorder="1" applyAlignment="1">
      <alignment horizontal="center" vertical="center" wrapText="1"/>
    </xf>
    <xf numFmtId="0" fontId="22" fillId="2" borderId="0" xfId="2" applyFont="1" applyFill="1" applyBorder="1"/>
    <xf numFmtId="1" fontId="19" fillId="3" borderId="44" xfId="2" applyNumberFormat="1" applyFont="1" applyFill="1" applyBorder="1" applyAlignment="1">
      <alignment horizontal="center" vertical="center" wrapText="1"/>
    </xf>
    <xf numFmtId="1" fontId="19" fillId="3" borderId="44" xfId="2" applyNumberFormat="1" applyFont="1" applyFill="1" applyBorder="1" applyAlignment="1">
      <alignment vertical="center" wrapText="1"/>
    </xf>
    <xf numFmtId="0" fontId="4" fillId="2" borderId="44" xfId="2" applyFill="1" applyBorder="1" applyAlignment="1">
      <alignment horizontal="center"/>
    </xf>
    <xf numFmtId="0" fontId="22" fillId="3" borderId="44" xfId="2" applyFont="1" applyFill="1" applyBorder="1"/>
    <xf numFmtId="0" fontId="4" fillId="2" borderId="44" xfId="2" applyFill="1" applyBorder="1"/>
    <xf numFmtId="0" fontId="22" fillId="2" borderId="44" xfId="2" applyFont="1" applyFill="1" applyBorder="1"/>
    <xf numFmtId="1" fontId="22" fillId="3" borderId="44" xfId="2" applyNumberFormat="1" applyFont="1" applyFill="1" applyBorder="1" applyAlignment="1">
      <alignment vertical="center" wrapText="1"/>
    </xf>
    <xf numFmtId="1" fontId="26" fillId="3" borderId="44" xfId="2" applyNumberFormat="1" applyFont="1" applyFill="1" applyBorder="1" applyAlignment="1">
      <alignment vertical="center" wrapText="1"/>
    </xf>
    <xf numFmtId="1" fontId="21" fillId="3" borderId="44" xfId="2" applyNumberFormat="1" applyFont="1" applyFill="1" applyBorder="1" applyAlignment="1">
      <alignment vertical="center" wrapText="1"/>
    </xf>
    <xf numFmtId="0" fontId="4" fillId="3" borderId="44" xfId="2" applyFill="1" applyBorder="1"/>
    <xf numFmtId="1" fontId="19" fillId="3" borderId="46" xfId="2" applyNumberFormat="1" applyFont="1" applyFill="1" applyBorder="1" applyAlignment="1">
      <alignment horizontal="center" vertical="center" wrapText="1"/>
    </xf>
    <xf numFmtId="1" fontId="19" fillId="3" borderId="46" xfId="2" applyNumberFormat="1" applyFont="1" applyFill="1" applyBorder="1" applyAlignment="1">
      <alignment vertical="center" wrapText="1"/>
    </xf>
    <xf numFmtId="1" fontId="19" fillId="3" borderId="47" xfId="2" applyNumberFormat="1" applyFont="1" applyFill="1" applyBorder="1" applyAlignment="1">
      <alignment vertical="center" wrapText="1"/>
    </xf>
    <xf numFmtId="1" fontId="19" fillId="3" borderId="48" xfId="2" applyNumberFormat="1" applyFont="1" applyFill="1" applyBorder="1" applyAlignment="1">
      <alignment vertical="center" wrapText="1"/>
    </xf>
    <xf numFmtId="0" fontId="4" fillId="2" borderId="49" xfId="2" applyFill="1" applyBorder="1"/>
    <xf numFmtId="0" fontId="4" fillId="2" borderId="51" xfId="2" applyFill="1" applyBorder="1"/>
    <xf numFmtId="0" fontId="4" fillId="2" borderId="52" xfId="2" applyFill="1" applyBorder="1"/>
    <xf numFmtId="1" fontId="19" fillId="3" borderId="51" xfId="2" applyNumberFormat="1" applyFont="1" applyFill="1" applyBorder="1" applyAlignment="1">
      <alignment vertical="center" wrapText="1"/>
    </xf>
    <xf numFmtId="1" fontId="19" fillId="3" borderId="47" xfId="2" applyNumberFormat="1" applyFont="1" applyFill="1" applyBorder="1" applyAlignment="1">
      <alignment horizontal="center" vertical="center" wrapText="1"/>
    </xf>
    <xf numFmtId="1" fontId="19" fillId="3" borderId="49" xfId="2" applyNumberFormat="1" applyFont="1" applyFill="1" applyBorder="1" applyAlignment="1">
      <alignment horizontal="center" vertical="center" wrapText="1"/>
    </xf>
    <xf numFmtId="1" fontId="19" fillId="3" borderId="52" xfId="2" applyNumberFormat="1" applyFont="1" applyFill="1" applyBorder="1" applyAlignment="1">
      <alignment vertical="center" wrapText="1"/>
    </xf>
    <xf numFmtId="1" fontId="19" fillId="3" borderId="51" xfId="2" applyNumberFormat="1" applyFont="1" applyFill="1" applyBorder="1" applyAlignment="1">
      <alignment horizontal="center" vertical="center" wrapText="1"/>
    </xf>
    <xf numFmtId="1" fontId="19" fillId="3" borderId="52" xfId="2" applyNumberFormat="1" applyFont="1" applyFill="1" applyBorder="1" applyAlignment="1">
      <alignment horizontal="center" vertical="center" wrapText="1"/>
    </xf>
    <xf numFmtId="1" fontId="19" fillId="3" borderId="45" xfId="2" applyNumberFormat="1" applyFont="1" applyFill="1" applyBorder="1" applyAlignment="1">
      <alignment horizontal="center" vertical="center" wrapText="1"/>
    </xf>
    <xf numFmtId="0" fontId="4" fillId="2" borderId="46" xfId="2" applyFill="1" applyBorder="1"/>
    <xf numFmtId="0" fontId="22" fillId="2" borderId="46" xfId="2" applyFont="1" applyFill="1" applyBorder="1"/>
    <xf numFmtId="1" fontId="19" fillId="3" borderId="45" xfId="2" applyNumberFormat="1" applyFont="1" applyFill="1" applyBorder="1" applyAlignment="1">
      <alignment vertical="center" wrapText="1"/>
    </xf>
    <xf numFmtId="0" fontId="4" fillId="2" borderId="45" xfId="2" applyFill="1" applyBorder="1"/>
    <xf numFmtId="0" fontId="22" fillId="2" borderId="45" xfId="2" applyFont="1" applyFill="1" applyBorder="1"/>
    <xf numFmtId="0" fontId="22" fillId="2" borderId="48" xfId="2" applyFont="1" applyFill="1" applyBorder="1"/>
    <xf numFmtId="0" fontId="4" fillId="3" borderId="51" xfId="2" applyFill="1" applyBorder="1"/>
    <xf numFmtId="0" fontId="4" fillId="3" borderId="52" xfId="2" applyFill="1" applyBorder="1"/>
    <xf numFmtId="1" fontId="19" fillId="3" borderId="50" xfId="2" applyNumberFormat="1" applyFont="1" applyFill="1" applyBorder="1" applyAlignment="1">
      <alignment vertical="center" wrapText="1"/>
    </xf>
    <xf numFmtId="0" fontId="22" fillId="2" borderId="53" xfId="2" applyFont="1" applyFill="1" applyBorder="1"/>
    <xf numFmtId="1" fontId="19" fillId="3" borderId="54" xfId="2" applyNumberFormat="1" applyFont="1" applyFill="1" applyBorder="1" applyAlignment="1">
      <alignment vertical="center" wrapText="1"/>
    </xf>
    <xf numFmtId="1" fontId="28" fillId="3" borderId="48" xfId="2" applyNumberFormat="1" applyFont="1" applyFill="1" applyBorder="1" applyAlignment="1">
      <alignment horizontal="center" vertical="center" wrapText="1"/>
    </xf>
    <xf numFmtId="1" fontId="19" fillId="3" borderId="48" xfId="2" applyNumberFormat="1" applyFont="1" applyFill="1" applyBorder="1" applyAlignment="1">
      <alignment horizontal="center" vertical="center" wrapText="1"/>
    </xf>
    <xf numFmtId="14" fontId="4" fillId="2" borderId="0" xfId="2" applyNumberFormat="1" applyFill="1"/>
    <xf numFmtId="1" fontId="30" fillId="3" borderId="0" xfId="2" applyNumberFormat="1" applyFont="1" applyFill="1" applyBorder="1" applyAlignment="1">
      <alignment vertical="center" wrapText="1"/>
    </xf>
    <xf numFmtId="1" fontId="30" fillId="3" borderId="0" xfId="2" applyNumberFormat="1" applyFont="1" applyFill="1" applyBorder="1" applyAlignment="1">
      <alignment horizontal="right" vertical="center" wrapText="1"/>
    </xf>
    <xf numFmtId="1" fontId="30" fillId="3" borderId="0" xfId="2" applyNumberFormat="1" applyFont="1" applyFill="1" applyBorder="1" applyAlignment="1">
      <alignment horizontal="left" vertical="center" wrapText="1"/>
    </xf>
    <xf numFmtId="1" fontId="19" fillId="12" borderId="44" xfId="2" applyNumberFormat="1" applyFont="1" applyFill="1" applyBorder="1" applyAlignment="1">
      <alignment horizontal="center" vertical="center" wrapText="1"/>
    </xf>
    <xf numFmtId="0" fontId="4" fillId="12" borderId="44" xfId="2" applyFill="1" applyBorder="1"/>
    <xf numFmtId="0" fontId="4" fillId="12" borderId="44" xfId="2" applyFill="1" applyBorder="1" applyAlignment="1">
      <alignment vertical="center"/>
    </xf>
    <xf numFmtId="1" fontId="21" fillId="3" borderId="53" xfId="2" applyNumberFormat="1" applyFont="1" applyFill="1" applyBorder="1" applyAlignment="1">
      <alignment vertical="center" wrapText="1"/>
    </xf>
    <xf numFmtId="0" fontId="4" fillId="3" borderId="55" xfId="2" applyFill="1" applyBorder="1"/>
    <xf numFmtId="0" fontId="25" fillId="2" borderId="0" xfId="2" applyFont="1" applyFill="1" applyBorder="1"/>
    <xf numFmtId="0" fontId="4" fillId="2" borderId="56" xfId="2" applyFill="1" applyBorder="1"/>
    <xf numFmtId="0" fontId="31" fillId="3" borderId="0" xfId="0" applyFont="1" applyFill="1"/>
    <xf numFmtId="3" fontId="31" fillId="3" borderId="5" xfId="0" applyNumberFormat="1" applyFont="1" applyFill="1" applyBorder="1"/>
    <xf numFmtId="3" fontId="31" fillId="3" borderId="0" xfId="0" applyNumberFormat="1" applyFont="1" applyFill="1" applyBorder="1"/>
    <xf numFmtId="3" fontId="31" fillId="3" borderId="9" xfId="0" applyNumberFormat="1" applyFont="1" applyFill="1" applyBorder="1"/>
    <xf numFmtId="3" fontId="31" fillId="3" borderId="10" xfId="0" applyNumberFormat="1" applyFont="1" applyFill="1" applyBorder="1"/>
    <xf numFmtId="3" fontId="31" fillId="3" borderId="11" xfId="0" applyNumberFormat="1" applyFont="1" applyFill="1" applyBorder="1"/>
    <xf numFmtId="0" fontId="31" fillId="3" borderId="7" xfId="0" applyFont="1" applyFill="1" applyBorder="1" applyAlignment="1">
      <alignment horizontal="right"/>
    </xf>
    <xf numFmtId="0" fontId="31" fillId="3" borderId="4" xfId="0" applyFont="1" applyFill="1" applyBorder="1" applyAlignment="1">
      <alignment horizontal="right"/>
    </xf>
    <xf numFmtId="0" fontId="31" fillId="3" borderId="10" xfId="0" applyFont="1" applyFill="1" applyBorder="1" applyAlignment="1">
      <alignment horizontal="right"/>
    </xf>
    <xf numFmtId="3" fontId="31" fillId="12" borderId="9" xfId="0" applyNumberFormat="1" applyFont="1" applyFill="1" applyBorder="1"/>
    <xf numFmtId="3" fontId="31" fillId="12" borderId="12" xfId="0" applyNumberFormat="1" applyFont="1" applyFill="1" applyBorder="1"/>
    <xf numFmtId="0" fontId="31" fillId="3" borderId="0" xfId="0" applyFont="1" applyFill="1" applyBorder="1"/>
    <xf numFmtId="0" fontId="31" fillId="3" borderId="7" xfId="0" applyFont="1" applyFill="1" applyBorder="1"/>
    <xf numFmtId="0" fontId="33" fillId="3" borderId="0" xfId="0" applyFont="1" applyFill="1" applyAlignment="1">
      <alignment horizontal="center"/>
    </xf>
    <xf numFmtId="0" fontId="31" fillId="3" borderId="11" xfId="0" applyFont="1" applyFill="1" applyBorder="1" applyAlignment="1">
      <alignment horizontal="center" vertical="center" wrapText="1"/>
    </xf>
    <xf numFmtId="0" fontId="31" fillId="3" borderId="11" xfId="0" applyFont="1" applyFill="1" applyBorder="1" applyAlignment="1">
      <alignment horizontal="right" vertical="center" wrapText="1"/>
    </xf>
    <xf numFmtId="0" fontId="31" fillId="3" borderId="11" xfId="0" applyFont="1" applyFill="1" applyBorder="1" applyAlignment="1">
      <alignment horizontal="right"/>
    </xf>
    <xf numFmtId="0" fontId="31" fillId="3" borderId="0" xfId="0" applyFont="1" applyFill="1" applyBorder="1" applyAlignment="1">
      <alignment horizontal="center" vertical="center" wrapText="1"/>
    </xf>
    <xf numFmtId="0" fontId="31" fillId="3" borderId="0" xfId="0" applyFont="1" applyFill="1" applyBorder="1" applyAlignment="1">
      <alignment horizontal="right" vertical="center" wrapText="1"/>
    </xf>
    <xf numFmtId="0" fontId="31" fillId="3" borderId="0" xfId="0" applyFont="1" applyFill="1" applyBorder="1" applyAlignment="1">
      <alignment horizontal="right"/>
    </xf>
    <xf numFmtId="0" fontId="31" fillId="3" borderId="5" xfId="0" applyFont="1" applyFill="1" applyBorder="1" applyAlignment="1">
      <alignment horizontal="center"/>
    </xf>
    <xf numFmtId="0" fontId="31" fillId="3" borderId="58" xfId="0" applyFont="1" applyFill="1" applyBorder="1" applyAlignment="1">
      <alignment horizontal="right"/>
    </xf>
    <xf numFmtId="3" fontId="31" fillId="3" borderId="29" xfId="0" applyNumberFormat="1" applyFont="1" applyFill="1" applyBorder="1"/>
    <xf numFmtId="3" fontId="31" fillId="12" borderId="57" xfId="0" applyNumberFormat="1" applyFont="1" applyFill="1" applyBorder="1"/>
    <xf numFmtId="0" fontId="31" fillId="3" borderId="20" xfId="0" applyFont="1" applyFill="1" applyBorder="1" applyAlignment="1">
      <alignment horizontal="right"/>
    </xf>
    <xf numFmtId="3" fontId="31" fillId="3" borderId="26" xfId="0" applyNumberFormat="1" applyFont="1" applyFill="1" applyBorder="1"/>
    <xf numFmtId="3" fontId="31" fillId="12" borderId="21" xfId="0" applyNumberFormat="1" applyFont="1" applyFill="1" applyBorder="1"/>
    <xf numFmtId="0" fontId="31" fillId="3" borderId="16" xfId="0" applyFont="1" applyFill="1" applyBorder="1"/>
    <xf numFmtId="0" fontId="31" fillId="3" borderId="17" xfId="0" applyFont="1" applyFill="1" applyBorder="1" applyAlignment="1">
      <alignment horizontal="center"/>
    </xf>
    <xf numFmtId="3" fontId="31" fillId="3" borderId="59" xfId="0" applyNumberFormat="1" applyFont="1" applyFill="1" applyBorder="1"/>
    <xf numFmtId="3" fontId="31" fillId="3" borderId="24" xfId="0" applyNumberFormat="1" applyFont="1" applyFill="1" applyBorder="1"/>
    <xf numFmtId="3" fontId="31" fillId="3" borderId="16" xfId="0" applyNumberFormat="1" applyFont="1" applyFill="1" applyBorder="1"/>
    <xf numFmtId="3" fontId="31" fillId="3" borderId="17" xfId="0" applyNumberFormat="1" applyFont="1" applyFill="1" applyBorder="1"/>
    <xf numFmtId="3" fontId="31" fillId="3" borderId="28" xfId="0" applyNumberFormat="1" applyFont="1" applyFill="1" applyBorder="1"/>
    <xf numFmtId="0" fontId="31" fillId="3" borderId="60" xfId="0" applyFont="1" applyFill="1" applyBorder="1"/>
    <xf numFmtId="0" fontId="31" fillId="3" borderId="17" xfId="0" applyFont="1" applyFill="1" applyBorder="1"/>
    <xf numFmtId="0" fontId="31" fillId="3" borderId="26" xfId="0" applyFont="1" applyFill="1" applyBorder="1"/>
    <xf numFmtId="0" fontId="31" fillId="3" borderId="24" xfId="0" applyFont="1" applyFill="1" applyBorder="1"/>
    <xf numFmtId="0" fontId="31" fillId="3" borderId="59" xfId="0" applyFont="1" applyFill="1" applyBorder="1"/>
    <xf numFmtId="0" fontId="31" fillId="3" borderId="28" xfId="0" applyFont="1" applyFill="1" applyBorder="1"/>
    <xf numFmtId="3" fontId="31" fillId="12" borderId="15" xfId="0" applyNumberFormat="1" applyFont="1" applyFill="1" applyBorder="1"/>
    <xf numFmtId="3" fontId="31" fillId="12" borderId="8" xfId="0" applyNumberFormat="1" applyFont="1" applyFill="1" applyBorder="1"/>
    <xf numFmtId="0" fontId="34" fillId="2" borderId="0" xfId="0" applyFont="1" applyFill="1"/>
    <xf numFmtId="0" fontId="33" fillId="2" borderId="0" xfId="0" applyFont="1" applyFill="1" applyAlignment="1">
      <alignment vertical="center" wrapText="1"/>
    </xf>
    <xf numFmtId="1" fontId="33" fillId="2" borderId="0" xfId="0" applyNumberFormat="1" applyFont="1" applyFill="1" applyAlignment="1">
      <alignment horizontal="right" vertical="center" wrapText="1"/>
    </xf>
    <xf numFmtId="1" fontId="33" fillId="2" borderId="0" xfId="0" applyNumberFormat="1" applyFont="1" applyFill="1" applyAlignment="1">
      <alignment horizontal="left" vertical="center" wrapText="1"/>
    </xf>
    <xf numFmtId="0" fontId="33" fillId="2" borderId="0" xfId="0" applyFont="1" applyFill="1" applyBorder="1" applyAlignment="1">
      <alignment vertical="center" wrapText="1"/>
    </xf>
    <xf numFmtId="0" fontId="34" fillId="2" borderId="0" xfId="0" applyFont="1" applyFill="1" applyBorder="1"/>
    <xf numFmtId="0" fontId="33" fillId="2" borderId="0" xfId="0" applyFont="1" applyFill="1" applyAlignment="1">
      <alignment horizontal="right" wrapText="1"/>
    </xf>
    <xf numFmtId="0" fontId="34" fillId="2" borderId="0" xfId="0" applyFont="1" applyFill="1" applyAlignment="1"/>
    <xf numFmtId="1" fontId="33" fillId="2" borderId="0" xfId="0" applyNumberFormat="1" applyFont="1" applyFill="1" applyBorder="1" applyAlignment="1">
      <alignment horizontal="right" vertical="center" wrapText="1"/>
    </xf>
    <xf numFmtId="0" fontId="33" fillId="2" borderId="0" xfId="0" applyFont="1" applyFill="1" applyBorder="1" applyAlignment="1">
      <alignment horizontal="right" wrapText="1"/>
    </xf>
    <xf numFmtId="0" fontId="33" fillId="2" borderId="0" xfId="0" applyFont="1" applyFill="1" applyBorder="1" applyAlignment="1">
      <alignment horizontal="left" wrapText="1"/>
    </xf>
    <xf numFmtId="1" fontId="31" fillId="2" borderId="4" xfId="0" applyNumberFormat="1" applyFont="1" applyFill="1" applyBorder="1" applyAlignment="1">
      <alignment horizontal="right" wrapText="1"/>
    </xf>
    <xf numFmtId="1" fontId="31" fillId="2" borderId="0" xfId="0" applyNumberFormat="1" applyFont="1" applyFill="1" applyBorder="1" applyAlignment="1">
      <alignment horizontal="left" wrapText="1"/>
    </xf>
    <xf numFmtId="0" fontId="31" fillId="2" borderId="11" xfId="0" applyFont="1" applyFill="1" applyBorder="1" applyAlignment="1">
      <alignment horizontal="center" wrapText="1"/>
    </xf>
    <xf numFmtId="3" fontId="31" fillId="2" borderId="9" xfId="0" applyNumberFormat="1" applyFont="1" applyFill="1" applyBorder="1" applyAlignment="1">
      <alignment horizontal="right" vertical="center"/>
    </xf>
    <xf numFmtId="3" fontId="31" fillId="2" borderId="0" xfId="0" applyNumberFormat="1" applyFont="1" applyFill="1" applyBorder="1" applyAlignment="1">
      <alignment horizontal="right" vertical="center"/>
    </xf>
    <xf numFmtId="3" fontId="34" fillId="2" borderId="0" xfId="0" applyNumberFormat="1" applyFont="1" applyFill="1"/>
    <xf numFmtId="0" fontId="34" fillId="2" borderId="0" xfId="0" applyFont="1" applyFill="1" applyBorder="1" applyAlignment="1">
      <alignment vertical="center"/>
    </xf>
    <xf numFmtId="1" fontId="34" fillId="2" borderId="0" xfId="0" applyNumberFormat="1" applyFont="1" applyFill="1" applyBorder="1" applyAlignment="1">
      <alignment vertical="center" wrapText="1"/>
    </xf>
    <xf numFmtId="1" fontId="34" fillId="2" borderId="0" xfId="0" applyNumberFormat="1" applyFont="1" applyFill="1"/>
    <xf numFmtId="0" fontId="31" fillId="3" borderId="0" xfId="0" applyFont="1" applyFill="1" applyBorder="1" applyAlignment="1">
      <alignment vertical="center"/>
    </xf>
    <xf numFmtId="0" fontId="31" fillId="3" borderId="0" xfId="0" applyFont="1" applyFill="1" applyBorder="1" applyAlignment="1">
      <alignment horizontal="right" vertical="center"/>
    </xf>
    <xf numFmtId="3" fontId="31" fillId="3" borderId="9" xfId="0" applyNumberFormat="1" applyFont="1" applyFill="1" applyBorder="1" applyAlignment="1">
      <alignment horizontal="right" vertical="center"/>
    </xf>
    <xf numFmtId="3" fontId="31" fillId="3" borderId="0" xfId="0" applyNumberFormat="1" applyFont="1" applyFill="1" applyBorder="1" applyAlignment="1">
      <alignment horizontal="right" vertical="center"/>
    </xf>
    <xf numFmtId="164" fontId="31" fillId="2" borderId="32" xfId="1" applyNumberFormat="1" applyFont="1" applyFill="1" applyBorder="1" applyAlignment="1">
      <alignment horizontal="right" vertical="center"/>
    </xf>
    <xf numFmtId="164" fontId="31" fillId="3" borderId="32" xfId="1" applyNumberFormat="1" applyFont="1" applyFill="1" applyBorder="1" applyAlignment="1">
      <alignment horizontal="right" vertical="center"/>
    </xf>
    <xf numFmtId="3" fontId="31" fillId="12" borderId="9" xfId="0" applyNumberFormat="1" applyFont="1" applyFill="1" applyBorder="1" applyAlignment="1">
      <alignment horizontal="right" vertical="center"/>
    </xf>
    <xf numFmtId="3" fontId="31" fillId="12" borderId="4" xfId="0" applyNumberFormat="1" applyFont="1" applyFill="1" applyBorder="1" applyAlignment="1">
      <alignment horizontal="right" vertical="center"/>
    </xf>
    <xf numFmtId="3" fontId="31" fillId="12" borderId="0" xfId="0" applyNumberFormat="1" applyFont="1" applyFill="1" applyBorder="1" applyAlignment="1">
      <alignment horizontal="right" vertical="center"/>
    </xf>
    <xf numFmtId="164" fontId="31" fillId="12" borderId="32" xfId="1" applyNumberFormat="1" applyFont="1" applyFill="1" applyBorder="1" applyAlignment="1">
      <alignment horizontal="right" vertical="center"/>
    </xf>
    <xf numFmtId="3" fontId="31" fillId="12" borderId="12" xfId="0" applyNumberFormat="1" applyFont="1" applyFill="1" applyBorder="1" applyAlignment="1">
      <alignment horizontal="right" vertical="center"/>
    </xf>
    <xf numFmtId="3" fontId="31" fillId="12" borderId="10" xfId="0" applyNumberFormat="1" applyFont="1" applyFill="1" applyBorder="1" applyAlignment="1">
      <alignment horizontal="right" vertical="center"/>
    </xf>
    <xf numFmtId="3" fontId="31" fillId="12" borderId="11" xfId="0" applyNumberFormat="1" applyFont="1" applyFill="1" applyBorder="1" applyAlignment="1">
      <alignment horizontal="right" vertical="center"/>
    </xf>
    <xf numFmtId="164" fontId="31" fillId="12" borderId="33" xfId="1" applyNumberFormat="1" applyFont="1" applyFill="1" applyBorder="1" applyAlignment="1">
      <alignment horizontal="right" vertical="center"/>
    </xf>
    <xf numFmtId="0" fontId="34" fillId="2" borderId="4" xfId="0" applyFont="1" applyFill="1" applyBorder="1"/>
    <xf numFmtId="3" fontId="34" fillId="2" borderId="4" xfId="0" applyNumberFormat="1" applyFont="1" applyFill="1" applyBorder="1"/>
    <xf numFmtId="1" fontId="34" fillId="2" borderId="4" xfId="0" applyNumberFormat="1" applyFont="1" applyFill="1" applyBorder="1"/>
    <xf numFmtId="3" fontId="31" fillId="2" borderId="4" xfId="0" applyNumberFormat="1" applyFont="1" applyFill="1" applyBorder="1" applyAlignment="1">
      <alignment horizontal="right" vertical="center"/>
    </xf>
    <xf numFmtId="0" fontId="34" fillId="2" borderId="10" xfId="0" applyFont="1" applyFill="1" applyBorder="1"/>
    <xf numFmtId="0" fontId="31" fillId="2" borderId="7" xfId="0" applyFont="1" applyFill="1" applyBorder="1" applyAlignment="1">
      <alignment horizontal="right" vertical="center"/>
    </xf>
    <xf numFmtId="0" fontId="31" fillId="2" borderId="4" xfId="0" applyFont="1" applyFill="1" applyBorder="1" applyAlignment="1">
      <alignment horizontal="right" vertical="center"/>
    </xf>
    <xf numFmtId="0" fontId="31" fillId="12" borderId="4" xfId="0" applyFont="1" applyFill="1" applyBorder="1" applyAlignment="1">
      <alignment horizontal="right" vertical="center"/>
    </xf>
    <xf numFmtId="0" fontId="31" fillId="12" borderId="10" xfId="0" applyFont="1" applyFill="1" applyBorder="1" applyAlignment="1">
      <alignment horizontal="right" vertical="center"/>
    </xf>
    <xf numFmtId="0" fontId="31" fillId="13" borderId="10" xfId="0" applyFont="1" applyFill="1" applyBorder="1" applyAlignment="1">
      <alignment horizontal="right" vertical="center"/>
    </xf>
    <xf numFmtId="3" fontId="31" fillId="13" borderId="12" xfId="0" applyNumberFormat="1" applyFont="1" applyFill="1" applyBorder="1" applyAlignment="1">
      <alignment horizontal="right" vertical="center"/>
    </xf>
    <xf numFmtId="3" fontId="31" fillId="13" borderId="10" xfId="0" applyNumberFormat="1" applyFont="1" applyFill="1" applyBorder="1" applyAlignment="1">
      <alignment horizontal="right" vertical="center"/>
    </xf>
    <xf numFmtId="3" fontId="31" fillId="13" borderId="11" xfId="0" applyNumberFormat="1" applyFont="1" applyFill="1" applyBorder="1" applyAlignment="1">
      <alignment horizontal="right" vertical="center"/>
    </xf>
    <xf numFmtId="164" fontId="31" fillId="13" borderId="33" xfId="1" applyNumberFormat="1" applyFont="1" applyFill="1" applyBorder="1" applyAlignment="1">
      <alignment horizontal="right" vertical="center"/>
    </xf>
    <xf numFmtId="0" fontId="31" fillId="2" borderId="0" xfId="0" applyFont="1" applyFill="1" applyBorder="1" applyAlignment="1">
      <alignment wrapText="1"/>
    </xf>
    <xf numFmtId="1" fontId="33" fillId="2" borderId="0" xfId="0" applyNumberFormat="1" applyFont="1" applyFill="1" applyBorder="1" applyAlignment="1">
      <alignment horizontal="left" vertical="center" wrapText="1"/>
    </xf>
    <xf numFmtId="0" fontId="31" fillId="2" borderId="10" xfId="0" applyFont="1" applyFill="1" applyBorder="1" applyAlignment="1">
      <alignment horizontal="center" wrapText="1"/>
    </xf>
    <xf numFmtId="0" fontId="31" fillId="3" borderId="7" xfId="0" applyFont="1" applyFill="1" applyBorder="1" applyAlignment="1">
      <alignment horizontal="right" vertical="center"/>
    </xf>
    <xf numFmtId="164" fontId="31" fillId="3" borderId="0" xfId="1" applyNumberFormat="1" applyFont="1" applyFill="1" applyBorder="1" applyAlignment="1">
      <alignment horizontal="right" vertical="center"/>
    </xf>
    <xf numFmtId="3" fontId="34" fillId="2" borderId="10" xfId="0" applyNumberFormat="1" applyFont="1" applyFill="1" applyBorder="1"/>
    <xf numFmtId="1" fontId="31" fillId="2" borderId="9" xfId="0" applyNumberFormat="1" applyFont="1" applyFill="1" applyBorder="1" applyAlignment="1">
      <alignment horizontal="left" wrapText="1"/>
    </xf>
    <xf numFmtId="0" fontId="34" fillId="2" borderId="9" xfId="0" applyFont="1" applyFill="1" applyBorder="1"/>
    <xf numFmtId="1" fontId="33" fillId="2" borderId="0" xfId="0" applyNumberFormat="1" applyFont="1" applyFill="1" applyAlignment="1">
      <alignment vertical="center" wrapText="1"/>
    </xf>
    <xf numFmtId="3" fontId="31" fillId="3" borderId="4" xfId="0" applyNumberFormat="1" applyFont="1" applyFill="1" applyBorder="1" applyAlignment="1">
      <alignment horizontal="right" vertical="center"/>
    </xf>
    <xf numFmtId="164" fontId="31" fillId="3" borderId="9" xfId="1" applyNumberFormat="1" applyFont="1" applyFill="1" applyBorder="1" applyAlignment="1">
      <alignment horizontal="right" vertical="center"/>
    </xf>
    <xf numFmtId="3" fontId="31" fillId="2" borderId="8" xfId="0" applyNumberFormat="1" applyFont="1" applyFill="1" applyBorder="1" applyAlignment="1">
      <alignment horizontal="right" vertical="center"/>
    </xf>
    <xf numFmtId="3" fontId="31" fillId="2" borderId="5" xfId="0" applyNumberFormat="1" applyFont="1" applyFill="1" applyBorder="1" applyAlignment="1">
      <alignment horizontal="right" vertical="center"/>
    </xf>
    <xf numFmtId="164" fontId="31" fillId="2" borderId="34" xfId="1" applyNumberFormat="1" applyFont="1" applyFill="1" applyBorder="1" applyAlignment="1">
      <alignment horizontal="right" vertical="center"/>
    </xf>
    <xf numFmtId="3" fontId="31" fillId="2" borderId="7" xfId="0" applyNumberFormat="1" applyFont="1" applyFill="1" applyBorder="1" applyAlignment="1">
      <alignment horizontal="right" vertical="center"/>
    </xf>
    <xf numFmtId="0" fontId="31" fillId="12" borderId="38" xfId="0" applyFont="1" applyFill="1" applyBorder="1" applyAlignment="1">
      <alignment horizontal="right" vertical="center"/>
    </xf>
    <xf numFmtId="3" fontId="31" fillId="12" borderId="37" xfId="0" applyNumberFormat="1" applyFont="1" applyFill="1" applyBorder="1" applyAlignment="1">
      <alignment horizontal="right" vertical="center"/>
    </xf>
    <xf numFmtId="3" fontId="31" fillId="12" borderId="38" xfId="0" applyNumberFormat="1" applyFont="1" applyFill="1" applyBorder="1" applyAlignment="1">
      <alignment horizontal="right" vertical="center"/>
    </xf>
    <xf numFmtId="3" fontId="31" fillId="12" borderId="39" xfId="0" applyNumberFormat="1" applyFont="1" applyFill="1" applyBorder="1" applyAlignment="1">
      <alignment horizontal="right" vertical="center"/>
    </xf>
    <xf numFmtId="164" fontId="31" fillId="12" borderId="70" xfId="1" applyNumberFormat="1" applyFont="1" applyFill="1" applyBorder="1" applyAlignment="1">
      <alignment horizontal="right" vertical="center"/>
    </xf>
    <xf numFmtId="0" fontId="34" fillId="2" borderId="38" xfId="0" applyFont="1" applyFill="1" applyBorder="1"/>
    <xf numFmtId="0" fontId="31" fillId="2" borderId="72" xfId="0" applyFont="1" applyFill="1" applyBorder="1" applyAlignment="1">
      <alignment horizontal="right" vertical="center"/>
    </xf>
    <xf numFmtId="3" fontId="31" fillId="2" borderId="73" xfId="0" applyNumberFormat="1" applyFont="1" applyFill="1" applyBorder="1" applyAlignment="1">
      <alignment horizontal="right" vertical="center"/>
    </xf>
    <xf numFmtId="3" fontId="31" fillId="2" borderId="71" xfId="0" applyNumberFormat="1" applyFont="1" applyFill="1" applyBorder="1" applyAlignment="1">
      <alignment horizontal="right" vertical="center"/>
    </xf>
    <xf numFmtId="164" fontId="31" fillId="2" borderId="74" xfId="1" applyNumberFormat="1" applyFont="1" applyFill="1" applyBorder="1" applyAlignment="1">
      <alignment horizontal="right" vertical="center"/>
    </xf>
    <xf numFmtId="1" fontId="37" fillId="2" borderId="0" xfId="0" applyNumberFormat="1" applyFont="1" applyFill="1" applyBorder="1" applyAlignment="1">
      <alignment horizontal="left"/>
    </xf>
    <xf numFmtId="0" fontId="36" fillId="2" borderId="0" xfId="0" applyFont="1" applyFill="1" applyBorder="1" applyAlignment="1"/>
    <xf numFmtId="0" fontId="37" fillId="2" borderId="11" xfId="0" applyFont="1" applyFill="1" applyBorder="1" applyAlignment="1">
      <alignment horizontal="center" wrapText="1"/>
    </xf>
    <xf numFmtId="3" fontId="37" fillId="2" borderId="0" xfId="0" applyNumberFormat="1" applyFont="1" applyFill="1" applyBorder="1" applyAlignment="1">
      <alignment horizontal="right" vertical="center"/>
    </xf>
    <xf numFmtId="3" fontId="37" fillId="12" borderId="11" xfId="0" applyNumberFormat="1" applyFont="1" applyFill="1" applyBorder="1" applyAlignment="1">
      <alignment horizontal="right" vertical="center"/>
    </xf>
    <xf numFmtId="3" fontId="37" fillId="2" borderId="5" xfId="0" applyNumberFormat="1" applyFont="1" applyFill="1" applyBorder="1" applyAlignment="1">
      <alignment horizontal="right" vertical="center"/>
    </xf>
    <xf numFmtId="3" fontId="37" fillId="12" borderId="39" xfId="0" applyNumberFormat="1" applyFont="1" applyFill="1" applyBorder="1" applyAlignment="1">
      <alignment horizontal="right" vertical="center"/>
    </xf>
    <xf numFmtId="3" fontId="37" fillId="13" borderId="11" xfId="0" applyNumberFormat="1" applyFont="1" applyFill="1" applyBorder="1" applyAlignment="1">
      <alignment horizontal="right" vertical="center"/>
    </xf>
    <xf numFmtId="0" fontId="31" fillId="2" borderId="35" xfId="0" applyFont="1" applyFill="1" applyBorder="1" applyAlignment="1">
      <alignment horizontal="center" wrapText="1"/>
    </xf>
    <xf numFmtId="0" fontId="31" fillId="2" borderId="36" xfId="0" applyFont="1" applyFill="1" applyBorder="1" applyAlignment="1">
      <alignment horizontal="center" wrapText="1"/>
    </xf>
    <xf numFmtId="164" fontId="31" fillId="3" borderId="75" xfId="1" applyNumberFormat="1" applyFont="1" applyFill="1" applyBorder="1" applyAlignment="1">
      <alignment horizontal="right" vertical="center"/>
    </xf>
    <xf numFmtId="0" fontId="37" fillId="2" borderId="9" xfId="0" applyFont="1" applyFill="1" applyBorder="1" applyAlignment="1">
      <alignment horizontal="center" wrapText="1"/>
    </xf>
    <xf numFmtId="0" fontId="37" fillId="2" borderId="12" xfId="0" applyFont="1" applyFill="1" applyBorder="1" applyAlignment="1">
      <alignment horizontal="center" wrapText="1"/>
    </xf>
    <xf numFmtId="164" fontId="31" fillId="2" borderId="75" xfId="1" applyNumberFormat="1" applyFont="1" applyFill="1" applyBorder="1" applyAlignment="1">
      <alignment horizontal="right" vertical="center"/>
    </xf>
    <xf numFmtId="164" fontId="31" fillId="2" borderId="35" xfId="1" applyNumberFormat="1" applyFont="1" applyFill="1" applyBorder="1" applyAlignment="1">
      <alignment horizontal="right" vertical="center"/>
    </xf>
    <xf numFmtId="164" fontId="31" fillId="12" borderId="36" xfId="1" applyNumberFormat="1" applyFont="1" applyFill="1" applyBorder="1" applyAlignment="1">
      <alignment horizontal="right" vertical="center"/>
    </xf>
    <xf numFmtId="164" fontId="31" fillId="12" borderId="76" xfId="1" applyNumberFormat="1" applyFont="1" applyFill="1" applyBorder="1" applyAlignment="1">
      <alignment horizontal="right" vertical="center"/>
    </xf>
    <xf numFmtId="164" fontId="31" fillId="13" borderId="36" xfId="1" applyNumberFormat="1" applyFont="1" applyFill="1" applyBorder="1" applyAlignment="1">
      <alignment horizontal="right" vertical="center"/>
    </xf>
    <xf numFmtId="164" fontId="37" fillId="2" borderId="8" xfId="1" applyNumberFormat="1" applyFont="1" applyFill="1" applyBorder="1" applyAlignment="1">
      <alignment horizontal="right" vertical="center"/>
    </xf>
    <xf numFmtId="164" fontId="37" fillId="2" borderId="9" xfId="1" applyNumberFormat="1" applyFont="1" applyFill="1" applyBorder="1" applyAlignment="1">
      <alignment horizontal="right" vertical="center"/>
    </xf>
    <xf numFmtId="164" fontId="37" fillId="12" borderId="12" xfId="1" applyNumberFormat="1" applyFont="1" applyFill="1" applyBorder="1" applyAlignment="1">
      <alignment horizontal="right" vertical="center"/>
    </xf>
    <xf numFmtId="164" fontId="37" fillId="12" borderId="37" xfId="1" applyNumberFormat="1" applyFont="1" applyFill="1" applyBorder="1" applyAlignment="1">
      <alignment horizontal="right" vertical="center"/>
    </xf>
    <xf numFmtId="164" fontId="37" fillId="13" borderId="12" xfId="1" applyNumberFormat="1" applyFont="1" applyFill="1" applyBorder="1" applyAlignment="1">
      <alignment horizontal="right" vertical="center"/>
    </xf>
    <xf numFmtId="164" fontId="31" fillId="3" borderId="35" xfId="1" applyNumberFormat="1" applyFont="1" applyFill="1" applyBorder="1" applyAlignment="1">
      <alignment horizontal="right" vertical="center"/>
    </xf>
    <xf numFmtId="3" fontId="37" fillId="3" borderId="24" xfId="0" applyNumberFormat="1" applyFont="1" applyFill="1" applyBorder="1" applyAlignment="1">
      <alignment horizontal="right" vertical="center"/>
    </xf>
    <xf numFmtId="3" fontId="37" fillId="3" borderId="0" xfId="0" applyNumberFormat="1" applyFont="1" applyFill="1" applyBorder="1" applyAlignment="1">
      <alignment horizontal="right" vertical="center"/>
    </xf>
    <xf numFmtId="164" fontId="37" fillId="3" borderId="8" xfId="1" applyNumberFormat="1" applyFont="1" applyFill="1" applyBorder="1" applyAlignment="1">
      <alignment horizontal="right" vertical="center"/>
    </xf>
    <xf numFmtId="164" fontId="37" fillId="3" borderId="0" xfId="1" applyNumberFormat="1" applyFont="1" applyFill="1" applyBorder="1" applyAlignment="1">
      <alignment horizontal="right" vertical="center"/>
    </xf>
    <xf numFmtId="164" fontId="37" fillId="3" borderId="9" xfId="1" applyNumberFormat="1" applyFont="1" applyFill="1" applyBorder="1" applyAlignment="1">
      <alignment horizontal="right" vertical="center"/>
    </xf>
    <xf numFmtId="0" fontId="40" fillId="2" borderId="0" xfId="0" applyFont="1" applyFill="1" applyBorder="1" applyAlignment="1">
      <alignment vertical="center" wrapText="1"/>
    </xf>
    <xf numFmtId="0" fontId="36" fillId="2" borderId="0" xfId="0" applyFont="1" applyFill="1" applyBorder="1"/>
    <xf numFmtId="0" fontId="36" fillId="2" borderId="9" xfId="0" applyFont="1" applyFill="1" applyBorder="1"/>
    <xf numFmtId="164" fontId="31" fillId="12" borderId="35" xfId="1" applyNumberFormat="1" applyFont="1" applyFill="1" applyBorder="1" applyAlignment="1">
      <alignment horizontal="right" vertical="center"/>
    </xf>
    <xf numFmtId="3" fontId="37" fillId="12" borderId="0" xfId="0" applyNumberFormat="1" applyFont="1" applyFill="1" applyBorder="1" applyAlignment="1">
      <alignment horizontal="right" vertical="center"/>
    </xf>
    <xf numFmtId="164" fontId="37" fillId="12" borderId="9" xfId="1" applyNumberFormat="1" applyFont="1" applyFill="1" applyBorder="1" applyAlignment="1">
      <alignment horizontal="right" vertical="center"/>
    </xf>
    <xf numFmtId="0" fontId="31" fillId="14" borderId="4" xfId="0" applyFont="1" applyFill="1" applyBorder="1" applyAlignment="1">
      <alignment horizontal="right" vertical="center"/>
    </xf>
    <xf numFmtId="3" fontId="31" fillId="14" borderId="9" xfId="0" applyNumberFormat="1" applyFont="1" applyFill="1" applyBorder="1" applyAlignment="1">
      <alignment horizontal="right" vertical="center"/>
    </xf>
    <xf numFmtId="3" fontId="31" fillId="14" borderId="0" xfId="0" applyNumberFormat="1" applyFont="1" applyFill="1" applyBorder="1" applyAlignment="1">
      <alignment horizontal="right" vertical="center"/>
    </xf>
    <xf numFmtId="164" fontId="31" fillId="14" borderId="35" xfId="1" applyNumberFormat="1" applyFont="1" applyFill="1" applyBorder="1" applyAlignment="1">
      <alignment horizontal="right" vertical="center"/>
    </xf>
    <xf numFmtId="164" fontId="31" fillId="14" borderId="32" xfId="1" applyNumberFormat="1" applyFont="1" applyFill="1" applyBorder="1" applyAlignment="1">
      <alignment horizontal="right" vertical="center"/>
    </xf>
    <xf numFmtId="3" fontId="37" fillId="14" borderId="0" xfId="0" applyNumberFormat="1" applyFont="1" applyFill="1" applyBorder="1" applyAlignment="1">
      <alignment horizontal="right" vertical="center"/>
    </xf>
    <xf numFmtId="164" fontId="37" fillId="14" borderId="9" xfId="1" applyNumberFormat="1" applyFont="1" applyFill="1" applyBorder="1" applyAlignment="1">
      <alignment horizontal="right" vertical="center"/>
    </xf>
    <xf numFmtId="164" fontId="31" fillId="2" borderId="77" xfId="1" applyNumberFormat="1" applyFont="1" applyFill="1" applyBorder="1" applyAlignment="1">
      <alignment horizontal="right" vertical="center"/>
    </xf>
    <xf numFmtId="3" fontId="37" fillId="2" borderId="71" xfId="0" applyNumberFormat="1" applyFont="1" applyFill="1" applyBorder="1" applyAlignment="1">
      <alignment horizontal="right" vertical="center"/>
    </xf>
    <xf numFmtId="0" fontId="31" fillId="2" borderId="11" xfId="0" applyFont="1" applyFill="1" applyBorder="1" applyAlignment="1">
      <alignment horizontal="center" wrapText="1"/>
    </xf>
    <xf numFmtId="3" fontId="31" fillId="15" borderId="29" xfId="0" applyNumberFormat="1" applyFont="1" applyFill="1" applyBorder="1"/>
    <xf numFmtId="3" fontId="31" fillId="15" borderId="30" xfId="0" applyNumberFormat="1" applyFont="1" applyFill="1" applyBorder="1"/>
    <xf numFmtId="3" fontId="31" fillId="15" borderId="11" xfId="0" applyNumberFormat="1" applyFont="1" applyFill="1" applyBorder="1"/>
    <xf numFmtId="3" fontId="31" fillId="15" borderId="0" xfId="0" applyNumberFormat="1" applyFont="1" applyFill="1" applyBorder="1"/>
    <xf numFmtId="3" fontId="31" fillId="15" borderId="61" xfId="0" applyNumberFormat="1" applyFont="1" applyFill="1" applyBorder="1"/>
    <xf numFmtId="3" fontId="31" fillId="15" borderId="64" xfId="0" applyNumberFormat="1" applyFont="1" applyFill="1" applyBorder="1"/>
    <xf numFmtId="3" fontId="31" fillId="15" borderId="63" xfId="0" applyNumberFormat="1" applyFont="1" applyFill="1" applyBorder="1"/>
    <xf numFmtId="3" fontId="31" fillId="15" borderId="26" xfId="0" applyNumberFormat="1" applyFont="1" applyFill="1" applyBorder="1"/>
    <xf numFmtId="3" fontId="31" fillId="15" borderId="62" xfId="0" applyNumberFormat="1" applyFont="1" applyFill="1" applyBorder="1"/>
    <xf numFmtId="0" fontId="31" fillId="3" borderId="0" xfId="0" applyFont="1" applyFill="1" applyAlignment="1"/>
    <xf numFmtId="0" fontId="31" fillId="3" borderId="0" xfId="0" applyFont="1" applyFill="1" applyBorder="1" applyAlignment="1"/>
    <xf numFmtId="0" fontId="31" fillId="3" borderId="24" xfId="0" applyFont="1" applyFill="1" applyBorder="1" applyAlignment="1"/>
    <xf numFmtId="0" fontId="31" fillId="3" borderId="9" xfId="0" applyFont="1" applyFill="1" applyBorder="1" applyAlignment="1">
      <alignment vertical="center"/>
    </xf>
    <xf numFmtId="0" fontId="31" fillId="3" borderId="12" xfId="0" applyFont="1" applyFill="1" applyBorder="1" applyAlignment="1">
      <alignment vertical="center"/>
    </xf>
    <xf numFmtId="0" fontId="34" fillId="2" borderId="11" xfId="0" applyFont="1" applyFill="1" applyBorder="1"/>
    <xf numFmtId="0" fontId="31" fillId="2" borderId="0" xfId="0" applyFont="1" applyFill="1" applyBorder="1" applyAlignment="1">
      <alignment horizontal="center" wrapText="1"/>
    </xf>
    <xf numFmtId="3" fontId="31" fillId="3" borderId="12" xfId="0" applyNumberFormat="1" applyFont="1" applyFill="1" applyBorder="1" applyAlignment="1">
      <alignment horizontal="right" vertical="center"/>
    </xf>
    <xf numFmtId="3" fontId="31" fillId="3" borderId="11" xfId="0" applyNumberFormat="1" applyFont="1" applyFill="1" applyBorder="1" applyAlignment="1">
      <alignment horizontal="right" vertical="center"/>
    </xf>
    <xf numFmtId="0" fontId="31" fillId="3" borderId="5" xfId="0" applyFont="1" applyFill="1" applyBorder="1" applyAlignment="1">
      <alignment horizontal="right" vertical="center"/>
    </xf>
    <xf numFmtId="0" fontId="34" fillId="2" borderId="5" xfId="0" applyFont="1" applyFill="1" applyBorder="1"/>
    <xf numFmtId="0" fontId="31" fillId="3" borderId="11" xfId="0" applyFont="1" applyFill="1" applyBorder="1" applyAlignment="1">
      <alignment vertical="center"/>
    </xf>
    <xf numFmtId="0" fontId="31" fillId="3" borderId="11" xfId="0" applyFont="1" applyFill="1" applyBorder="1" applyAlignment="1">
      <alignment horizontal="right" vertical="center"/>
    </xf>
    <xf numFmtId="3" fontId="31" fillId="2" borderId="12" xfId="0" applyNumberFormat="1" applyFont="1" applyFill="1" applyBorder="1" applyAlignment="1">
      <alignment horizontal="right" vertical="center"/>
    </xf>
    <xf numFmtId="3" fontId="31" fillId="2" borderId="11" xfId="0" applyNumberFormat="1" applyFont="1" applyFill="1" applyBorder="1" applyAlignment="1">
      <alignment horizontal="right" vertical="center"/>
    </xf>
    <xf numFmtId="164" fontId="31" fillId="2" borderId="0" xfId="1" applyNumberFormat="1" applyFont="1" applyFill="1" applyBorder="1" applyAlignment="1">
      <alignment horizontal="right" vertical="center"/>
    </xf>
    <xf numFmtId="3" fontId="34" fillId="2" borderId="0" xfId="0" applyNumberFormat="1" applyFont="1" applyFill="1" applyBorder="1"/>
    <xf numFmtId="3" fontId="34" fillId="2" borderId="11" xfId="0" applyNumberFormat="1" applyFont="1" applyFill="1" applyBorder="1"/>
    <xf numFmtId="0" fontId="34" fillId="2" borderId="10" xfId="0" applyFont="1" applyFill="1" applyBorder="1" applyAlignment="1"/>
    <xf numFmtId="0" fontId="34" fillId="2" borderId="11" xfId="0" applyFont="1" applyFill="1" applyBorder="1" applyAlignment="1"/>
    <xf numFmtId="0" fontId="34" fillId="2" borderId="12" xfId="0" applyFont="1" applyFill="1" applyBorder="1" applyAlignment="1"/>
    <xf numFmtId="0" fontId="34" fillId="2" borderId="7" xfId="0" applyFont="1" applyFill="1" applyBorder="1"/>
    <xf numFmtId="0" fontId="34" fillId="2" borderId="8" xfId="0" applyFont="1" applyFill="1" applyBorder="1"/>
    <xf numFmtId="0" fontId="41" fillId="2" borderId="4" xfId="0" applyFont="1" applyFill="1" applyBorder="1" applyAlignment="1">
      <alignment horizontal="center" wrapText="1"/>
    </xf>
    <xf numFmtId="0" fontId="41" fillId="2" borderId="0" xfId="0" applyFont="1" applyFill="1" applyBorder="1" applyAlignment="1">
      <alignment horizontal="center" wrapText="1"/>
    </xf>
    <xf numFmtId="0" fontId="41" fillId="2" borderId="9" xfId="0" applyFont="1" applyFill="1" applyBorder="1" applyAlignment="1">
      <alignment horizontal="center" wrapText="1"/>
    </xf>
    <xf numFmtId="0" fontId="41" fillId="2" borderId="10" xfId="0" applyFont="1" applyFill="1" applyBorder="1" applyAlignment="1">
      <alignment horizontal="center" wrapText="1"/>
    </xf>
    <xf numFmtId="0" fontId="41" fillId="2" borderId="11" xfId="0" applyFont="1" applyFill="1" applyBorder="1" applyAlignment="1">
      <alignment horizontal="center" wrapText="1"/>
    </xf>
    <xf numFmtId="0" fontId="41" fillId="2" borderId="12" xfId="0" applyFont="1" applyFill="1" applyBorder="1" applyAlignment="1">
      <alignment horizontal="center" wrapText="1"/>
    </xf>
    <xf numFmtId="0" fontId="31" fillId="2" borderId="0" xfId="0" applyFont="1" applyFill="1" applyAlignment="1">
      <alignment horizontal="center"/>
    </xf>
    <xf numFmtId="3" fontId="31" fillId="3" borderId="37" xfId="0" applyNumberFormat="1" applyFont="1" applyFill="1" applyBorder="1" applyAlignment="1">
      <alignment horizontal="right" vertical="center"/>
    </xf>
    <xf numFmtId="3" fontId="31" fillId="3" borderId="39" xfId="0" applyNumberFormat="1" applyFont="1" applyFill="1" applyBorder="1" applyAlignment="1">
      <alignment horizontal="right" vertical="center"/>
    </xf>
    <xf numFmtId="3" fontId="34" fillId="2" borderId="39" xfId="0" applyNumberFormat="1" applyFont="1" applyFill="1" applyBorder="1"/>
    <xf numFmtId="0" fontId="31" fillId="3" borderId="4" xfId="0" applyFont="1" applyFill="1" applyBorder="1" applyAlignment="1">
      <alignment vertical="center"/>
    </xf>
    <xf numFmtId="0" fontId="31" fillId="3" borderId="8" xfId="0" applyFont="1" applyFill="1" applyBorder="1" applyAlignment="1">
      <alignment vertical="center"/>
    </xf>
    <xf numFmtId="0" fontId="34" fillId="2" borderId="12" xfId="0" applyFont="1" applyFill="1" applyBorder="1"/>
    <xf numFmtId="165" fontId="41" fillId="2" borderId="7" xfId="1" applyNumberFormat="1" applyFont="1" applyFill="1" applyBorder="1" applyAlignment="1">
      <alignment horizontal="right" vertical="center"/>
    </xf>
    <xf numFmtId="165" fontId="41" fillId="2" borderId="5" xfId="0" applyNumberFormat="1" applyFont="1" applyFill="1" applyBorder="1" applyAlignment="1">
      <alignment horizontal="right" vertical="center"/>
    </xf>
    <xf numFmtId="165" fontId="41" fillId="2" borderId="8" xfId="1" applyNumberFormat="1" applyFont="1" applyFill="1" applyBorder="1" applyAlignment="1">
      <alignment horizontal="right" vertical="center"/>
    </xf>
    <xf numFmtId="165" fontId="41" fillId="2" borderId="10" xfId="1" applyNumberFormat="1" applyFont="1" applyFill="1" applyBorder="1" applyAlignment="1">
      <alignment horizontal="right" vertical="center"/>
    </xf>
    <xf numFmtId="165" fontId="41" fillId="2" borderId="11" xfId="0" applyNumberFormat="1" applyFont="1" applyFill="1" applyBorder="1" applyAlignment="1">
      <alignment horizontal="right" vertical="center"/>
    </xf>
    <xf numFmtId="165" fontId="41" fillId="2" borderId="12" xfId="1" applyNumberFormat="1" applyFont="1" applyFill="1" applyBorder="1" applyAlignment="1">
      <alignment horizontal="right" vertical="center"/>
    </xf>
    <xf numFmtId="165" fontId="41" fillId="2" borderId="4" xfId="1" applyNumberFormat="1" applyFont="1" applyFill="1" applyBorder="1" applyAlignment="1">
      <alignment horizontal="right" vertical="center"/>
    </xf>
    <xf numFmtId="165" fontId="41" fillId="2" borderId="0" xfId="0" applyNumberFormat="1" applyFont="1" applyFill="1" applyBorder="1" applyAlignment="1">
      <alignment horizontal="right" vertical="center"/>
    </xf>
    <xf numFmtId="165" fontId="41" fillId="2" borderId="9" xfId="1" applyNumberFormat="1" applyFont="1" applyFill="1" applyBorder="1" applyAlignment="1">
      <alignment horizontal="right" vertical="center"/>
    </xf>
    <xf numFmtId="165" fontId="41" fillId="3" borderId="4" xfId="1" applyNumberFormat="1" applyFont="1" applyFill="1" applyBorder="1" applyAlignment="1">
      <alignment horizontal="right" vertical="center"/>
    </xf>
    <xf numFmtId="165" fontId="41" fillId="3" borderId="0" xfId="0" applyNumberFormat="1" applyFont="1" applyFill="1" applyBorder="1" applyAlignment="1">
      <alignment horizontal="right" vertical="center"/>
    </xf>
    <xf numFmtId="165" fontId="41" fillId="3" borderId="10" xfId="1" applyNumberFormat="1" applyFont="1" applyFill="1" applyBorder="1" applyAlignment="1">
      <alignment horizontal="right" vertical="center"/>
    </xf>
    <xf numFmtId="165" fontId="41" fillId="3" borderId="11" xfId="0" applyNumberFormat="1" applyFont="1" applyFill="1" applyBorder="1" applyAlignment="1">
      <alignment horizontal="right" vertical="center"/>
    </xf>
    <xf numFmtId="165" fontId="41" fillId="3" borderId="38" xfId="1" applyNumberFormat="1" applyFont="1" applyFill="1" applyBorder="1" applyAlignment="1">
      <alignment horizontal="right" vertical="center"/>
    </xf>
    <xf numFmtId="165" fontId="41" fillId="3" borderId="39" xfId="0" applyNumberFormat="1" applyFont="1" applyFill="1" applyBorder="1" applyAlignment="1">
      <alignment horizontal="right" vertical="center"/>
    </xf>
    <xf numFmtId="165" fontId="41" fillId="3" borderId="37" xfId="1" applyNumberFormat="1" applyFont="1" applyFill="1" applyBorder="1" applyAlignment="1">
      <alignment horizontal="right" vertical="center"/>
    </xf>
    <xf numFmtId="165" fontId="31" fillId="3" borderId="4" xfId="0" applyNumberFormat="1" applyFont="1" applyFill="1" applyBorder="1" applyAlignment="1">
      <alignment vertical="center"/>
    </xf>
    <xf numFmtId="165" fontId="31" fillId="3" borderId="0" xfId="0" applyNumberFormat="1" applyFont="1" applyFill="1" applyBorder="1" applyAlignment="1">
      <alignment vertical="center"/>
    </xf>
    <xf numFmtId="165" fontId="31" fillId="3" borderId="9" xfId="0" applyNumberFormat="1" applyFont="1" applyFill="1" applyBorder="1" applyAlignment="1">
      <alignment vertical="center"/>
    </xf>
    <xf numFmtId="165" fontId="31" fillId="3" borderId="10" xfId="0" applyNumberFormat="1" applyFont="1" applyFill="1" applyBorder="1" applyAlignment="1">
      <alignment vertical="center"/>
    </xf>
    <xf numFmtId="165" fontId="31" fillId="3" borderId="11" xfId="0" applyNumberFormat="1" applyFont="1" applyFill="1" applyBorder="1" applyAlignment="1">
      <alignment vertical="center"/>
    </xf>
    <xf numFmtId="165" fontId="31" fillId="3" borderId="12" xfId="0" applyNumberFormat="1" applyFont="1" applyFill="1" applyBorder="1" applyAlignment="1">
      <alignment vertical="center"/>
    </xf>
    <xf numFmtId="165" fontId="31" fillId="12" borderId="10" xfId="0" applyNumberFormat="1" applyFont="1" applyFill="1" applyBorder="1" applyAlignment="1">
      <alignment vertical="center"/>
    </xf>
    <xf numFmtId="165" fontId="31" fillId="12" borderId="11" xfId="0" applyNumberFormat="1" applyFont="1" applyFill="1" applyBorder="1" applyAlignment="1">
      <alignment vertical="center"/>
    </xf>
    <xf numFmtId="165" fontId="31" fillId="12" borderId="12" xfId="0" applyNumberFormat="1" applyFont="1" applyFill="1" applyBorder="1" applyAlignment="1">
      <alignment vertical="center"/>
    </xf>
    <xf numFmtId="164" fontId="31" fillId="3" borderId="0" xfId="0" applyNumberFormat="1" applyFont="1" applyFill="1" applyBorder="1" applyAlignment="1">
      <alignment vertical="center"/>
    </xf>
    <xf numFmtId="3" fontId="31" fillId="3" borderId="73" xfId="0" applyNumberFormat="1" applyFont="1" applyFill="1" applyBorder="1" applyAlignment="1">
      <alignment vertical="center"/>
    </xf>
    <xf numFmtId="3" fontId="31" fillId="12" borderId="12" xfId="0" applyNumberFormat="1" applyFont="1" applyFill="1" applyBorder="1" applyAlignment="1">
      <alignment vertical="center"/>
    </xf>
    <xf numFmtId="0" fontId="34" fillId="2" borderId="11" xfId="0" applyFont="1" applyFill="1" applyBorder="1" applyAlignment="1">
      <alignment horizontal="right"/>
    </xf>
    <xf numFmtId="0" fontId="31" fillId="3" borderId="39" xfId="0" applyFont="1" applyFill="1" applyBorder="1" applyAlignment="1">
      <alignment horizontal="right" vertical="center"/>
    </xf>
    <xf numFmtId="0" fontId="31" fillId="12" borderId="11" xfId="0" applyFont="1" applyFill="1" applyBorder="1" applyAlignment="1">
      <alignment horizontal="right" vertical="center"/>
    </xf>
    <xf numFmtId="3" fontId="31" fillId="12" borderId="6" xfId="0" applyNumberFormat="1" applyFont="1" applyFill="1" applyBorder="1" applyAlignment="1">
      <alignment horizontal="right" vertical="center"/>
    </xf>
    <xf numFmtId="0" fontId="34" fillId="12" borderId="11" xfId="0" applyFont="1" applyFill="1" applyBorder="1"/>
    <xf numFmtId="0" fontId="34" fillId="2" borderId="37" xfId="0" applyFont="1" applyFill="1" applyBorder="1"/>
    <xf numFmtId="0" fontId="34" fillId="12" borderId="12" xfId="0" applyFont="1" applyFill="1" applyBorder="1"/>
    <xf numFmtId="0" fontId="31" fillId="2" borderId="11" xfId="0" applyFont="1" applyFill="1" applyBorder="1" applyAlignment="1">
      <alignment horizontal="center" wrapText="1"/>
    </xf>
    <xf numFmtId="0" fontId="31" fillId="2" borderId="0" xfId="0" applyFont="1" applyFill="1" applyBorder="1" applyAlignment="1">
      <alignment horizontal="center" wrapText="1"/>
    </xf>
    <xf numFmtId="0" fontId="31" fillId="3" borderId="0" xfId="0" applyFont="1" applyFill="1" applyBorder="1" applyAlignment="1">
      <alignment horizontal="left" vertical="center"/>
    </xf>
    <xf numFmtId="0" fontId="31" fillId="3" borderId="0" xfId="0" applyFont="1" applyFill="1" applyBorder="1" applyAlignment="1">
      <alignment horizontal="left" vertical="top" wrapText="1"/>
    </xf>
    <xf numFmtId="0" fontId="31" fillId="3" borderId="0" xfId="2" applyFont="1" applyFill="1" applyBorder="1"/>
    <xf numFmtId="0" fontId="31" fillId="3" borderId="0" xfId="2" applyFont="1" applyFill="1" applyBorder="1" applyAlignment="1">
      <alignment horizontal="center" vertical="center" wrapText="1"/>
    </xf>
    <xf numFmtId="0" fontId="31" fillId="3" borderId="11" xfId="2" applyFont="1" applyFill="1" applyBorder="1" applyAlignment="1">
      <alignment horizontal="right"/>
    </xf>
    <xf numFmtId="0" fontId="31" fillId="3" borderId="0" xfId="2" applyFont="1" applyFill="1" applyBorder="1" applyAlignment="1">
      <alignment horizontal="right" vertical="center"/>
    </xf>
    <xf numFmtId="165" fontId="31" fillId="3" borderId="24" xfId="2" applyNumberFormat="1" applyFont="1" applyFill="1" applyBorder="1" applyAlignment="1">
      <alignment horizontal="right" vertical="center"/>
    </xf>
    <xf numFmtId="165" fontId="31" fillId="3" borderId="0" xfId="2" applyNumberFormat="1" applyFont="1" applyFill="1" applyBorder="1" applyAlignment="1">
      <alignment vertical="center"/>
    </xf>
    <xf numFmtId="165" fontId="31" fillId="3" borderId="9" xfId="2" applyNumberFormat="1" applyFont="1" applyFill="1" applyBorder="1" applyAlignment="1">
      <alignment vertical="center"/>
    </xf>
    <xf numFmtId="165" fontId="31" fillId="3" borderId="4" xfId="2" applyNumberFormat="1" applyFont="1" applyFill="1" applyBorder="1" applyAlignment="1">
      <alignment vertical="center"/>
    </xf>
    <xf numFmtId="3" fontId="31" fillId="3" borderId="0" xfId="2" applyNumberFormat="1" applyFont="1" applyFill="1" applyBorder="1" applyAlignment="1">
      <alignment horizontal="right"/>
    </xf>
    <xf numFmtId="3" fontId="31" fillId="3" borderId="0" xfId="2" applyNumberFormat="1" applyFont="1" applyFill="1" applyBorder="1"/>
    <xf numFmtId="165" fontId="31" fillId="3" borderId="0" xfId="2" applyNumberFormat="1" applyFont="1" applyFill="1" applyBorder="1" applyAlignment="1">
      <alignment horizontal="right"/>
    </xf>
    <xf numFmtId="0" fontId="31" fillId="3" borderId="11" xfId="2" applyFont="1" applyFill="1" applyBorder="1" applyAlignment="1">
      <alignment horizontal="right" vertical="center"/>
    </xf>
    <xf numFmtId="165" fontId="31" fillId="3" borderId="16" xfId="2" applyNumberFormat="1" applyFont="1" applyFill="1" applyBorder="1" applyAlignment="1">
      <alignment horizontal="right" vertical="center"/>
    </xf>
    <xf numFmtId="165" fontId="31" fillId="3" borderId="11" xfId="2" applyNumberFormat="1" applyFont="1" applyFill="1" applyBorder="1" applyAlignment="1">
      <alignment vertical="center"/>
    </xf>
    <xf numFmtId="165" fontId="31" fillId="3" borderId="12" xfId="2" applyNumberFormat="1" applyFont="1" applyFill="1" applyBorder="1" applyAlignment="1">
      <alignment vertical="center"/>
    </xf>
    <xf numFmtId="165" fontId="31" fillId="3" borderId="10" xfId="2" applyNumberFormat="1" applyFont="1" applyFill="1" applyBorder="1" applyAlignment="1">
      <alignment vertical="center"/>
    </xf>
    <xf numFmtId="166" fontId="31" fillId="3" borderId="0" xfId="2" applyNumberFormat="1" applyFont="1" applyFill="1" applyBorder="1" applyAlignment="1">
      <alignment horizontal="right"/>
    </xf>
    <xf numFmtId="165" fontId="31" fillId="3" borderId="17" xfId="2" applyNumberFormat="1" applyFont="1" applyFill="1" applyBorder="1" applyAlignment="1">
      <alignment horizontal="right" vertical="center"/>
    </xf>
    <xf numFmtId="165" fontId="31" fillId="3" borderId="5" xfId="2" applyNumberFormat="1" applyFont="1" applyFill="1" applyBorder="1" applyAlignment="1">
      <alignment vertical="center"/>
    </xf>
    <xf numFmtId="165" fontId="31" fillId="3" borderId="8" xfId="2" applyNumberFormat="1" applyFont="1" applyFill="1" applyBorder="1" applyAlignment="1">
      <alignment vertical="center"/>
    </xf>
    <xf numFmtId="165" fontId="31" fillId="3" borderId="7" xfId="2" applyNumberFormat="1" applyFont="1" applyFill="1" applyBorder="1" applyAlignment="1">
      <alignment vertical="center"/>
    </xf>
    <xf numFmtId="0" fontId="31" fillId="3" borderId="24" xfId="2" applyFont="1" applyFill="1" applyBorder="1"/>
    <xf numFmtId="0" fontId="31" fillId="2" borderId="0" xfId="2" applyFont="1" applyFill="1" applyBorder="1" applyAlignment="1">
      <alignment wrapText="1"/>
    </xf>
    <xf numFmtId="165" fontId="31" fillId="3" borderId="0" xfId="2" applyNumberFormat="1" applyFont="1" applyFill="1" applyBorder="1"/>
    <xf numFmtId="0" fontId="50" fillId="3" borderId="0" xfId="2" applyFont="1" applyFill="1" applyBorder="1" applyAlignment="1">
      <alignment horizontal="left" vertical="top" wrapText="1"/>
    </xf>
    <xf numFmtId="0" fontId="49" fillId="3" borderId="0" xfId="2" applyFont="1" applyFill="1" applyBorder="1" applyAlignment="1">
      <alignment vertical="top" wrapText="1"/>
    </xf>
    <xf numFmtId="0" fontId="49" fillId="3" borderId="0" xfId="2" applyFont="1" applyFill="1" applyBorder="1" applyAlignment="1">
      <alignment horizontal="right" vertical="top" wrapText="1"/>
    </xf>
    <xf numFmtId="165" fontId="31" fillId="3" borderId="14" xfId="2" applyNumberFormat="1" applyFont="1" applyFill="1" applyBorder="1" applyAlignment="1">
      <alignment vertical="center"/>
    </xf>
    <xf numFmtId="165" fontId="31" fillId="3" borderId="13" xfId="2" applyNumberFormat="1" applyFont="1" applyFill="1" applyBorder="1" applyAlignment="1">
      <alignment vertical="center"/>
    </xf>
    <xf numFmtId="165" fontId="31" fillId="3" borderId="2" xfId="2" applyNumberFormat="1" applyFont="1" applyFill="1" applyBorder="1" applyAlignment="1">
      <alignment vertical="center"/>
    </xf>
    <xf numFmtId="165" fontId="31" fillId="3" borderId="5" xfId="2" applyNumberFormat="1" applyFont="1" applyFill="1" applyBorder="1" applyAlignment="1">
      <alignment horizontal="right" vertical="center"/>
    </xf>
    <xf numFmtId="165" fontId="31" fillId="3" borderId="78" xfId="2" applyNumberFormat="1" applyFont="1" applyFill="1" applyBorder="1" applyAlignment="1">
      <alignment vertical="center"/>
    </xf>
    <xf numFmtId="165" fontId="31" fillId="3" borderId="23" xfId="2" applyNumberFormat="1" applyFont="1" applyFill="1" applyBorder="1" applyAlignment="1">
      <alignment vertical="center"/>
    </xf>
    <xf numFmtId="165" fontId="31" fillId="3" borderId="31" xfId="2" applyNumberFormat="1" applyFont="1" applyFill="1" applyBorder="1" applyAlignment="1">
      <alignment vertical="center"/>
    </xf>
    <xf numFmtId="0" fontId="31" fillId="3" borderId="30" xfId="2" applyFont="1" applyFill="1" applyBorder="1"/>
    <xf numFmtId="0" fontId="31" fillId="3" borderId="5" xfId="2" applyFont="1" applyFill="1" applyBorder="1"/>
    <xf numFmtId="0" fontId="31" fillId="3" borderId="16" xfId="2" applyFont="1" applyFill="1" applyBorder="1"/>
    <xf numFmtId="0" fontId="31" fillId="3" borderId="60" xfId="2" applyFont="1" applyFill="1" applyBorder="1"/>
    <xf numFmtId="0" fontId="31" fillId="3" borderId="60" xfId="2" applyFont="1" applyFill="1" applyBorder="1" applyAlignment="1">
      <alignment horizontal="center" wrapText="1"/>
    </xf>
    <xf numFmtId="0" fontId="31" fillId="3" borderId="6" xfId="2" applyFont="1" applyFill="1" applyBorder="1" applyAlignment="1">
      <alignment horizontal="center" wrapText="1"/>
    </xf>
    <xf numFmtId="0" fontId="31" fillId="3" borderId="15" xfId="2" applyFont="1" applyFill="1" applyBorder="1" applyAlignment="1">
      <alignment horizontal="center" wrapText="1"/>
    </xf>
    <xf numFmtId="0" fontId="31" fillId="3" borderId="3" xfId="2" applyFont="1" applyFill="1" applyBorder="1" applyAlignment="1">
      <alignment horizontal="center" wrapText="1"/>
    </xf>
    <xf numFmtId="0" fontId="31" fillId="3" borderId="6" xfId="2" applyFont="1" applyFill="1" applyBorder="1" applyAlignment="1">
      <alignment horizontal="right" vertical="center"/>
    </xf>
    <xf numFmtId="165" fontId="31" fillId="12" borderId="23" xfId="2" applyNumberFormat="1" applyFont="1" applyFill="1" applyBorder="1" applyAlignment="1">
      <alignment horizontal="right" vertical="center"/>
    </xf>
    <xf numFmtId="165" fontId="31" fillId="15" borderId="23" xfId="2" applyNumberFormat="1" applyFont="1" applyFill="1" applyBorder="1" applyAlignment="1">
      <alignment horizontal="right" vertical="center"/>
    </xf>
    <xf numFmtId="165" fontId="31" fillId="12" borderId="24" xfId="2" applyNumberFormat="1" applyFont="1" applyFill="1" applyBorder="1" applyAlignment="1">
      <alignment horizontal="right" vertical="center"/>
    </xf>
    <xf numFmtId="165" fontId="31" fillId="12" borderId="0" xfId="2" applyNumberFormat="1" applyFont="1" applyFill="1" applyBorder="1" applyAlignment="1">
      <alignment horizontal="right" vertical="center"/>
    </xf>
    <xf numFmtId="165" fontId="31" fillId="12" borderId="9" xfId="2" applyNumberFormat="1" applyFont="1" applyFill="1" applyBorder="1" applyAlignment="1">
      <alignment horizontal="right" vertical="center"/>
    </xf>
    <xf numFmtId="165" fontId="31" fillId="12" borderId="4" xfId="2" applyNumberFormat="1" applyFont="1" applyFill="1" applyBorder="1" applyAlignment="1">
      <alignment horizontal="right" vertical="center"/>
    </xf>
    <xf numFmtId="165" fontId="31" fillId="12" borderId="2" xfId="2" applyNumberFormat="1" applyFont="1" applyFill="1" applyBorder="1" applyAlignment="1">
      <alignment horizontal="right" vertical="center"/>
    </xf>
    <xf numFmtId="165" fontId="31" fillId="15" borderId="24" xfId="2" applyNumberFormat="1" applyFont="1" applyFill="1" applyBorder="1" applyAlignment="1">
      <alignment horizontal="right" vertical="center"/>
    </xf>
    <xf numFmtId="165" fontId="31" fillId="15" borderId="0" xfId="2" applyNumberFormat="1" applyFont="1" applyFill="1" applyBorder="1" applyAlignment="1">
      <alignment horizontal="right" vertical="center"/>
    </xf>
    <xf numFmtId="165" fontId="31" fillId="15" borderId="9" xfId="2" applyNumberFormat="1" applyFont="1" applyFill="1" applyBorder="1" applyAlignment="1">
      <alignment horizontal="right" vertical="center"/>
    </xf>
    <xf numFmtId="165" fontId="31" fillId="15" borderId="4" xfId="2" applyNumberFormat="1" applyFont="1" applyFill="1" applyBorder="1" applyAlignment="1">
      <alignment horizontal="right" vertical="center"/>
    </xf>
    <xf numFmtId="165" fontId="31" fillId="15" borderId="2" xfId="2" applyNumberFormat="1" applyFont="1" applyFill="1" applyBorder="1" applyAlignment="1">
      <alignment horizontal="right" vertical="center"/>
    </xf>
    <xf numFmtId="165" fontId="31" fillId="3" borderId="16" xfId="2" applyNumberFormat="1" applyFont="1" applyFill="1" applyBorder="1" applyAlignment="1">
      <alignment horizontal="right"/>
    </xf>
    <xf numFmtId="0" fontId="31" fillId="3" borderId="30" xfId="2" applyFont="1" applyFill="1" applyBorder="1" applyAlignment="1">
      <alignment horizontal="right" vertical="center"/>
    </xf>
    <xf numFmtId="0" fontId="31" fillId="3" borderId="63" xfId="2" applyFont="1" applyFill="1" applyBorder="1" applyAlignment="1">
      <alignment horizontal="right" vertical="center"/>
    </xf>
    <xf numFmtId="0" fontId="49" fillId="3" borderId="0" xfId="2" applyFont="1" applyFill="1" applyBorder="1" applyAlignment="1">
      <alignment horizontal="right" vertical="top" wrapText="1"/>
    </xf>
    <xf numFmtId="0" fontId="31" fillId="2" borderId="0" xfId="2" applyFont="1" applyFill="1" applyAlignment="1">
      <alignment horizontal="right"/>
    </xf>
    <xf numFmtId="0" fontId="31" fillId="2" borderId="11" xfId="0" applyFont="1" applyFill="1" applyBorder="1" applyAlignment="1">
      <alignment horizontal="center" wrapText="1"/>
    </xf>
    <xf numFmtId="0" fontId="31" fillId="2" borderId="11" xfId="0" applyFont="1" applyFill="1" applyBorder="1" applyAlignment="1">
      <alignment horizontal="right" wrapText="1"/>
    </xf>
    <xf numFmtId="0" fontId="34" fillId="2" borderId="15" xfId="0" applyFont="1" applyFill="1" applyBorder="1"/>
    <xf numFmtId="0" fontId="31" fillId="3" borderId="6" xfId="0" applyFont="1" applyFill="1" applyBorder="1" applyAlignment="1">
      <alignment horizontal="right" vertical="center"/>
    </xf>
    <xf numFmtId="0" fontId="34" fillId="2" borderId="3" xfId="0" applyFont="1" applyFill="1" applyBorder="1"/>
    <xf numFmtId="0" fontId="31" fillId="2" borderId="9" xfId="0" applyFont="1" applyFill="1" applyBorder="1" applyAlignment="1">
      <alignment horizontal="center" wrapText="1"/>
    </xf>
    <xf numFmtId="0" fontId="31" fillId="2" borderId="0" xfId="0" applyFont="1" applyFill="1" applyBorder="1" applyAlignment="1">
      <alignment horizontal="center" wrapText="1"/>
    </xf>
    <xf numFmtId="0" fontId="31" fillId="2" borderId="11" xfId="0" applyFont="1" applyFill="1" applyBorder="1" applyAlignment="1">
      <alignment horizontal="center" wrapText="1"/>
    </xf>
    <xf numFmtId="0" fontId="31" fillId="3" borderId="0" xfId="0" applyFont="1" applyFill="1" applyBorder="1" applyAlignment="1">
      <alignment horizontal="left" vertical="top" wrapText="1"/>
    </xf>
    <xf numFmtId="0" fontId="31" fillId="3" borderId="0" xfId="0" applyFont="1" applyFill="1" applyBorder="1" applyAlignment="1">
      <alignment horizontal="left" vertical="center"/>
    </xf>
    <xf numFmtId="0" fontId="31" fillId="3" borderId="60" xfId="2" applyFont="1" applyFill="1" applyBorder="1" applyAlignment="1">
      <alignment horizontal="center" textRotation="90" wrapText="1"/>
    </xf>
    <xf numFmtId="0" fontId="31" fillId="3" borderId="6" xfId="2" applyFont="1" applyFill="1" applyBorder="1" applyAlignment="1">
      <alignment horizontal="center" textRotation="90" wrapText="1"/>
    </xf>
    <xf numFmtId="0" fontId="31" fillId="3" borderId="15" xfId="2" applyFont="1" applyFill="1" applyBorder="1" applyAlignment="1">
      <alignment horizontal="center" textRotation="90" wrapText="1"/>
    </xf>
    <xf numFmtId="3" fontId="31" fillId="3" borderId="24" xfId="2" applyNumberFormat="1" applyFont="1" applyFill="1" applyBorder="1" applyAlignment="1">
      <alignment horizontal="right"/>
    </xf>
    <xf numFmtId="165" fontId="31" fillId="3" borderId="24" xfId="2" applyNumberFormat="1" applyFont="1" applyFill="1" applyBorder="1" applyAlignment="1">
      <alignment horizontal="right"/>
    </xf>
    <xf numFmtId="166" fontId="31" fillId="3" borderId="24" xfId="2" applyNumberFormat="1" applyFont="1" applyFill="1" applyBorder="1" applyAlignment="1">
      <alignment horizontal="right"/>
    </xf>
    <xf numFmtId="3" fontId="31" fillId="3" borderId="24" xfId="2" applyNumberFormat="1" applyFont="1" applyFill="1" applyBorder="1" applyAlignment="1">
      <alignment horizontal="right" vertical="center"/>
    </xf>
    <xf numFmtId="3" fontId="31" fillId="3" borderId="9" xfId="2" applyNumberFormat="1" applyFont="1" applyFill="1" applyBorder="1" applyAlignment="1">
      <alignment horizontal="right" vertical="center"/>
    </xf>
    <xf numFmtId="3" fontId="31" fillId="3" borderId="0" xfId="2" applyNumberFormat="1" applyFont="1" applyFill="1" applyBorder="1" applyAlignment="1">
      <alignment vertical="center"/>
    </xf>
    <xf numFmtId="3" fontId="31" fillId="3" borderId="9" xfId="2" applyNumberFormat="1" applyFont="1" applyFill="1" applyBorder="1" applyAlignment="1">
      <alignment vertical="center"/>
    </xf>
    <xf numFmtId="3" fontId="31" fillId="3" borderId="0" xfId="2" applyNumberFormat="1" applyFont="1" applyFill="1" applyBorder="1" applyAlignment="1">
      <alignment horizontal="right" vertical="center"/>
    </xf>
    <xf numFmtId="3" fontId="31" fillId="3" borderId="16" xfId="2" applyNumberFormat="1" applyFont="1" applyFill="1" applyBorder="1" applyAlignment="1">
      <alignment horizontal="right" vertical="center"/>
    </xf>
    <xf numFmtId="3" fontId="31" fillId="3" borderId="12" xfId="2" applyNumberFormat="1" applyFont="1" applyFill="1" applyBorder="1" applyAlignment="1">
      <alignment vertical="center"/>
    </xf>
    <xf numFmtId="3" fontId="31" fillId="3" borderId="11" xfId="2" applyNumberFormat="1" applyFont="1" applyFill="1" applyBorder="1" applyAlignment="1">
      <alignment vertical="center"/>
    </xf>
    <xf numFmtId="3" fontId="31" fillId="3" borderId="12" xfId="2" applyNumberFormat="1" applyFont="1" applyFill="1" applyBorder="1" applyAlignment="1">
      <alignment horizontal="right" vertical="center"/>
    </xf>
    <xf numFmtId="3" fontId="31" fillId="12" borderId="24" xfId="2" applyNumberFormat="1" applyFont="1" applyFill="1" applyBorder="1" applyAlignment="1">
      <alignment horizontal="right" vertical="center"/>
    </xf>
    <xf numFmtId="3" fontId="31" fillId="12" borderId="9" xfId="2" applyNumberFormat="1" applyFont="1" applyFill="1" applyBorder="1" applyAlignment="1">
      <alignment horizontal="right" vertical="center"/>
    </xf>
    <xf numFmtId="3" fontId="31" fillId="12" borderId="0" xfId="2" applyNumberFormat="1" applyFont="1" applyFill="1" applyBorder="1" applyAlignment="1">
      <alignment horizontal="right" vertical="center"/>
    </xf>
    <xf numFmtId="3" fontId="31" fillId="15" borderId="9" xfId="2" applyNumberFormat="1" applyFont="1" applyFill="1" applyBorder="1" applyAlignment="1">
      <alignment horizontal="right" vertical="center"/>
    </xf>
    <xf numFmtId="3" fontId="31" fillId="15" borderId="0" xfId="2" applyNumberFormat="1" applyFont="1" applyFill="1" applyBorder="1" applyAlignment="1">
      <alignment horizontal="right" vertical="center"/>
    </xf>
    <xf numFmtId="0" fontId="31" fillId="3" borderId="79" xfId="2" applyFont="1" applyFill="1" applyBorder="1" applyAlignment="1">
      <alignment horizontal="center" textRotation="90" wrapText="1"/>
    </xf>
    <xf numFmtId="3" fontId="31" fillId="3" borderId="40" xfId="2" applyNumberFormat="1" applyFont="1" applyFill="1" applyBorder="1" applyAlignment="1">
      <alignment vertical="center"/>
    </xf>
    <xf numFmtId="3" fontId="31" fillId="3" borderId="80" xfId="2" applyNumberFormat="1" applyFont="1" applyFill="1" applyBorder="1" applyAlignment="1">
      <alignment vertical="center"/>
    </xf>
    <xf numFmtId="3" fontId="31" fillId="12" borderId="40" xfId="2" applyNumberFormat="1" applyFont="1" applyFill="1" applyBorder="1" applyAlignment="1">
      <alignment horizontal="right" vertical="center"/>
    </xf>
    <xf numFmtId="3" fontId="31" fillId="13" borderId="30" xfId="2" applyNumberFormat="1" applyFont="1" applyFill="1" applyBorder="1" applyAlignment="1">
      <alignment horizontal="right" vertical="center"/>
    </xf>
    <xf numFmtId="3" fontId="31" fillId="9" borderId="0" xfId="2" applyNumberFormat="1" applyFont="1" applyFill="1" applyBorder="1" applyAlignment="1">
      <alignment horizontal="right" vertical="center"/>
    </xf>
    <xf numFmtId="0" fontId="31" fillId="3" borderId="1" xfId="2" applyFont="1" applyFill="1" applyBorder="1" applyAlignment="1">
      <alignment horizontal="center" textRotation="90" wrapText="1"/>
    </xf>
    <xf numFmtId="3" fontId="31" fillId="3" borderId="2" xfId="2" applyNumberFormat="1" applyFont="1" applyFill="1" applyBorder="1" applyAlignment="1">
      <alignment vertical="center"/>
    </xf>
    <xf numFmtId="3" fontId="31" fillId="3" borderId="13" xfId="2" applyNumberFormat="1" applyFont="1" applyFill="1" applyBorder="1" applyAlignment="1">
      <alignment vertical="center"/>
    </xf>
    <xf numFmtId="3" fontId="31" fillId="3" borderId="2" xfId="2" applyNumberFormat="1" applyFont="1" applyFill="1" applyBorder="1" applyAlignment="1">
      <alignment horizontal="right" vertical="center"/>
    </xf>
    <xf numFmtId="0" fontId="31" fillId="13" borderId="62" xfId="2" applyFont="1" applyFill="1" applyBorder="1" applyAlignment="1">
      <alignment horizontal="center" textRotation="90" wrapText="1"/>
    </xf>
    <xf numFmtId="0" fontId="31" fillId="9" borderId="6" xfId="2" applyFont="1" applyFill="1" applyBorder="1" applyAlignment="1">
      <alignment horizontal="center" textRotation="90" wrapText="1"/>
    </xf>
    <xf numFmtId="3" fontId="31" fillId="13" borderId="30" xfId="2" applyNumberFormat="1" applyFont="1" applyFill="1" applyBorder="1" applyAlignment="1">
      <alignment vertical="center"/>
    </xf>
    <xf numFmtId="3" fontId="31" fillId="13" borderId="63" xfId="2" applyNumberFormat="1" applyFont="1" applyFill="1" applyBorder="1" applyAlignment="1">
      <alignment vertical="center"/>
    </xf>
    <xf numFmtId="3" fontId="31" fillId="15" borderId="24" xfId="2" applyNumberFormat="1" applyFont="1" applyFill="1" applyBorder="1" applyAlignment="1">
      <alignment horizontal="right" vertical="center"/>
    </xf>
    <xf numFmtId="3" fontId="31" fillId="15" borderId="40" xfId="2" applyNumberFormat="1" applyFont="1" applyFill="1" applyBorder="1" applyAlignment="1">
      <alignment horizontal="right" vertical="center"/>
    </xf>
    <xf numFmtId="0" fontId="31" fillId="31" borderId="62" xfId="2" applyFont="1" applyFill="1" applyBorder="1" applyAlignment="1">
      <alignment horizontal="center" textRotation="90" wrapText="1"/>
    </xf>
    <xf numFmtId="3" fontId="31" fillId="31" borderId="30" xfId="2" applyNumberFormat="1" applyFont="1" applyFill="1" applyBorder="1" applyAlignment="1">
      <alignment vertical="center"/>
    </xf>
    <xf numFmtId="3" fontId="31" fillId="31" borderId="63" xfId="2" applyNumberFormat="1" applyFont="1" applyFill="1" applyBorder="1" applyAlignment="1">
      <alignment vertical="center"/>
    </xf>
    <xf numFmtId="3" fontId="31" fillId="31" borderId="30" xfId="2" applyNumberFormat="1" applyFont="1" applyFill="1" applyBorder="1" applyAlignment="1">
      <alignment horizontal="right" vertical="center"/>
    </xf>
    <xf numFmtId="3" fontId="31" fillId="3" borderId="83" xfId="2" applyNumberFormat="1" applyFont="1" applyFill="1" applyBorder="1" applyAlignment="1">
      <alignment vertical="center"/>
    </xf>
    <xf numFmtId="3" fontId="31" fillId="3" borderId="84" xfId="2" applyNumberFormat="1" applyFont="1" applyFill="1" applyBorder="1" applyAlignment="1">
      <alignment vertical="center"/>
    </xf>
    <xf numFmtId="0" fontId="31" fillId="3" borderId="11" xfId="2" applyFont="1" applyFill="1" applyBorder="1"/>
    <xf numFmtId="0" fontId="31" fillId="3" borderId="60" xfId="2" applyFont="1" applyFill="1" applyBorder="1" applyAlignment="1">
      <alignment horizontal="right" textRotation="90" wrapText="1"/>
    </xf>
    <xf numFmtId="0" fontId="31" fillId="3" borderId="6" xfId="2" applyFont="1" applyFill="1" applyBorder="1" applyAlignment="1">
      <alignment horizontal="right" textRotation="90" wrapText="1"/>
    </xf>
    <xf numFmtId="3" fontId="31" fillId="3" borderId="25" xfId="2" applyNumberFormat="1" applyFont="1" applyFill="1" applyBorder="1" applyAlignment="1">
      <alignment vertical="center"/>
    </xf>
    <xf numFmtId="3" fontId="31" fillId="3" borderId="0" xfId="0" applyNumberFormat="1" applyFont="1" applyFill="1" applyBorder="1" applyAlignment="1">
      <alignment vertical="center"/>
    </xf>
    <xf numFmtId="164" fontId="31" fillId="3" borderId="0" xfId="1" applyNumberFormat="1" applyFont="1" applyFill="1" applyBorder="1" applyAlignment="1">
      <alignment vertical="center"/>
    </xf>
    <xf numFmtId="3" fontId="34" fillId="2" borderId="38" xfId="0" applyNumberFormat="1" applyFont="1" applyFill="1" applyBorder="1"/>
    <xf numFmtId="0" fontId="31" fillId="2" borderId="0" xfId="2" applyFont="1" applyFill="1"/>
    <xf numFmtId="0" fontId="54" fillId="3" borderId="0" xfId="2" applyFont="1" applyFill="1" applyBorder="1" applyAlignment="1">
      <alignment vertical="center"/>
    </xf>
    <xf numFmtId="165" fontId="49" fillId="2" borderId="0" xfId="2" applyNumberFormat="1" applyFont="1" applyFill="1" applyBorder="1" applyAlignment="1">
      <alignment horizontal="center"/>
    </xf>
    <xf numFmtId="165" fontId="31" fillId="3" borderId="0" xfId="2" applyNumberFormat="1" applyFont="1" applyFill="1" applyBorder="1" applyAlignment="1">
      <alignment wrapText="1"/>
    </xf>
    <xf numFmtId="49" fontId="31" fillId="2" borderId="0" xfId="2" applyNumberFormat="1" applyFont="1" applyFill="1" applyBorder="1" applyAlignment="1">
      <alignment wrapText="1"/>
    </xf>
    <xf numFmtId="0" fontId="31" fillId="2" borderId="0" xfId="2" applyFont="1" applyFill="1" applyAlignment="1">
      <alignment horizontal="center"/>
    </xf>
    <xf numFmtId="165" fontId="31" fillId="3" borderId="0" xfId="2" applyNumberFormat="1" applyFont="1" applyFill="1" applyBorder="1" applyAlignment="1">
      <alignment horizontal="center" wrapText="1"/>
    </xf>
    <xf numFmtId="0" fontId="56" fillId="2" borderId="0" xfId="2" applyFont="1" applyFill="1" applyBorder="1" applyAlignment="1">
      <alignment vertical="center" wrapText="1"/>
    </xf>
    <xf numFmtId="16" fontId="31" fillId="3" borderId="0" xfId="2" applyNumberFormat="1" applyFont="1" applyFill="1" applyBorder="1" applyAlignment="1">
      <alignment horizontal="center" wrapText="1"/>
    </xf>
    <xf numFmtId="0" fontId="58" fillId="2" borderId="0" xfId="2" applyFont="1" applyFill="1" applyAlignment="1"/>
    <xf numFmtId="0" fontId="56" fillId="2" borderId="0" xfId="2" applyFont="1" applyFill="1" applyBorder="1" applyAlignment="1">
      <alignment wrapText="1"/>
    </xf>
    <xf numFmtId="0" fontId="58" fillId="2" borderId="0" xfId="2" applyFont="1" applyFill="1" applyBorder="1" applyAlignment="1">
      <alignment horizontal="center" wrapText="1"/>
    </xf>
    <xf numFmtId="2" fontId="31" fillId="2" borderId="0" xfId="2" applyNumberFormat="1" applyFont="1" applyFill="1"/>
    <xf numFmtId="165" fontId="31" fillId="3" borderId="41" xfId="2" applyNumberFormat="1" applyFont="1" applyFill="1" applyBorder="1" applyAlignment="1">
      <alignment horizontal="left" vertical="center" wrapText="1"/>
    </xf>
    <xf numFmtId="165" fontId="31" fillId="9" borderId="0" xfId="2" applyNumberFormat="1" applyFont="1" applyFill="1" applyBorder="1" applyAlignment="1">
      <alignment horizontal="center" wrapText="1"/>
    </xf>
    <xf numFmtId="3" fontId="31" fillId="2" borderId="0" xfId="2" applyNumberFormat="1" applyFont="1" applyFill="1"/>
    <xf numFmtId="165" fontId="57" fillId="3" borderId="0" xfId="2" applyNumberFormat="1" applyFont="1" applyFill="1" applyBorder="1" applyAlignment="1">
      <alignment horizontal="center" vertical="center" wrapText="1"/>
    </xf>
    <xf numFmtId="165" fontId="56" fillId="3" borderId="0" xfId="2" applyNumberFormat="1" applyFont="1" applyFill="1" applyBorder="1" applyAlignment="1">
      <alignment vertical="center" wrapText="1"/>
    </xf>
    <xf numFmtId="0" fontId="31" fillId="2" borderId="0" xfId="2" applyFont="1" applyFill="1" applyBorder="1"/>
    <xf numFmtId="165" fontId="31" fillId="2" borderId="0" xfId="2" applyNumberFormat="1" applyFont="1" applyFill="1"/>
    <xf numFmtId="165" fontId="58" fillId="3" borderId="0" xfId="2" applyNumberFormat="1" applyFont="1" applyFill="1" applyBorder="1" applyAlignment="1">
      <alignment horizontal="left" wrapText="1"/>
    </xf>
    <xf numFmtId="165" fontId="56" fillId="3" borderId="0" xfId="2" applyNumberFormat="1" applyFont="1" applyFill="1" applyBorder="1" applyAlignment="1">
      <alignment horizontal="center" wrapText="1"/>
    </xf>
    <xf numFmtId="165" fontId="31" fillId="3" borderId="0" xfId="2" applyNumberFormat="1" applyFont="1" applyFill="1" applyBorder="1" applyAlignment="1">
      <alignment horizontal="left" vertical="top" wrapText="1"/>
    </xf>
    <xf numFmtId="0" fontId="56" fillId="2" borderId="0" xfId="2" applyFont="1" applyFill="1"/>
    <xf numFmtId="0" fontId="58" fillId="2" borderId="0" xfId="2" applyFont="1" applyFill="1"/>
    <xf numFmtId="0" fontId="31" fillId="3" borderId="0" xfId="2" applyFont="1" applyFill="1"/>
    <xf numFmtId="0" fontId="60" fillId="3" borderId="0" xfId="2" applyFont="1" applyFill="1" applyAlignment="1">
      <alignment vertical="center" wrapText="1"/>
    </xf>
    <xf numFmtId="0" fontId="60" fillId="2" borderId="0" xfId="2" applyFont="1" applyFill="1" applyAlignment="1">
      <alignment vertical="center" wrapText="1"/>
    </xf>
    <xf numFmtId="165" fontId="61" fillId="3" borderId="0" xfId="2" applyNumberFormat="1" applyFont="1" applyFill="1" applyBorder="1" applyAlignment="1">
      <alignment vertical="center" wrapText="1"/>
    </xf>
    <xf numFmtId="165" fontId="60" fillId="3" borderId="0" xfId="2" applyNumberFormat="1" applyFont="1" applyFill="1" applyBorder="1" applyAlignment="1">
      <alignment vertical="center" wrapText="1"/>
    </xf>
    <xf numFmtId="3" fontId="31" fillId="2" borderId="0" xfId="2" applyNumberFormat="1" applyFont="1" applyFill="1" applyBorder="1"/>
    <xf numFmtId="165" fontId="58" fillId="3" borderId="0" xfId="2" applyNumberFormat="1" applyFont="1" applyFill="1" applyBorder="1" applyAlignment="1">
      <alignment wrapText="1"/>
    </xf>
    <xf numFmtId="16" fontId="31" fillId="3" borderId="0" xfId="2" applyNumberFormat="1" applyFont="1" applyFill="1" applyBorder="1" applyAlignment="1">
      <alignment horizontal="left" wrapText="1"/>
    </xf>
    <xf numFmtId="165" fontId="60" fillId="3" borderId="0" xfId="2" applyNumberFormat="1" applyFont="1" applyFill="1" applyBorder="1" applyAlignment="1">
      <alignment horizontal="center" wrapText="1"/>
    </xf>
    <xf numFmtId="165" fontId="31" fillId="9" borderId="0" xfId="2" applyNumberFormat="1" applyFont="1" applyFill="1" applyBorder="1" applyAlignment="1">
      <alignment wrapText="1"/>
    </xf>
    <xf numFmtId="0" fontId="58" fillId="2" borderId="0" xfId="2" applyFont="1" applyFill="1" applyBorder="1" applyAlignment="1">
      <alignment wrapText="1"/>
    </xf>
    <xf numFmtId="0" fontId="31" fillId="2" borderId="0" xfId="2" applyFont="1" applyFill="1" applyAlignment="1">
      <alignment horizontal="left"/>
    </xf>
    <xf numFmtId="0" fontId="60" fillId="2" borderId="0" xfId="2" applyFont="1" applyFill="1" applyBorder="1" applyAlignment="1">
      <alignment vertical="center" wrapText="1"/>
    </xf>
    <xf numFmtId="0" fontId="31" fillId="2" borderId="0" xfId="2" applyFont="1" applyFill="1" applyAlignment="1"/>
    <xf numFmtId="3" fontId="57" fillId="3" borderId="0" xfId="2" applyNumberFormat="1" applyFont="1" applyFill="1" applyBorder="1" applyAlignment="1">
      <alignment vertical="center" wrapText="1"/>
    </xf>
    <xf numFmtId="0" fontId="37" fillId="2" borderId="0" xfId="2" applyFont="1" applyFill="1" applyAlignment="1"/>
    <xf numFmtId="0" fontId="31" fillId="2" borderId="0" xfId="2" applyFont="1" applyFill="1" applyBorder="1" applyAlignment="1">
      <alignment horizontal="right"/>
    </xf>
    <xf numFmtId="3" fontId="31" fillId="2" borderId="0" xfId="2" applyNumberFormat="1" applyFont="1" applyFill="1" applyBorder="1" applyAlignment="1">
      <alignment horizontal="right" vertical="center"/>
    </xf>
    <xf numFmtId="3" fontId="31" fillId="2" borderId="0" xfId="2" applyNumberFormat="1" applyFont="1" applyFill="1" applyAlignment="1">
      <alignment horizontal="right" vertical="center"/>
    </xf>
    <xf numFmtId="0" fontId="49" fillId="2" borderId="0" xfId="2" applyFont="1" applyFill="1" applyAlignment="1">
      <alignment wrapText="1"/>
    </xf>
    <xf numFmtId="0" fontId="56" fillId="9" borderId="0" xfId="2" applyFont="1" applyFill="1" applyAlignment="1">
      <alignment vertical="top" wrapText="1"/>
    </xf>
    <xf numFmtId="0" fontId="64" fillId="9" borderId="0" xfId="2" applyFont="1" applyFill="1" applyAlignment="1">
      <alignment horizontal="left" vertical="center" wrapText="1"/>
    </xf>
    <xf numFmtId="0" fontId="65" fillId="9" borderId="0" xfId="2" applyFont="1" applyFill="1" applyAlignment="1">
      <alignment horizontal="left" vertical="center" wrapText="1"/>
    </xf>
    <xf numFmtId="0" fontId="7" fillId="2" borderId="0" xfId="2" applyFont="1" applyFill="1" applyAlignment="1">
      <alignment horizontal="center" vertical="center" wrapText="1"/>
    </xf>
    <xf numFmtId="0" fontId="4" fillId="3" borderId="0" xfId="2" applyFill="1" applyBorder="1" applyAlignment="1"/>
    <xf numFmtId="0" fontId="7" fillId="2" borderId="0" xfId="2" applyFont="1" applyFill="1" applyAlignment="1">
      <alignment vertical="center" wrapText="1"/>
    </xf>
    <xf numFmtId="0" fontId="31" fillId="3" borderId="6" xfId="2" applyFont="1" applyFill="1" applyBorder="1" applyAlignment="1">
      <alignment horizontal="center" wrapText="1"/>
    </xf>
    <xf numFmtId="0" fontId="49" fillId="3" borderId="0" xfId="2" applyFont="1" applyFill="1" applyBorder="1" applyAlignment="1">
      <alignment horizontal="right" vertical="top" wrapText="1"/>
    </xf>
    <xf numFmtId="0" fontId="34" fillId="3" borderId="0" xfId="0" applyFont="1" applyFill="1" applyBorder="1" applyAlignment="1">
      <alignment horizontal="right" vertical="center"/>
    </xf>
    <xf numFmtId="0" fontId="34" fillId="3" borderId="0" xfId="0" applyFont="1" applyFill="1" applyBorder="1" applyAlignment="1">
      <alignment horizontal="left" vertical="center"/>
    </xf>
    <xf numFmtId="0" fontId="31" fillId="2" borderId="0" xfId="0" applyFont="1" applyFill="1" applyAlignment="1">
      <alignment horizontal="right" vertical="top"/>
    </xf>
    <xf numFmtId="0" fontId="31" fillId="2" borderId="0" xfId="0" applyFont="1" applyFill="1" applyAlignment="1">
      <alignment horizontal="left" vertical="top"/>
    </xf>
    <xf numFmtId="1" fontId="33" fillId="2" borderId="0" xfId="0" applyNumberFormat="1" applyFont="1" applyFill="1" applyBorder="1" applyAlignment="1">
      <alignment vertical="center" wrapText="1"/>
    </xf>
    <xf numFmtId="0" fontId="34" fillId="3" borderId="10" xfId="0" applyFont="1" applyFill="1" applyBorder="1" applyAlignment="1"/>
    <xf numFmtId="0" fontId="34" fillId="3" borderId="11" xfId="0" applyFont="1" applyFill="1" applyBorder="1" applyAlignment="1"/>
    <xf numFmtId="0" fontId="34" fillId="3" borderId="0" xfId="0" applyFont="1" applyFill="1"/>
    <xf numFmtId="0" fontId="34" fillId="3" borderId="12" xfId="0" applyFont="1" applyFill="1" applyBorder="1" applyAlignment="1"/>
    <xf numFmtId="0" fontId="34" fillId="3" borderId="11" xfId="0" applyFont="1" applyFill="1" applyBorder="1" applyAlignment="1">
      <alignment horizontal="right"/>
    </xf>
    <xf numFmtId="0" fontId="53" fillId="2" borderId="47" xfId="2" applyFont="1" applyFill="1" applyBorder="1" applyAlignment="1">
      <alignment vertical="center"/>
    </xf>
    <xf numFmtId="0" fontId="53" fillId="2" borderId="47" xfId="2" applyFont="1" applyFill="1" applyBorder="1" applyAlignment="1"/>
    <xf numFmtId="1" fontId="34" fillId="3" borderId="11" xfId="0" applyNumberFormat="1" applyFont="1" applyFill="1" applyBorder="1" applyAlignment="1">
      <alignment horizontal="right"/>
    </xf>
    <xf numFmtId="1" fontId="34" fillId="3" borderId="11" xfId="0" applyNumberFormat="1" applyFont="1" applyFill="1" applyBorder="1" applyAlignment="1">
      <alignment horizontal="left"/>
    </xf>
    <xf numFmtId="1" fontId="31" fillId="2" borderId="0" xfId="0" applyNumberFormat="1" applyFont="1" applyFill="1" applyAlignment="1">
      <alignment horizontal="right" vertical="top"/>
    </xf>
    <xf numFmtId="1" fontId="31" fillId="2" borderId="0" xfId="0" applyNumberFormat="1" applyFont="1" applyFill="1" applyAlignment="1">
      <alignment horizontal="left" vertical="top"/>
    </xf>
    <xf numFmtId="0" fontId="31" fillId="3" borderId="82" xfId="2" applyFont="1" applyFill="1" applyBorder="1" applyAlignment="1">
      <alignment horizontal="right" textRotation="90" wrapText="1"/>
    </xf>
    <xf numFmtId="0" fontId="31" fillId="3" borderId="81" xfId="2" applyFont="1" applyFill="1" applyBorder="1" applyAlignment="1">
      <alignment horizontal="right" textRotation="90" wrapText="1"/>
    </xf>
    <xf numFmtId="3" fontId="31" fillId="12" borderId="83" xfId="2" applyNumberFormat="1" applyFont="1" applyFill="1" applyBorder="1" applyAlignment="1">
      <alignment horizontal="right" vertical="center"/>
    </xf>
    <xf numFmtId="3" fontId="31" fillId="15" borderId="85" xfId="2" applyNumberFormat="1" applyFont="1" applyFill="1" applyBorder="1" applyAlignment="1">
      <alignment horizontal="right" vertical="center"/>
    </xf>
    <xf numFmtId="0" fontId="31" fillId="3" borderId="0" xfId="0" applyFont="1" applyFill="1" applyBorder="1" applyAlignment="1">
      <alignment vertical="center" wrapText="1"/>
    </xf>
    <xf numFmtId="0" fontId="31" fillId="3" borderId="9" xfId="0" applyFont="1" applyFill="1" applyBorder="1" applyAlignment="1">
      <alignment vertical="center" wrapText="1"/>
    </xf>
    <xf numFmtId="0" fontId="31" fillId="3" borderId="0" xfId="0" applyFont="1" applyFill="1" applyBorder="1" applyAlignment="1">
      <alignment horizontal="right" vertical="top" wrapText="1"/>
    </xf>
    <xf numFmtId="1" fontId="34" fillId="2" borderId="11" xfId="0" applyNumberFormat="1" applyFont="1" applyFill="1" applyBorder="1" applyAlignment="1">
      <alignment horizontal="left"/>
    </xf>
    <xf numFmtId="1" fontId="31" fillId="12" borderId="8" xfId="0" applyNumberFormat="1" applyFont="1" applyFill="1" applyBorder="1" applyAlignment="1">
      <alignment horizontal="center"/>
    </xf>
    <xf numFmtId="1" fontId="31" fillId="15" borderId="5" xfId="0" applyNumberFormat="1" applyFont="1" applyFill="1" applyBorder="1" applyAlignment="1">
      <alignment horizontal="center"/>
    </xf>
    <xf numFmtId="0" fontId="31" fillId="3" borderId="4" xfId="0" applyFont="1" applyFill="1" applyBorder="1" applyAlignment="1">
      <alignment horizontal="right" vertical="center"/>
    </xf>
    <xf numFmtId="0" fontId="31" fillId="2" borderId="10" xfId="0" applyFont="1" applyFill="1" applyBorder="1" applyAlignment="1">
      <alignment horizontal="right" vertical="center"/>
    </xf>
    <xf numFmtId="164" fontId="31" fillId="2" borderId="36" xfId="1" applyNumberFormat="1" applyFont="1" applyFill="1" applyBorder="1" applyAlignment="1">
      <alignment horizontal="right" vertical="center"/>
    </xf>
    <xf numFmtId="164" fontId="31" fillId="2" borderId="33" xfId="1" applyNumberFormat="1" applyFont="1" applyFill="1" applyBorder="1" applyAlignment="1">
      <alignment horizontal="right" vertical="center"/>
    </xf>
    <xf numFmtId="3" fontId="37" fillId="2" borderId="11" xfId="0" applyNumberFormat="1" applyFont="1" applyFill="1" applyBorder="1" applyAlignment="1">
      <alignment horizontal="right" vertical="center"/>
    </xf>
    <xf numFmtId="164" fontId="37" fillId="2" borderId="12" xfId="1" applyNumberFormat="1" applyFont="1" applyFill="1" applyBorder="1" applyAlignment="1">
      <alignment horizontal="right" vertical="center"/>
    </xf>
    <xf numFmtId="1" fontId="34" fillId="2" borderId="11" xfId="0" applyNumberFormat="1" applyFont="1" applyFill="1" applyBorder="1" applyAlignment="1">
      <alignment horizontal="right"/>
    </xf>
    <xf numFmtId="0" fontId="51" fillId="3" borderId="0" xfId="2" applyFont="1" applyFill="1" applyBorder="1" applyAlignment="1"/>
    <xf numFmtId="0" fontId="31" fillId="2" borderId="0" xfId="0" applyFont="1" applyFill="1" applyBorder="1"/>
    <xf numFmtId="0" fontId="31" fillId="2" borderId="0" xfId="0" applyFont="1" applyFill="1" applyBorder="1" applyAlignment="1">
      <alignment horizontal="right"/>
    </xf>
    <xf numFmtId="0" fontId="31" fillId="2" borderId="0" xfId="0" applyFont="1" applyFill="1" applyBorder="1" applyAlignment="1">
      <alignment vertical="center"/>
    </xf>
    <xf numFmtId="0" fontId="34" fillId="2" borderId="0" xfId="0" applyFont="1" applyFill="1" applyBorder="1" applyAlignment="1">
      <alignment vertical="top" wrapText="1"/>
    </xf>
    <xf numFmtId="165" fontId="31" fillId="2" borderId="0" xfId="0" applyNumberFormat="1" applyFont="1" applyFill="1" applyBorder="1" applyAlignment="1">
      <alignment horizontal="center"/>
    </xf>
    <xf numFmtId="165" fontId="31" fillId="2" borderId="9" xfId="0" applyNumberFormat="1" applyFont="1" applyFill="1" applyBorder="1" applyAlignment="1">
      <alignment horizontal="center"/>
    </xf>
    <xf numFmtId="3" fontId="31" fillId="2" borderId="3" xfId="0" applyNumberFormat="1" applyFont="1" applyFill="1" applyBorder="1" applyAlignment="1">
      <alignment horizontal="right" vertical="center"/>
    </xf>
    <xf numFmtId="3" fontId="31" fillId="2" borderId="6" xfId="0" applyNumberFormat="1" applyFont="1" applyFill="1" applyBorder="1" applyAlignment="1">
      <alignment horizontal="right" vertical="center"/>
    </xf>
    <xf numFmtId="165" fontId="31" fillId="2" borderId="15" xfId="0" applyNumberFormat="1" applyFont="1" applyFill="1" applyBorder="1" applyAlignment="1">
      <alignment horizontal="center"/>
    </xf>
    <xf numFmtId="165" fontId="31" fillId="2" borderId="6" xfId="0" applyNumberFormat="1" applyFont="1" applyFill="1" applyBorder="1" applyAlignment="1">
      <alignment horizontal="center"/>
    </xf>
    <xf numFmtId="3" fontId="31" fillId="3" borderId="3" xfId="0" applyNumberFormat="1" applyFont="1" applyFill="1" applyBorder="1" applyAlignment="1">
      <alignment horizontal="right" vertical="center"/>
    </xf>
    <xf numFmtId="3" fontId="31" fillId="3" borderId="6" xfId="0" applyNumberFormat="1" applyFont="1" applyFill="1" applyBorder="1" applyAlignment="1">
      <alignment horizontal="right" vertical="center"/>
    </xf>
    <xf numFmtId="165" fontId="31" fillId="3" borderId="15" xfId="0" applyNumberFormat="1" applyFont="1" applyFill="1" applyBorder="1" applyAlignment="1">
      <alignment horizontal="center" vertical="center"/>
    </xf>
    <xf numFmtId="165" fontId="31" fillId="3" borderId="6" xfId="0" applyNumberFormat="1" applyFont="1" applyFill="1" applyBorder="1" applyAlignment="1">
      <alignment horizontal="center" vertical="center"/>
    </xf>
    <xf numFmtId="3" fontId="31" fillId="3" borderId="6" xfId="0" applyNumberFormat="1" applyFont="1" applyFill="1" applyBorder="1" applyAlignment="1">
      <alignment horizontal="right" vertical="top" wrapText="1"/>
    </xf>
    <xf numFmtId="165" fontId="31" fillId="3" borderId="15" xfId="0" applyNumberFormat="1" applyFont="1" applyFill="1" applyBorder="1" applyAlignment="1">
      <alignment horizontal="center" vertical="top" wrapText="1"/>
    </xf>
    <xf numFmtId="165" fontId="31" fillId="3" borderId="6" xfId="0" applyNumberFormat="1" applyFont="1" applyFill="1" applyBorder="1" applyAlignment="1">
      <alignment horizontal="center" vertical="top" wrapText="1"/>
    </xf>
    <xf numFmtId="3" fontId="31" fillId="3" borderId="3" xfId="0" applyNumberFormat="1" applyFont="1" applyFill="1" applyBorder="1" applyAlignment="1">
      <alignment horizontal="right"/>
    </xf>
    <xf numFmtId="3" fontId="31" fillId="3" borderId="6" xfId="0" applyNumberFormat="1" applyFont="1" applyFill="1" applyBorder="1" applyAlignment="1">
      <alignment horizontal="right"/>
    </xf>
    <xf numFmtId="165" fontId="31" fillId="3" borderId="15" xfId="0" applyNumberFormat="1" applyFont="1" applyFill="1" applyBorder="1" applyAlignment="1">
      <alignment horizontal="center"/>
    </xf>
    <xf numFmtId="165" fontId="31" fillId="3" borderId="6" xfId="0" applyNumberFormat="1" applyFont="1" applyFill="1" applyBorder="1" applyAlignment="1">
      <alignment horizontal="center"/>
    </xf>
    <xf numFmtId="3" fontId="31" fillId="2" borderId="3" xfId="0" applyNumberFormat="1" applyFont="1" applyFill="1" applyBorder="1" applyAlignment="1">
      <alignment horizontal="right" vertical="top"/>
    </xf>
    <xf numFmtId="3" fontId="31" fillId="2" borderId="6" xfId="0" applyNumberFormat="1" applyFont="1" applyFill="1" applyBorder="1" applyAlignment="1">
      <alignment horizontal="right" vertical="top"/>
    </xf>
    <xf numFmtId="0" fontId="31" fillId="3" borderId="6" xfId="0" applyFont="1" applyFill="1" applyBorder="1" applyAlignment="1">
      <alignment horizontal="center" vertical="center"/>
    </xf>
    <xf numFmtId="0" fontId="34" fillId="2" borderId="4" xfId="0" applyFont="1" applyFill="1" applyBorder="1" applyAlignment="1">
      <alignment vertical="center"/>
    </xf>
    <xf numFmtId="0" fontId="34" fillId="2" borderId="9" xfId="0" applyFont="1" applyFill="1" applyBorder="1" applyAlignment="1">
      <alignment vertical="center"/>
    </xf>
    <xf numFmtId="0" fontId="31" fillId="3" borderId="1" xfId="2" applyFont="1" applyFill="1" applyBorder="1" applyAlignment="1">
      <alignment horizontal="center" wrapText="1"/>
    </xf>
    <xf numFmtId="0" fontId="31" fillId="2" borderId="11" xfId="0" applyFont="1" applyFill="1" applyBorder="1" applyAlignment="1">
      <alignment horizontal="center" wrapText="1"/>
    </xf>
    <xf numFmtId="0" fontId="31" fillId="3" borderId="0" xfId="0" applyFont="1" applyFill="1" applyBorder="1" applyAlignment="1">
      <alignment horizontal="center" vertical="center"/>
    </xf>
    <xf numFmtId="165" fontId="31" fillId="3" borderId="9" xfId="0" applyNumberFormat="1" applyFont="1" applyFill="1" applyBorder="1" applyAlignment="1">
      <alignment horizontal="center" vertical="center"/>
    </xf>
    <xf numFmtId="3" fontId="31" fillId="3" borderId="7" xfId="0" applyNumberFormat="1" applyFont="1" applyFill="1" applyBorder="1" applyAlignment="1">
      <alignment vertical="center"/>
    </xf>
    <xf numFmtId="3" fontId="31" fillId="3" borderId="5" xfId="0" applyNumberFormat="1" applyFont="1" applyFill="1" applyBorder="1" applyAlignment="1">
      <alignment vertical="center"/>
    </xf>
    <xf numFmtId="3" fontId="31" fillId="3" borderId="4" xfId="0" applyNumberFormat="1" applyFont="1" applyFill="1" applyBorder="1" applyAlignment="1">
      <alignment vertical="center"/>
    </xf>
    <xf numFmtId="3" fontId="31" fillId="12" borderId="10" xfId="0" applyNumberFormat="1" applyFont="1" applyFill="1" applyBorder="1" applyAlignment="1">
      <alignment vertical="center"/>
    </xf>
    <xf numFmtId="3" fontId="31" fillId="12" borderId="11" xfId="0" applyNumberFormat="1" applyFont="1" applyFill="1" applyBorder="1" applyAlignment="1">
      <alignment vertical="center"/>
    </xf>
    <xf numFmtId="165" fontId="31" fillId="12" borderId="12" xfId="0" applyNumberFormat="1" applyFont="1" applyFill="1" applyBorder="1" applyAlignment="1">
      <alignment horizontal="center" vertical="center"/>
    </xf>
    <xf numFmtId="0" fontId="34" fillId="3" borderId="11" xfId="0" applyFont="1" applyFill="1" applyBorder="1"/>
    <xf numFmtId="0" fontId="31" fillId="2" borderId="9" xfId="0" applyFont="1" applyFill="1" applyBorder="1" applyAlignment="1">
      <alignment horizontal="right"/>
    </xf>
    <xf numFmtId="0" fontId="29" fillId="2" borderId="0" xfId="0" applyFont="1" applyFill="1" applyBorder="1"/>
    <xf numFmtId="0" fontId="29" fillId="2" borderId="9" xfId="0" applyFont="1" applyFill="1" applyBorder="1"/>
    <xf numFmtId="0" fontId="29" fillId="2" borderId="4" xfId="0" applyFont="1" applyFill="1" applyBorder="1"/>
    <xf numFmtId="3" fontId="58" fillId="2" borderId="4" xfId="0" applyNumberFormat="1" applyFont="1" applyFill="1" applyBorder="1" applyAlignment="1">
      <alignment horizontal="right"/>
    </xf>
    <xf numFmtId="3" fontId="58" fillId="2" borderId="0" xfId="0" applyNumberFormat="1" applyFont="1" applyFill="1" applyBorder="1"/>
    <xf numFmtId="0" fontId="58" fillId="2" borderId="4" xfId="0" applyFont="1" applyFill="1" applyBorder="1" applyAlignment="1">
      <alignment horizontal="right"/>
    </xf>
    <xf numFmtId="1" fontId="31" fillId="3" borderId="60" xfId="2" applyNumberFormat="1" applyFont="1" applyFill="1" applyBorder="1" applyAlignment="1">
      <alignment horizontal="center" wrapText="1"/>
    </xf>
    <xf numFmtId="1" fontId="31" fillId="3" borderId="6" xfId="2" applyNumberFormat="1" applyFont="1" applyFill="1" applyBorder="1" applyAlignment="1">
      <alignment horizontal="center" wrapText="1"/>
    </xf>
    <xf numFmtId="1" fontId="31" fillId="3" borderId="3" xfId="2" applyNumberFormat="1" applyFont="1" applyFill="1" applyBorder="1" applyAlignment="1">
      <alignment horizontal="center" wrapText="1"/>
    </xf>
    <xf numFmtId="165" fontId="31" fillId="3" borderId="11" xfId="2" applyNumberFormat="1" applyFont="1" applyFill="1" applyBorder="1" applyAlignment="1">
      <alignment horizontal="right"/>
    </xf>
    <xf numFmtId="0" fontId="31" fillId="3" borderId="6" xfId="2" applyFont="1" applyFill="1" applyBorder="1"/>
    <xf numFmtId="165" fontId="31" fillId="3" borderId="64" xfId="2" applyNumberFormat="1" applyFont="1" applyFill="1" applyBorder="1" applyAlignment="1">
      <alignment horizontal="right" vertical="center"/>
    </xf>
    <xf numFmtId="165" fontId="31" fillId="3" borderId="30" xfId="2" applyNumberFormat="1" applyFont="1" applyFill="1" applyBorder="1" applyAlignment="1">
      <alignment horizontal="right" vertical="center"/>
    </xf>
    <xf numFmtId="165" fontId="31" fillId="3" borderId="17" xfId="2" applyNumberFormat="1" applyFont="1" applyFill="1" applyBorder="1" applyAlignment="1">
      <alignment vertical="center"/>
    </xf>
    <xf numFmtId="165" fontId="31" fillId="3" borderId="24" xfId="2" applyNumberFormat="1" applyFont="1" applyFill="1" applyBorder="1" applyAlignment="1">
      <alignment vertical="center"/>
    </xf>
    <xf numFmtId="165" fontId="31" fillId="3" borderId="16" xfId="2" applyNumberFormat="1" applyFont="1" applyFill="1" applyBorder="1" applyAlignment="1">
      <alignment vertical="center"/>
    </xf>
    <xf numFmtId="1" fontId="37" fillId="3" borderId="6" xfId="2" applyNumberFormat="1" applyFont="1" applyFill="1" applyBorder="1" applyAlignment="1">
      <alignment horizontal="center" wrapText="1"/>
    </xf>
    <xf numFmtId="165" fontId="37" fillId="3" borderId="5" xfId="2" applyNumberFormat="1" applyFont="1" applyFill="1" applyBorder="1" applyAlignment="1">
      <alignment horizontal="right" vertical="center"/>
    </xf>
    <xf numFmtId="165" fontId="37" fillId="3" borderId="0" xfId="2" applyNumberFormat="1" applyFont="1" applyFill="1" applyBorder="1" applyAlignment="1">
      <alignment vertical="center"/>
    </xf>
    <xf numFmtId="165" fontId="37" fillId="3" borderId="11" xfId="2" applyNumberFormat="1" applyFont="1" applyFill="1" applyBorder="1" applyAlignment="1">
      <alignment vertical="center"/>
    </xf>
    <xf numFmtId="165" fontId="37" fillId="3" borderId="5" xfId="2" applyNumberFormat="1" applyFont="1" applyFill="1" applyBorder="1" applyAlignment="1">
      <alignment vertical="center"/>
    </xf>
    <xf numFmtId="1" fontId="37" fillId="3" borderId="15" xfId="2" applyNumberFormat="1" applyFont="1" applyFill="1" applyBorder="1" applyAlignment="1">
      <alignment horizontal="center" wrapText="1"/>
    </xf>
    <xf numFmtId="165" fontId="37" fillId="3" borderId="8" xfId="2" applyNumberFormat="1" applyFont="1" applyFill="1" applyBorder="1" applyAlignment="1">
      <alignment vertical="center"/>
    </xf>
    <xf numFmtId="165" fontId="37" fillId="3" borderId="9" xfId="2" applyNumberFormat="1" applyFont="1" applyFill="1" applyBorder="1" applyAlignment="1">
      <alignment vertical="center"/>
    </xf>
    <xf numFmtId="165" fontId="37" fillId="3" borderId="12" xfId="2" applyNumberFormat="1" applyFont="1" applyFill="1" applyBorder="1" applyAlignment="1">
      <alignment vertical="center"/>
    </xf>
    <xf numFmtId="165" fontId="37" fillId="3" borderId="8" xfId="2" applyNumberFormat="1" applyFont="1" applyFill="1" applyBorder="1" applyAlignment="1">
      <alignment horizontal="right" vertical="center"/>
    </xf>
    <xf numFmtId="165" fontId="37" fillId="3" borderId="9" xfId="2" applyNumberFormat="1" applyFont="1" applyFill="1" applyBorder="1" applyAlignment="1">
      <alignment horizontal="right" vertical="center"/>
    </xf>
    <xf numFmtId="165" fontId="37" fillId="3" borderId="12" xfId="2" applyNumberFormat="1" applyFont="1" applyFill="1" applyBorder="1" applyAlignment="1">
      <alignment horizontal="right" vertical="center"/>
    </xf>
    <xf numFmtId="0" fontId="58" fillId="3" borderId="6" xfId="2" applyFont="1" applyFill="1" applyBorder="1" applyAlignment="1">
      <alignment horizontal="center" vertical="center" wrapText="1"/>
    </xf>
    <xf numFmtId="165" fontId="58" fillId="3" borderId="5" xfId="2" applyNumberFormat="1" applyFont="1" applyFill="1" applyBorder="1" applyAlignment="1">
      <alignment vertical="center"/>
    </xf>
    <xf numFmtId="165" fontId="58" fillId="3" borderId="0" xfId="2" applyNumberFormat="1" applyFont="1" applyFill="1" applyBorder="1" applyAlignment="1">
      <alignment vertical="center"/>
    </xf>
    <xf numFmtId="165" fontId="58" fillId="3" borderId="11" xfId="2" applyNumberFormat="1" applyFont="1" applyFill="1" applyBorder="1" applyAlignment="1">
      <alignment vertical="center"/>
    </xf>
    <xf numFmtId="1" fontId="58" fillId="3" borderId="3" xfId="2" applyNumberFormat="1" applyFont="1" applyFill="1" applyBorder="1" applyAlignment="1">
      <alignment horizontal="center" wrapText="1"/>
    </xf>
    <xf numFmtId="0" fontId="31" fillId="2" borderId="15" xfId="0" applyFont="1" applyFill="1" applyBorder="1" applyAlignment="1">
      <alignment horizontal="right" wrapText="1"/>
    </xf>
    <xf numFmtId="1" fontId="31" fillId="3" borderId="81" xfId="2" applyNumberFormat="1" applyFont="1" applyFill="1" applyBorder="1" applyAlignment="1">
      <alignment horizontal="center" wrapText="1"/>
    </xf>
    <xf numFmtId="0" fontId="31" fillId="3" borderId="17" xfId="2" applyFont="1" applyFill="1" applyBorder="1"/>
    <xf numFmtId="0" fontId="31" fillId="3" borderId="64" xfId="2" applyFont="1" applyFill="1" applyBorder="1"/>
    <xf numFmtId="0" fontId="58" fillId="2" borderId="30" xfId="2" applyFont="1" applyFill="1" applyBorder="1" applyAlignment="1">
      <alignment wrapText="1"/>
    </xf>
    <xf numFmtId="165" fontId="31" fillId="3" borderId="30" xfId="2" applyNumberFormat="1" applyFont="1" applyFill="1" applyBorder="1"/>
    <xf numFmtId="3" fontId="31" fillId="3" borderId="17" xfId="2" applyNumberFormat="1" applyFont="1" applyFill="1" applyBorder="1" applyAlignment="1">
      <alignment horizontal="right" vertical="center"/>
    </xf>
    <xf numFmtId="3" fontId="31" fillId="3" borderId="5" xfId="2" applyNumberFormat="1" applyFont="1" applyFill="1" applyBorder="1" applyAlignment="1">
      <alignment horizontal="right" vertical="center"/>
    </xf>
    <xf numFmtId="3" fontId="31" fillId="3" borderId="5" xfId="2" applyNumberFormat="1" applyFont="1" applyFill="1" applyBorder="1" applyAlignment="1">
      <alignment vertical="center"/>
    </xf>
    <xf numFmtId="3" fontId="31" fillId="3" borderId="87" xfId="2" applyNumberFormat="1" applyFont="1" applyFill="1" applyBorder="1" applyAlignment="1">
      <alignment vertical="center"/>
    </xf>
    <xf numFmtId="3" fontId="31" fillId="3" borderId="85" xfId="2" applyNumberFormat="1" applyFont="1" applyFill="1" applyBorder="1" applyAlignment="1">
      <alignment vertical="center"/>
    </xf>
    <xf numFmtId="3" fontId="31" fillId="12" borderId="85" xfId="2" applyNumberFormat="1" applyFont="1" applyFill="1" applyBorder="1" applyAlignment="1">
      <alignment horizontal="right" vertical="center"/>
    </xf>
    <xf numFmtId="0" fontId="57" fillId="3" borderId="0" xfId="2" applyFont="1" applyFill="1" applyBorder="1" applyAlignment="1">
      <alignment horizontal="right"/>
    </xf>
    <xf numFmtId="1" fontId="57" fillId="2" borderId="0" xfId="2" applyNumberFormat="1" applyFont="1" applyFill="1" applyBorder="1" applyAlignment="1">
      <alignment horizontal="right" wrapText="1"/>
    </xf>
    <xf numFmtId="0" fontId="57" fillId="2" borderId="0" xfId="2" applyFont="1" applyFill="1" applyBorder="1" applyAlignment="1">
      <alignment horizontal="right" wrapText="1"/>
    </xf>
    <xf numFmtId="165" fontId="57" fillId="3" borderId="0" xfId="2" applyNumberFormat="1" applyFont="1" applyFill="1" applyBorder="1" applyAlignment="1">
      <alignment horizontal="right"/>
    </xf>
    <xf numFmtId="0" fontId="57" fillId="2" borderId="24" xfId="2" applyFont="1" applyFill="1" applyBorder="1" applyAlignment="1">
      <alignment horizontal="right" wrapText="1"/>
    </xf>
    <xf numFmtId="0" fontId="57" fillId="3" borderId="24" xfId="2" applyFont="1" applyFill="1" applyBorder="1" applyAlignment="1">
      <alignment horizontal="right"/>
    </xf>
    <xf numFmtId="3" fontId="57" fillId="3" borderId="0" xfId="2" applyNumberFormat="1" applyFont="1" applyFill="1" applyBorder="1" applyAlignment="1">
      <alignment horizontal="right"/>
    </xf>
    <xf numFmtId="0" fontId="31" fillId="2" borderId="12" xfId="0" applyFont="1" applyFill="1" applyBorder="1" applyAlignment="1">
      <alignment horizontal="right" wrapText="1"/>
    </xf>
    <xf numFmtId="0" fontId="31" fillId="2" borderId="6" xfId="0" applyFont="1" applyFill="1" applyBorder="1" applyAlignment="1">
      <alignment horizontal="right"/>
    </xf>
    <xf numFmtId="0" fontId="31" fillId="3" borderId="11" xfId="0" applyFont="1" applyFill="1" applyBorder="1" applyAlignment="1">
      <alignment horizontal="center" vertical="center"/>
    </xf>
    <xf numFmtId="0" fontId="41" fillId="2" borderId="5" xfId="0" applyFont="1" applyFill="1" applyBorder="1" applyAlignment="1">
      <alignment horizontal="right" wrapText="1"/>
    </xf>
    <xf numFmtId="0" fontId="41" fillId="2" borderId="64" xfId="0" applyFont="1" applyFill="1" applyBorder="1" applyAlignment="1">
      <alignment horizontal="right" wrapText="1"/>
    </xf>
    <xf numFmtId="0" fontId="58" fillId="3" borderId="3" xfId="2" applyFont="1" applyFill="1" applyBorder="1" applyAlignment="1">
      <alignment horizontal="center" vertical="center" wrapText="1"/>
    </xf>
    <xf numFmtId="1" fontId="58" fillId="3" borderId="0" xfId="2" applyNumberFormat="1" applyFont="1" applyFill="1" applyBorder="1" applyAlignment="1">
      <alignment horizontal="center" wrapText="1"/>
    </xf>
    <xf numFmtId="165" fontId="58" fillId="3" borderId="5" xfId="2" applyNumberFormat="1" applyFont="1" applyFill="1" applyBorder="1" applyAlignment="1">
      <alignment horizontal="right" vertical="center"/>
    </xf>
    <xf numFmtId="165" fontId="58" fillId="3" borderId="0" xfId="2" applyNumberFormat="1" applyFont="1" applyFill="1" applyBorder="1" applyAlignment="1">
      <alignment horizontal="right" vertical="center"/>
    </xf>
    <xf numFmtId="165" fontId="58" fillId="3" borderId="11" xfId="2" applyNumberFormat="1" applyFont="1" applyFill="1" applyBorder="1" applyAlignment="1">
      <alignment horizontal="right" vertical="center"/>
    </xf>
    <xf numFmtId="3" fontId="31" fillId="3" borderId="11" xfId="2" applyNumberFormat="1" applyFont="1" applyFill="1" applyBorder="1"/>
    <xf numFmtId="165" fontId="31" fillId="3" borderId="30" xfId="2" applyNumberFormat="1" applyFont="1" applyFill="1" applyBorder="1" applyAlignment="1">
      <alignment horizontal="right"/>
    </xf>
    <xf numFmtId="165" fontId="31" fillId="3" borderId="63" xfId="2" applyNumberFormat="1" applyFont="1" applyFill="1" applyBorder="1" applyAlignment="1">
      <alignment horizontal="right"/>
    </xf>
    <xf numFmtId="0" fontId="31" fillId="3" borderId="0" xfId="2" applyFont="1" applyFill="1" applyBorder="1" applyAlignment="1">
      <alignment horizontal="center"/>
    </xf>
    <xf numFmtId="0" fontId="31" fillId="3" borderId="30" xfId="2" applyFont="1" applyFill="1" applyBorder="1" applyAlignment="1">
      <alignment horizontal="center"/>
    </xf>
    <xf numFmtId="0" fontId="41" fillId="2" borderId="17" xfId="0" applyFont="1" applyFill="1" applyBorder="1" applyAlignment="1">
      <alignment horizontal="right" wrapText="1"/>
    </xf>
    <xf numFmtId="0" fontId="31" fillId="3" borderId="0" xfId="2" applyFont="1" applyFill="1" applyBorder="1" applyAlignment="1">
      <alignment horizontal="right"/>
    </xf>
    <xf numFmtId="0" fontId="31" fillId="3" borderId="0" xfId="2" applyFont="1" applyFill="1" applyBorder="1" applyAlignment="1"/>
    <xf numFmtId="0" fontId="31" fillId="3" borderId="0" xfId="0" applyFont="1" applyFill="1" applyBorder="1" applyAlignment="1">
      <alignment vertical="top" wrapText="1"/>
    </xf>
    <xf numFmtId="0" fontId="33" fillId="3" borderId="0" xfId="0" applyFont="1" applyFill="1" applyBorder="1" applyAlignment="1">
      <alignment vertical="center"/>
    </xf>
    <xf numFmtId="0" fontId="33" fillId="3" borderId="0" xfId="0" applyFont="1" applyFill="1" applyBorder="1" applyAlignment="1">
      <alignment horizontal="center" vertical="center"/>
    </xf>
    <xf numFmtId="0" fontId="33" fillId="2" borderId="0" xfId="2" applyFont="1" applyFill="1" applyAlignment="1">
      <alignment vertical="center" wrapText="1"/>
    </xf>
    <xf numFmtId="0" fontId="67" fillId="3" borderId="0" xfId="0" applyFont="1" applyFill="1" applyBorder="1" applyAlignment="1">
      <alignment vertical="center"/>
    </xf>
    <xf numFmtId="0" fontId="68" fillId="2" borderId="0" xfId="0" applyFont="1" applyFill="1" applyBorder="1" applyAlignment="1">
      <alignment horizontal="center"/>
    </xf>
    <xf numFmtId="0" fontId="68" fillId="2" borderId="0" xfId="0" applyFont="1" applyFill="1" applyBorder="1"/>
    <xf numFmtId="0" fontId="67" fillId="3" borderId="55" xfId="0" applyFont="1" applyFill="1" applyBorder="1" applyAlignment="1">
      <alignment vertical="center"/>
    </xf>
    <xf numFmtId="0" fontId="68" fillId="3" borderId="0" xfId="0" applyFont="1" applyFill="1" applyBorder="1" applyAlignment="1">
      <alignment horizontal="center"/>
    </xf>
    <xf numFmtId="0" fontId="68" fillId="3" borderId="55" xfId="0" applyFont="1" applyFill="1" applyBorder="1" applyAlignment="1">
      <alignment horizontal="center"/>
    </xf>
    <xf numFmtId="0" fontId="68" fillId="3" borderId="0" xfId="0" applyFont="1" applyFill="1" applyBorder="1" applyAlignment="1">
      <alignment horizontal="center" vertical="center"/>
    </xf>
    <xf numFmtId="0" fontId="69" fillId="2" borderId="0" xfId="0" applyFont="1" applyFill="1" applyBorder="1" applyAlignment="1">
      <alignment vertical="center" wrapText="1"/>
    </xf>
    <xf numFmtId="0" fontId="68" fillId="2" borderId="0" xfId="0" applyFont="1" applyFill="1" applyBorder="1" applyAlignment="1">
      <alignment horizontal="center" vertical="center"/>
    </xf>
    <xf numFmtId="0" fontId="31" fillId="2" borderId="56" xfId="0" applyFont="1" applyFill="1" applyBorder="1"/>
    <xf numFmtId="0" fontId="31" fillId="2" borderId="56" xfId="0" applyFont="1" applyFill="1" applyBorder="1" applyAlignment="1">
      <alignment horizontal="right"/>
    </xf>
    <xf numFmtId="0" fontId="33" fillId="2" borderId="56" xfId="0" applyFont="1" applyFill="1" applyBorder="1" applyAlignment="1">
      <alignment horizontal="center"/>
    </xf>
    <xf numFmtId="0" fontId="31" fillId="2" borderId="45" xfId="0" applyFont="1" applyFill="1" applyBorder="1" applyAlignment="1">
      <alignment horizontal="right"/>
    </xf>
    <xf numFmtId="0" fontId="31" fillId="2" borderId="56" xfId="0" applyFont="1" applyFill="1" applyBorder="1" applyAlignment="1">
      <alignment horizontal="right" vertical="center" wrapText="1"/>
    </xf>
    <xf numFmtId="0" fontId="31" fillId="2" borderId="56" xfId="0" applyFont="1" applyFill="1" applyBorder="1" applyAlignment="1">
      <alignment horizontal="right" vertical="center"/>
    </xf>
    <xf numFmtId="0" fontId="31" fillId="2" borderId="56" xfId="0" applyFont="1" applyFill="1" applyBorder="1" applyAlignment="1">
      <alignment vertical="center" wrapText="1"/>
    </xf>
    <xf numFmtId="0" fontId="33" fillId="3" borderId="55" xfId="0" applyFont="1" applyFill="1" applyBorder="1" applyAlignment="1">
      <alignment vertical="center"/>
    </xf>
    <xf numFmtId="0" fontId="70" fillId="3" borderId="56" xfId="0" applyFont="1" applyFill="1" applyBorder="1" applyAlignment="1">
      <alignment vertical="center"/>
    </xf>
    <xf numFmtId="0" fontId="68" fillId="3" borderId="56" xfId="0" applyFont="1" applyFill="1" applyBorder="1" applyAlignment="1">
      <alignment horizontal="left" vertical="center"/>
    </xf>
    <xf numFmtId="0" fontId="31" fillId="3" borderId="0" xfId="0" applyFont="1" applyFill="1" applyBorder="1" applyAlignment="1">
      <alignment horizontal="left" vertical="center" wrapText="1"/>
    </xf>
    <xf numFmtId="3" fontId="31" fillId="14" borderId="24" xfId="2" applyNumberFormat="1" applyFont="1" applyFill="1" applyBorder="1" applyAlignment="1">
      <alignment horizontal="right" vertical="center"/>
    </xf>
    <xf numFmtId="3" fontId="31" fillId="3" borderId="6" xfId="0" applyNumberFormat="1" applyFont="1" applyFill="1" applyBorder="1"/>
    <xf numFmtId="3" fontId="31" fillId="3" borderId="60" xfId="0" applyNumberFormat="1" applyFont="1" applyFill="1" applyBorder="1"/>
    <xf numFmtId="0" fontId="52" fillId="3" borderId="0" xfId="0" applyFont="1" applyFill="1" applyBorder="1" applyAlignment="1">
      <alignment vertical="center"/>
    </xf>
    <xf numFmtId="0" fontId="31" fillId="3" borderId="53" xfId="0" applyFont="1" applyFill="1" applyBorder="1" applyAlignment="1">
      <alignment horizontal="left" vertical="center" wrapText="1"/>
    </xf>
    <xf numFmtId="165" fontId="41" fillId="2" borderId="5" xfId="1" applyNumberFormat="1" applyFont="1" applyFill="1" applyBorder="1" applyAlignment="1">
      <alignment horizontal="right" vertical="center"/>
    </xf>
    <xf numFmtId="165" fontId="41" fillId="2" borderId="0" xfId="1" applyNumberFormat="1" applyFont="1" applyFill="1" applyBorder="1" applyAlignment="1">
      <alignment horizontal="right" vertical="center"/>
    </xf>
    <xf numFmtId="165" fontId="41" fillId="12" borderId="7" xfId="1" applyNumberFormat="1" applyFont="1" applyFill="1" applyBorder="1" applyAlignment="1">
      <alignment horizontal="right" vertical="center"/>
    </xf>
    <xf numFmtId="165" fontId="41" fillId="12" borderId="5" xfId="1" applyNumberFormat="1" applyFont="1" applyFill="1" applyBorder="1" applyAlignment="1">
      <alignment horizontal="right" vertical="center"/>
    </xf>
    <xf numFmtId="165" fontId="41" fillId="12" borderId="8" xfId="1" applyNumberFormat="1" applyFont="1" applyFill="1" applyBorder="1" applyAlignment="1">
      <alignment horizontal="right" vertical="center"/>
    </xf>
    <xf numFmtId="165" fontId="41" fillId="2" borderId="72" xfId="1" applyNumberFormat="1" applyFont="1" applyFill="1" applyBorder="1" applyAlignment="1">
      <alignment horizontal="right" vertical="center"/>
    </xf>
    <xf numFmtId="165" fontId="41" fillId="2" borderId="71" xfId="1" applyNumberFormat="1" applyFont="1" applyFill="1" applyBorder="1" applyAlignment="1">
      <alignment horizontal="right" vertical="center"/>
    </xf>
    <xf numFmtId="165" fontId="41" fillId="2" borderId="73" xfId="1" applyNumberFormat="1" applyFont="1" applyFill="1" applyBorder="1" applyAlignment="1">
      <alignment horizontal="right" vertical="center"/>
    </xf>
    <xf numFmtId="3" fontId="31" fillId="14" borderId="5" xfId="2" applyNumberFormat="1" applyFont="1" applyFill="1" applyBorder="1" applyAlignment="1">
      <alignment horizontal="right" vertical="center"/>
    </xf>
    <xf numFmtId="3" fontId="31" fillId="14" borderId="87" xfId="2" applyNumberFormat="1" applyFont="1" applyFill="1" applyBorder="1" applyAlignment="1">
      <alignment horizontal="right" vertical="center"/>
    </xf>
    <xf numFmtId="164" fontId="37" fillId="11" borderId="9" xfId="1" applyNumberFormat="1" applyFont="1" applyFill="1" applyBorder="1" applyAlignment="1">
      <alignment horizontal="right" vertical="center"/>
    </xf>
    <xf numFmtId="164" fontId="37" fillId="11" borderId="37" xfId="1" applyNumberFormat="1" applyFont="1" applyFill="1" applyBorder="1" applyAlignment="1">
      <alignment horizontal="right" vertical="center"/>
    </xf>
    <xf numFmtId="164" fontId="31" fillId="11" borderId="35" xfId="1" applyNumberFormat="1" applyFont="1" applyFill="1" applyBorder="1" applyAlignment="1">
      <alignment horizontal="right" vertical="center"/>
    </xf>
    <xf numFmtId="164" fontId="31" fillId="11" borderId="36" xfId="1" applyNumberFormat="1" applyFont="1" applyFill="1" applyBorder="1" applyAlignment="1">
      <alignment horizontal="right" vertical="center"/>
    </xf>
    <xf numFmtId="164" fontId="31" fillId="11" borderId="88" xfId="1" applyNumberFormat="1" applyFont="1" applyFill="1" applyBorder="1" applyAlignment="1">
      <alignment horizontal="right" vertical="center"/>
    </xf>
    <xf numFmtId="164" fontId="37" fillId="11" borderId="12" xfId="1" applyNumberFormat="1" applyFont="1" applyFill="1" applyBorder="1" applyAlignment="1">
      <alignment horizontal="right" vertical="center"/>
    </xf>
    <xf numFmtId="0" fontId="31" fillId="11" borderId="10" xfId="0" applyFont="1" applyFill="1" applyBorder="1" applyAlignment="1">
      <alignment horizontal="right" vertical="center"/>
    </xf>
    <xf numFmtId="3" fontId="31" fillId="11" borderId="12" xfId="0" applyNumberFormat="1" applyFont="1" applyFill="1" applyBorder="1" applyAlignment="1">
      <alignment horizontal="right" vertical="center"/>
    </xf>
    <xf numFmtId="3" fontId="31" fillId="11" borderId="10" xfId="0" applyNumberFormat="1" applyFont="1" applyFill="1" applyBorder="1" applyAlignment="1">
      <alignment horizontal="right" vertical="center"/>
    </xf>
    <xf numFmtId="3" fontId="31" fillId="11" borderId="11" xfId="0" applyNumberFormat="1" applyFont="1" applyFill="1" applyBorder="1" applyAlignment="1">
      <alignment horizontal="right" vertical="center"/>
    </xf>
    <xf numFmtId="164" fontId="31" fillId="11" borderId="33" xfId="1" applyNumberFormat="1" applyFont="1" applyFill="1" applyBorder="1" applyAlignment="1">
      <alignment horizontal="right" vertical="center"/>
    </xf>
    <xf numFmtId="3" fontId="37" fillId="11" borderId="11" xfId="0" applyNumberFormat="1" applyFont="1" applyFill="1" applyBorder="1" applyAlignment="1">
      <alignment horizontal="right" vertical="center"/>
    </xf>
    <xf numFmtId="3" fontId="31" fillId="11" borderId="37" xfId="0" applyNumberFormat="1" applyFont="1" applyFill="1" applyBorder="1" applyAlignment="1">
      <alignment horizontal="right" vertical="center"/>
    </xf>
    <xf numFmtId="3" fontId="31" fillId="11" borderId="38" xfId="0" applyNumberFormat="1" applyFont="1" applyFill="1" applyBorder="1" applyAlignment="1">
      <alignment horizontal="right" vertical="center"/>
    </xf>
    <xf numFmtId="3" fontId="31" fillId="11" borderId="39" xfId="0" applyNumberFormat="1" applyFont="1" applyFill="1" applyBorder="1" applyAlignment="1">
      <alignment horizontal="right" vertical="center"/>
    </xf>
    <xf numFmtId="164" fontId="31" fillId="11" borderId="70" xfId="1" applyNumberFormat="1" applyFont="1" applyFill="1" applyBorder="1" applyAlignment="1">
      <alignment horizontal="right" vertical="center"/>
    </xf>
    <xf numFmtId="3" fontId="37" fillId="11" borderId="39" xfId="0" applyNumberFormat="1" applyFont="1" applyFill="1" applyBorder="1" applyAlignment="1">
      <alignment horizontal="right" vertical="center"/>
    </xf>
    <xf numFmtId="3" fontId="31" fillId="3" borderId="3" xfId="0" applyNumberFormat="1" applyFont="1" applyFill="1" applyBorder="1"/>
    <xf numFmtId="3" fontId="31" fillId="2" borderId="3" xfId="0" applyNumberFormat="1" applyFont="1" applyFill="1" applyBorder="1"/>
    <xf numFmtId="3" fontId="31" fillId="2" borderId="6" xfId="0" applyNumberFormat="1" applyFont="1" applyFill="1" applyBorder="1"/>
    <xf numFmtId="3" fontId="31" fillId="2" borderId="15" xfId="0" applyNumberFormat="1" applyFont="1" applyFill="1" applyBorder="1" applyAlignment="1">
      <alignment horizontal="center"/>
    </xf>
    <xf numFmtId="3" fontId="31" fillId="2" borderId="10" xfId="0" applyNumberFormat="1" applyFont="1" applyFill="1" applyBorder="1"/>
    <xf numFmtId="3" fontId="31" fillId="2" borderId="11" xfId="0" applyNumberFormat="1" applyFont="1" applyFill="1" applyBorder="1"/>
    <xf numFmtId="165" fontId="31" fillId="2" borderId="12" xfId="0" applyNumberFormat="1" applyFont="1" applyFill="1" applyBorder="1" applyAlignment="1">
      <alignment horizontal="center"/>
    </xf>
    <xf numFmtId="165" fontId="31" fillId="11" borderId="24" xfId="20" applyNumberFormat="1" applyFont="1" applyFill="1" applyBorder="1" applyAlignment="1">
      <alignment horizontal="right" vertical="center"/>
    </xf>
    <xf numFmtId="165" fontId="37" fillId="11" borderId="0" xfId="20" applyNumberFormat="1" applyFont="1" applyFill="1" applyBorder="1" applyAlignment="1">
      <alignment horizontal="right" vertical="center"/>
    </xf>
    <xf numFmtId="164" fontId="31" fillId="11" borderId="2" xfId="1" applyNumberFormat="1" applyFont="1" applyFill="1" applyBorder="1" applyAlignment="1">
      <alignment vertical="center"/>
    </xf>
    <xf numFmtId="165" fontId="31" fillId="11" borderId="4" xfId="20" applyNumberFormat="1" applyFont="1" applyFill="1" applyBorder="1" applyAlignment="1">
      <alignment horizontal="right" vertical="center"/>
    </xf>
    <xf numFmtId="165" fontId="58" fillId="11" borderId="9" xfId="20" applyNumberFormat="1" applyFont="1" applyFill="1" applyBorder="1" applyAlignment="1">
      <alignment horizontal="right" vertical="center"/>
    </xf>
    <xf numFmtId="165" fontId="31" fillId="15" borderId="24" xfId="20" applyNumberFormat="1" applyFont="1" applyFill="1" applyBorder="1" applyAlignment="1">
      <alignment horizontal="right" vertical="center"/>
    </xf>
    <xf numFmtId="165" fontId="37" fillId="15" borderId="9" xfId="20" applyNumberFormat="1" applyFont="1" applyFill="1" applyBorder="1" applyAlignment="1">
      <alignment horizontal="right" vertical="center"/>
    </xf>
    <xf numFmtId="165" fontId="31" fillId="15" borderId="4" xfId="20" applyNumberFormat="1" applyFont="1" applyFill="1" applyBorder="1" applyAlignment="1">
      <alignment horizontal="right" vertical="center"/>
    </xf>
    <xf numFmtId="165" fontId="58" fillId="15" borderId="0" xfId="20" applyNumberFormat="1" applyFont="1" applyFill="1" applyBorder="1" applyAlignment="1">
      <alignment horizontal="right" vertical="center"/>
    </xf>
    <xf numFmtId="165" fontId="31" fillId="3" borderId="24" xfId="20" applyNumberFormat="1" applyFont="1" applyFill="1" applyBorder="1" applyAlignment="1">
      <alignment horizontal="right" vertical="center"/>
    </xf>
    <xf numFmtId="165" fontId="31" fillId="3" borderId="0" xfId="20" applyNumberFormat="1" applyFont="1" applyFill="1" applyBorder="1" applyAlignment="1">
      <alignment horizontal="right" vertical="center"/>
    </xf>
    <xf numFmtId="165" fontId="31" fillId="3" borderId="64" xfId="20" applyNumberFormat="1" applyFont="1" applyFill="1" applyBorder="1" applyAlignment="1">
      <alignment horizontal="right" vertical="center"/>
    </xf>
    <xf numFmtId="165" fontId="31" fillId="3" borderId="5" xfId="20" applyNumberFormat="1" applyFont="1" applyFill="1" applyBorder="1" applyAlignment="1">
      <alignment horizontal="right" vertical="center"/>
    </xf>
    <xf numFmtId="165" fontId="31" fillId="3" borderId="30" xfId="20" applyNumberFormat="1" applyFont="1" applyFill="1" applyBorder="1" applyAlignment="1">
      <alignment horizontal="right" vertical="center"/>
    </xf>
    <xf numFmtId="165" fontId="31" fillId="11" borderId="16" xfId="20" applyNumberFormat="1" applyFont="1" applyFill="1" applyBorder="1" applyAlignment="1">
      <alignment horizontal="right" vertical="center"/>
    </xf>
    <xf numFmtId="165" fontId="37" fillId="11" borderId="11" xfId="20" applyNumberFormat="1" applyFont="1" applyFill="1" applyBorder="1" applyAlignment="1">
      <alignment horizontal="right" vertical="center"/>
    </xf>
    <xf numFmtId="164" fontId="31" fillId="11" borderId="13" xfId="1" applyNumberFormat="1" applyFont="1" applyFill="1" applyBorder="1" applyAlignment="1">
      <alignment vertical="center"/>
    </xf>
    <xf numFmtId="165" fontId="31" fillId="11" borderId="10" xfId="20" applyNumberFormat="1" applyFont="1" applyFill="1" applyBorder="1" applyAlignment="1">
      <alignment horizontal="right" vertical="center"/>
    </xf>
    <xf numFmtId="165" fontId="58" fillId="11" borderId="12" xfId="20" applyNumberFormat="1" applyFont="1" applyFill="1" applyBorder="1" applyAlignment="1">
      <alignment horizontal="right" vertical="center"/>
    </xf>
    <xf numFmtId="165" fontId="31" fillId="15" borderId="16" xfId="20" applyNumberFormat="1" applyFont="1" applyFill="1" applyBorder="1" applyAlignment="1">
      <alignment horizontal="right" vertical="center"/>
    </xf>
    <xf numFmtId="165" fontId="37" fillId="15" borderId="12" xfId="20" applyNumberFormat="1" applyFont="1" applyFill="1" applyBorder="1" applyAlignment="1">
      <alignment horizontal="right" vertical="center"/>
    </xf>
    <xf numFmtId="165" fontId="31" fillId="15" borderId="10" xfId="20" applyNumberFormat="1" applyFont="1" applyFill="1" applyBorder="1" applyAlignment="1">
      <alignment horizontal="right" vertical="center"/>
    </xf>
    <xf numFmtId="165" fontId="58" fillId="15" borderId="11" xfId="20" applyNumberFormat="1" applyFont="1" applyFill="1" applyBorder="1" applyAlignment="1">
      <alignment horizontal="right" vertical="center"/>
    </xf>
    <xf numFmtId="165" fontId="31" fillId="3" borderId="16" xfId="20" applyNumberFormat="1" applyFont="1" applyFill="1" applyBorder="1" applyAlignment="1">
      <alignment horizontal="right" vertical="center"/>
    </xf>
    <xf numFmtId="165" fontId="31" fillId="3" borderId="11" xfId="20" applyNumberFormat="1" applyFont="1" applyFill="1" applyBorder="1" applyAlignment="1">
      <alignment horizontal="right" vertical="center"/>
    </xf>
    <xf numFmtId="165" fontId="31" fillId="3" borderId="63" xfId="20" applyNumberFormat="1" applyFont="1" applyFill="1" applyBorder="1" applyAlignment="1">
      <alignment horizontal="right" vertical="center"/>
    </xf>
    <xf numFmtId="165" fontId="31" fillId="3" borderId="17" xfId="20" applyNumberFormat="1" applyFont="1" applyFill="1" applyBorder="1" applyAlignment="1">
      <alignment horizontal="right" vertical="center"/>
    </xf>
    <xf numFmtId="165" fontId="37" fillId="3" borderId="5" xfId="20" applyNumberFormat="1" applyFont="1" applyFill="1" applyBorder="1" applyAlignment="1">
      <alignment horizontal="right" vertical="center"/>
    </xf>
    <xf numFmtId="164" fontId="31" fillId="3" borderId="2" xfId="1" applyNumberFormat="1" applyFont="1" applyFill="1" applyBorder="1" applyAlignment="1">
      <alignment vertical="center"/>
    </xf>
    <xf numFmtId="165" fontId="31" fillId="3" borderId="4" xfId="20" applyNumberFormat="1" applyFont="1" applyFill="1" applyBorder="1" applyAlignment="1">
      <alignment horizontal="right" vertical="center"/>
    </xf>
    <xf numFmtId="165" fontId="37" fillId="3" borderId="0" xfId="20" applyNumberFormat="1" applyFont="1" applyFill="1" applyBorder="1" applyAlignment="1">
      <alignment horizontal="right" vertical="center"/>
    </xf>
    <xf numFmtId="165" fontId="58" fillId="3" borderId="8" xfId="20" applyNumberFormat="1" applyFont="1" applyFill="1" applyBorder="1" applyAlignment="1">
      <alignment horizontal="right" vertical="center"/>
    </xf>
    <xf numFmtId="165" fontId="37" fillId="3" borderId="8" xfId="20" applyNumberFormat="1" applyFont="1" applyFill="1" applyBorder="1" applyAlignment="1">
      <alignment horizontal="right" vertical="center"/>
    </xf>
    <xf numFmtId="165" fontId="31" fillId="3" borderId="7" xfId="20" applyNumberFormat="1" applyFont="1" applyFill="1" applyBorder="1" applyAlignment="1">
      <alignment horizontal="right" vertical="center"/>
    </xf>
    <xf numFmtId="165" fontId="58" fillId="3" borderId="5" xfId="20" applyNumberFormat="1" applyFont="1" applyFill="1" applyBorder="1" applyAlignment="1">
      <alignment horizontal="right" vertical="center"/>
    </xf>
    <xf numFmtId="165" fontId="58" fillId="3" borderId="9" xfId="20" applyNumberFormat="1" applyFont="1" applyFill="1" applyBorder="1" applyAlignment="1">
      <alignment horizontal="right" vertical="center"/>
    </xf>
    <xf numFmtId="165" fontId="37" fillId="3" borderId="9" xfId="20" applyNumberFormat="1" applyFont="1" applyFill="1" applyBorder="1" applyAlignment="1">
      <alignment horizontal="right" vertical="center"/>
    </xf>
    <xf numFmtId="165" fontId="58" fillId="3" borderId="0" xfId="20" applyNumberFormat="1" applyFont="1" applyFill="1" applyBorder="1" applyAlignment="1">
      <alignment horizontal="right" vertical="center"/>
    </xf>
    <xf numFmtId="165" fontId="31" fillId="11" borderId="60" xfId="20" applyNumberFormat="1" applyFont="1" applyFill="1" applyBorder="1" applyAlignment="1">
      <alignment horizontal="right" vertical="center"/>
    </xf>
    <xf numFmtId="165" fontId="37" fillId="11" borderId="6" xfId="20" applyNumberFormat="1" applyFont="1" applyFill="1" applyBorder="1" applyAlignment="1">
      <alignment horizontal="right" vertical="center"/>
    </xf>
    <xf numFmtId="164" fontId="31" fillId="11" borderId="1" xfId="1" applyNumberFormat="1" applyFont="1" applyFill="1" applyBorder="1" applyAlignment="1">
      <alignment vertical="center"/>
    </xf>
    <xf numFmtId="165" fontId="31" fillId="11" borderId="3" xfId="20" applyNumberFormat="1" applyFont="1" applyFill="1" applyBorder="1" applyAlignment="1">
      <alignment horizontal="right" vertical="center"/>
    </xf>
    <xf numFmtId="165" fontId="58" fillId="11" borderId="15" xfId="20" applyNumberFormat="1" applyFont="1" applyFill="1" applyBorder="1" applyAlignment="1">
      <alignment horizontal="right" vertical="center"/>
    </xf>
    <xf numFmtId="165" fontId="31" fillId="15" borderId="60" xfId="20" applyNumberFormat="1" applyFont="1" applyFill="1" applyBorder="1" applyAlignment="1">
      <alignment horizontal="right" vertical="center"/>
    </xf>
    <xf numFmtId="165" fontId="37" fillId="15" borderId="15" xfId="20" applyNumberFormat="1" applyFont="1" applyFill="1" applyBorder="1" applyAlignment="1">
      <alignment horizontal="right" vertical="center"/>
    </xf>
    <xf numFmtId="165" fontId="31" fillId="15" borderId="3" xfId="20" applyNumberFormat="1" applyFont="1" applyFill="1" applyBorder="1" applyAlignment="1">
      <alignment horizontal="right" vertical="center"/>
    </xf>
    <xf numFmtId="165" fontId="58" fillId="15" borderId="6" xfId="20" applyNumberFormat="1" applyFont="1" applyFill="1" applyBorder="1" applyAlignment="1">
      <alignment horizontal="right" vertical="center"/>
    </xf>
    <xf numFmtId="165" fontId="31" fillId="3" borderId="60" xfId="20" applyNumberFormat="1" applyFont="1" applyFill="1" applyBorder="1" applyAlignment="1">
      <alignment horizontal="right" vertical="center"/>
    </xf>
    <xf numFmtId="165" fontId="31" fillId="3" borderId="6" xfId="20" applyNumberFormat="1" applyFont="1" applyFill="1" applyBorder="1" applyAlignment="1">
      <alignment horizontal="right" vertical="center"/>
    </xf>
    <xf numFmtId="165" fontId="31" fillId="3" borderId="62" xfId="20" applyNumberFormat="1" applyFont="1" applyFill="1" applyBorder="1" applyAlignment="1">
      <alignment horizontal="right" vertical="center"/>
    </xf>
    <xf numFmtId="164" fontId="31" fillId="3" borderId="14" xfId="1" applyNumberFormat="1" applyFont="1" applyFill="1" applyBorder="1" applyAlignment="1">
      <alignment vertical="center"/>
    </xf>
    <xf numFmtId="164" fontId="31" fillId="3" borderId="13" xfId="1" applyNumberFormat="1" applyFont="1" applyFill="1" applyBorder="1" applyAlignment="1">
      <alignment vertical="center"/>
    </xf>
    <xf numFmtId="0" fontId="31" fillId="3" borderId="0" xfId="0" applyFont="1" applyFill="1" applyBorder="1" applyAlignment="1">
      <alignment horizontal="left" vertical="top" wrapText="1"/>
    </xf>
    <xf numFmtId="0" fontId="31" fillId="2" borderId="9" xfId="0" applyFont="1" applyFill="1" applyBorder="1" applyAlignment="1">
      <alignment horizontal="center" wrapText="1"/>
    </xf>
    <xf numFmtId="0" fontId="31" fillId="2" borderId="0" xfId="0" applyFont="1" applyFill="1" applyBorder="1" applyAlignment="1">
      <alignment horizontal="center" wrapText="1"/>
    </xf>
    <xf numFmtId="0" fontId="31" fillId="2" borderId="11" xfId="0" applyFont="1" applyFill="1" applyBorder="1" applyAlignment="1">
      <alignment horizontal="center" wrapText="1"/>
    </xf>
    <xf numFmtId="0" fontId="31" fillId="3" borderId="0" xfId="0" applyFont="1" applyFill="1" applyBorder="1" applyAlignment="1">
      <alignment horizontal="left" vertical="center"/>
    </xf>
    <xf numFmtId="3" fontId="73" fillId="14" borderId="24" xfId="2" applyNumberFormat="1" applyFont="1" applyFill="1" applyBorder="1" applyAlignment="1">
      <alignment horizontal="right" vertical="center"/>
    </xf>
    <xf numFmtId="3" fontId="73" fillId="14" borderId="0" xfId="2" applyNumberFormat="1" applyFont="1" applyFill="1" applyBorder="1" applyAlignment="1">
      <alignment horizontal="right" vertical="center"/>
    </xf>
    <xf numFmtId="3" fontId="73" fillId="14" borderId="85" xfId="2" applyNumberFormat="1" applyFont="1" applyFill="1" applyBorder="1" applyAlignment="1">
      <alignment horizontal="right" vertical="center"/>
    </xf>
    <xf numFmtId="3" fontId="73" fillId="14" borderId="16" xfId="2" applyNumberFormat="1" applyFont="1" applyFill="1" applyBorder="1" applyAlignment="1">
      <alignment horizontal="right" vertical="center"/>
    </xf>
    <xf numFmtId="3" fontId="73" fillId="14" borderId="11" xfId="2" applyNumberFormat="1" applyFont="1" applyFill="1" applyBorder="1" applyAlignment="1">
      <alignment horizontal="right" vertical="center"/>
    </xf>
    <xf numFmtId="3" fontId="73" fillId="14" borderId="86" xfId="2" applyNumberFormat="1" applyFont="1" applyFill="1" applyBorder="1" applyAlignment="1">
      <alignment horizontal="right" vertical="center"/>
    </xf>
    <xf numFmtId="3" fontId="73" fillId="14" borderId="60" xfId="2" applyNumberFormat="1" applyFont="1" applyFill="1" applyBorder="1" applyAlignment="1">
      <alignment horizontal="right" vertical="center"/>
    </xf>
    <xf numFmtId="3" fontId="73" fillId="14" borderId="6" xfId="2" applyNumberFormat="1" applyFont="1" applyFill="1" applyBorder="1" applyAlignment="1">
      <alignment horizontal="right" vertical="center"/>
    </xf>
    <xf numFmtId="3" fontId="73" fillId="14" borderId="81" xfId="2" applyNumberFormat="1" applyFont="1" applyFill="1" applyBorder="1" applyAlignment="1">
      <alignment horizontal="right" vertical="center"/>
    </xf>
    <xf numFmtId="3" fontId="72" fillId="12" borderId="24" xfId="2" applyNumberFormat="1" applyFont="1" applyFill="1" applyBorder="1" applyAlignment="1">
      <alignment horizontal="right" vertical="center"/>
    </xf>
    <xf numFmtId="3" fontId="72" fillId="12" borderId="0" xfId="2" applyNumberFormat="1" applyFont="1" applyFill="1" applyBorder="1" applyAlignment="1">
      <alignment horizontal="right" vertical="center"/>
    </xf>
    <xf numFmtId="3" fontId="72" fillId="12" borderId="85" xfId="2" applyNumberFormat="1" applyFont="1" applyFill="1" applyBorder="1" applyAlignment="1">
      <alignment horizontal="right" vertical="center"/>
    </xf>
    <xf numFmtId="3" fontId="72" fillId="12" borderId="16" xfId="2" applyNumberFormat="1" applyFont="1" applyFill="1" applyBorder="1" applyAlignment="1">
      <alignment horizontal="right" vertical="center"/>
    </xf>
    <xf numFmtId="3" fontId="72" fillId="12" borderId="11" xfId="2" applyNumberFormat="1" applyFont="1" applyFill="1" applyBorder="1" applyAlignment="1">
      <alignment horizontal="right" vertical="center"/>
    </xf>
    <xf numFmtId="3" fontId="72" fillId="12" borderId="86" xfId="2" applyNumberFormat="1" applyFont="1" applyFill="1" applyBorder="1" applyAlignment="1">
      <alignment horizontal="right" vertical="center"/>
    </xf>
    <xf numFmtId="3" fontId="72" fillId="12" borderId="60" xfId="2" applyNumberFormat="1" applyFont="1" applyFill="1" applyBorder="1" applyAlignment="1">
      <alignment horizontal="right" vertical="center"/>
    </xf>
    <xf numFmtId="3" fontId="72" fillId="12" borderId="6" xfId="2" applyNumberFormat="1" applyFont="1" applyFill="1" applyBorder="1" applyAlignment="1">
      <alignment horizontal="right" vertical="center"/>
    </xf>
    <xf numFmtId="3" fontId="72" fillId="12" borderId="81" xfId="2" applyNumberFormat="1" applyFont="1" applyFill="1" applyBorder="1" applyAlignment="1">
      <alignment horizontal="right" vertical="center"/>
    </xf>
    <xf numFmtId="3" fontId="57" fillId="3" borderId="17" xfId="2" applyNumberFormat="1" applyFont="1" applyFill="1" applyBorder="1" applyAlignment="1">
      <alignment horizontal="right" vertical="center"/>
    </xf>
    <xf numFmtId="3" fontId="57" fillId="3" borderId="24" xfId="2" applyNumberFormat="1" applyFont="1" applyFill="1" applyBorder="1" applyAlignment="1">
      <alignment horizontal="right" vertical="center"/>
    </xf>
    <xf numFmtId="3" fontId="57" fillId="3" borderId="0" xfId="2" applyNumberFormat="1" applyFont="1" applyFill="1" applyBorder="1" applyAlignment="1">
      <alignment horizontal="right" vertical="center"/>
    </xf>
    <xf numFmtId="3" fontId="57" fillId="3" borderId="85" xfId="2" applyNumberFormat="1" applyFont="1" applyFill="1" applyBorder="1" applyAlignment="1">
      <alignment horizontal="right" vertical="center"/>
    </xf>
    <xf numFmtId="3" fontId="74" fillId="15" borderId="24" xfId="2" applyNumberFormat="1" applyFont="1" applyFill="1" applyBorder="1" applyAlignment="1">
      <alignment horizontal="right" vertical="center"/>
    </xf>
    <xf numFmtId="3" fontId="74" fillId="15" borderId="0" xfId="2" applyNumberFormat="1" applyFont="1" applyFill="1" applyBorder="1" applyAlignment="1">
      <alignment horizontal="right" vertical="center"/>
    </xf>
    <xf numFmtId="3" fontId="74" fillId="15" borderId="85" xfId="2" applyNumberFormat="1" applyFont="1" applyFill="1" applyBorder="1" applyAlignment="1">
      <alignment horizontal="right" vertical="center"/>
    </xf>
    <xf numFmtId="3" fontId="74" fillId="15" borderId="16" xfId="2" applyNumberFormat="1" applyFont="1" applyFill="1" applyBorder="1" applyAlignment="1">
      <alignment horizontal="right" vertical="center"/>
    </xf>
    <xf numFmtId="3" fontId="74" fillId="15" borderId="11" xfId="2" applyNumberFormat="1" applyFont="1" applyFill="1" applyBorder="1" applyAlignment="1">
      <alignment horizontal="right" vertical="center"/>
    </xf>
    <xf numFmtId="3" fontId="74" fillId="15" borderId="86" xfId="2" applyNumberFormat="1" applyFont="1" applyFill="1" applyBorder="1" applyAlignment="1">
      <alignment horizontal="right" vertical="center"/>
    </xf>
    <xf numFmtId="3" fontId="74" fillId="15" borderId="60" xfId="2" applyNumberFormat="1" applyFont="1" applyFill="1" applyBorder="1" applyAlignment="1">
      <alignment horizontal="right" vertical="center"/>
    </xf>
    <xf numFmtId="3" fontId="74" fillId="15" borderId="6" xfId="2" applyNumberFormat="1" applyFont="1" applyFill="1" applyBorder="1" applyAlignment="1">
      <alignment horizontal="right" vertical="center"/>
    </xf>
    <xf numFmtId="3" fontId="74" fillId="15" borderId="81" xfId="2" applyNumberFormat="1" applyFont="1" applyFill="1" applyBorder="1" applyAlignment="1">
      <alignment horizontal="right" vertical="center"/>
    </xf>
    <xf numFmtId="3" fontId="74" fillId="15" borderId="9" xfId="2" applyNumberFormat="1" applyFont="1" applyFill="1" applyBorder="1" applyAlignment="1">
      <alignment horizontal="right" vertical="center"/>
    </xf>
    <xf numFmtId="3" fontId="74" fillId="15" borderId="40" xfId="2" applyNumberFormat="1" applyFont="1" applyFill="1" applyBorder="1" applyAlignment="1">
      <alignment horizontal="right" vertical="center"/>
    </xf>
    <xf numFmtId="3" fontId="74" fillId="15" borderId="12" xfId="2" applyNumberFormat="1" applyFont="1" applyFill="1" applyBorder="1" applyAlignment="1">
      <alignment horizontal="right" vertical="center"/>
    </xf>
    <xf numFmtId="3" fontId="74" fillId="15" borderId="80" xfId="2" applyNumberFormat="1" applyFont="1" applyFill="1" applyBorder="1" applyAlignment="1">
      <alignment horizontal="right" vertical="center"/>
    </xf>
    <xf numFmtId="3" fontId="74" fillId="15" borderId="15" xfId="2" applyNumberFormat="1" applyFont="1" applyFill="1" applyBorder="1" applyAlignment="1">
      <alignment horizontal="right" vertical="center"/>
    </xf>
    <xf numFmtId="3" fontId="74" fillId="15" borderId="79" xfId="2" applyNumberFormat="1" applyFont="1" applyFill="1" applyBorder="1" applyAlignment="1">
      <alignment horizontal="right" vertical="center"/>
    </xf>
    <xf numFmtId="3" fontId="57" fillId="3" borderId="9" xfId="2" applyNumberFormat="1" applyFont="1" applyFill="1" applyBorder="1" applyAlignment="1">
      <alignment horizontal="right" vertical="center"/>
    </xf>
    <xf numFmtId="3" fontId="57" fillId="3" borderId="40" xfId="2" applyNumberFormat="1" applyFont="1" applyFill="1" applyBorder="1" applyAlignment="1">
      <alignment horizontal="right" vertical="center"/>
    </xf>
    <xf numFmtId="3" fontId="57" fillId="3" borderId="2" xfId="2" applyNumberFormat="1" applyFont="1" applyFill="1" applyBorder="1" applyAlignment="1">
      <alignment horizontal="right" vertical="center"/>
    </xf>
    <xf numFmtId="3" fontId="75" fillId="31" borderId="30" xfId="2" applyNumberFormat="1" applyFont="1" applyFill="1" applyBorder="1" applyAlignment="1">
      <alignment vertical="center"/>
    </xf>
    <xf numFmtId="3" fontId="75" fillId="31" borderId="63" xfId="2" applyNumberFormat="1" applyFont="1" applyFill="1" applyBorder="1" applyAlignment="1">
      <alignment vertical="center"/>
    </xf>
    <xf numFmtId="3" fontId="57" fillId="3" borderId="0" xfId="2" applyNumberFormat="1" applyFont="1" applyFill="1" applyBorder="1" applyAlignment="1">
      <alignment vertical="center"/>
    </xf>
    <xf numFmtId="3" fontId="57" fillId="3" borderId="25" xfId="2" applyNumberFormat="1" applyFont="1" applyFill="1" applyBorder="1" applyAlignment="1">
      <alignment vertical="center"/>
    </xf>
    <xf numFmtId="3" fontId="57" fillId="3" borderId="13" xfId="2" applyNumberFormat="1" applyFont="1" applyFill="1" applyBorder="1" applyAlignment="1">
      <alignment horizontal="right" vertical="center"/>
    </xf>
    <xf numFmtId="3" fontId="57" fillId="3" borderId="1" xfId="2" applyNumberFormat="1" applyFont="1" applyFill="1" applyBorder="1" applyAlignment="1">
      <alignment horizontal="right" vertical="center"/>
    </xf>
    <xf numFmtId="3" fontId="76" fillId="9" borderId="0" xfId="2" applyNumberFormat="1" applyFont="1" applyFill="1" applyBorder="1" applyAlignment="1">
      <alignment horizontal="right" vertical="center"/>
    </xf>
    <xf numFmtId="3" fontId="76" fillId="9" borderId="11" xfId="2" applyNumberFormat="1" applyFont="1" applyFill="1" applyBorder="1" applyAlignment="1">
      <alignment horizontal="right" vertical="center"/>
    </xf>
    <xf numFmtId="3" fontId="76" fillId="9" borderId="6" xfId="2" applyNumberFormat="1" applyFont="1" applyFill="1" applyBorder="1" applyAlignment="1">
      <alignment horizontal="right" vertical="center"/>
    </xf>
    <xf numFmtId="3" fontId="75" fillId="31" borderId="30" xfId="2" applyNumberFormat="1" applyFont="1" applyFill="1" applyBorder="1" applyAlignment="1">
      <alignment horizontal="right" vertical="center"/>
    </xf>
    <xf numFmtId="3" fontId="75" fillId="31" borderId="63" xfId="2" applyNumberFormat="1" applyFont="1" applyFill="1" applyBorder="1" applyAlignment="1">
      <alignment horizontal="right" vertical="center"/>
    </xf>
    <xf numFmtId="3" fontId="75" fillId="31" borderId="62" xfId="2" applyNumberFormat="1" applyFont="1" applyFill="1" applyBorder="1" applyAlignment="1">
      <alignment horizontal="right" vertical="center"/>
    </xf>
    <xf numFmtId="3" fontId="77" fillId="13" borderId="30" xfId="2" applyNumberFormat="1" applyFont="1" applyFill="1" applyBorder="1" applyAlignment="1">
      <alignment horizontal="right" vertical="center"/>
    </xf>
    <xf numFmtId="3" fontId="77" fillId="13" borderId="63" xfId="2" applyNumberFormat="1" applyFont="1" applyFill="1" applyBorder="1" applyAlignment="1">
      <alignment horizontal="right" vertical="center"/>
    </xf>
    <xf numFmtId="3" fontId="77" fillId="13" borderId="62" xfId="2" applyNumberFormat="1" applyFont="1" applyFill="1" applyBorder="1" applyAlignment="1">
      <alignment horizontal="right" vertical="center"/>
    </xf>
    <xf numFmtId="3" fontId="72" fillId="12" borderId="9" xfId="2" applyNumberFormat="1" applyFont="1" applyFill="1" applyBorder="1" applyAlignment="1">
      <alignment horizontal="right" vertical="center"/>
    </xf>
    <xf numFmtId="3" fontId="72" fillId="12" borderId="40" xfId="2" applyNumberFormat="1" applyFont="1" applyFill="1" applyBorder="1" applyAlignment="1">
      <alignment horizontal="right" vertical="center"/>
    </xf>
    <xf numFmtId="3" fontId="72" fillId="12" borderId="12" xfId="2" applyNumberFormat="1" applyFont="1" applyFill="1" applyBorder="1" applyAlignment="1">
      <alignment horizontal="right" vertical="center"/>
    </xf>
    <xf numFmtId="3" fontId="72" fillId="12" borderId="80" xfId="2" applyNumberFormat="1" applyFont="1" applyFill="1" applyBorder="1" applyAlignment="1">
      <alignment horizontal="right" vertical="center"/>
    </xf>
    <xf numFmtId="3" fontId="72" fillId="12" borderId="15" xfId="2" applyNumberFormat="1" applyFont="1" applyFill="1" applyBorder="1" applyAlignment="1">
      <alignment horizontal="right" vertical="center"/>
    </xf>
    <xf numFmtId="3" fontId="72" fillId="12" borderId="79" xfId="2" applyNumberFormat="1" applyFont="1" applyFill="1" applyBorder="1" applyAlignment="1">
      <alignment horizontal="right" vertical="center"/>
    </xf>
    <xf numFmtId="3" fontId="77" fillId="13" borderId="30" xfId="2" applyNumberFormat="1" applyFont="1" applyFill="1" applyBorder="1" applyAlignment="1">
      <alignment vertical="center"/>
    </xf>
    <xf numFmtId="3" fontId="77" fillId="13" borderId="63" xfId="2" applyNumberFormat="1" applyFont="1" applyFill="1" applyBorder="1" applyAlignment="1">
      <alignment vertical="center"/>
    </xf>
    <xf numFmtId="3" fontId="57" fillId="3" borderId="87" xfId="2" applyNumberFormat="1" applyFont="1" applyFill="1" applyBorder="1" applyAlignment="1">
      <alignment vertical="center"/>
    </xf>
    <xf numFmtId="3" fontId="57" fillId="3" borderId="85" xfId="2" applyNumberFormat="1" applyFont="1" applyFill="1" applyBorder="1" applyAlignment="1">
      <alignment vertical="center"/>
    </xf>
    <xf numFmtId="3" fontId="57" fillId="3" borderId="86" xfId="2" applyNumberFormat="1" applyFont="1" applyFill="1" applyBorder="1" applyAlignment="1">
      <alignment vertical="center"/>
    </xf>
    <xf numFmtId="165" fontId="72" fillId="12" borderId="24" xfId="2" applyNumberFormat="1" applyFont="1" applyFill="1" applyBorder="1" applyAlignment="1">
      <alignment horizontal="right" vertical="center"/>
    </xf>
    <xf numFmtId="165" fontId="72" fillId="12" borderId="0" xfId="2" applyNumberFormat="1" applyFont="1" applyFill="1" applyBorder="1" applyAlignment="1">
      <alignment horizontal="right" vertical="center"/>
    </xf>
    <xf numFmtId="165" fontId="72" fillId="12" borderId="9" xfId="2" applyNumberFormat="1" applyFont="1" applyFill="1" applyBorder="1" applyAlignment="1">
      <alignment horizontal="right" vertical="center"/>
    </xf>
    <xf numFmtId="165" fontId="72" fillId="12" borderId="4" xfId="2" applyNumberFormat="1" applyFont="1" applyFill="1" applyBorder="1" applyAlignment="1">
      <alignment horizontal="right" vertical="center"/>
    </xf>
    <xf numFmtId="165" fontId="72" fillId="12" borderId="2" xfId="2" applyNumberFormat="1" applyFont="1" applyFill="1" applyBorder="1" applyAlignment="1">
      <alignment horizontal="right" vertical="center"/>
    </xf>
    <xf numFmtId="165" fontId="72" fillId="12" borderId="23" xfId="2" applyNumberFormat="1" applyFont="1" applyFill="1" applyBorder="1" applyAlignment="1">
      <alignment horizontal="right" vertical="center"/>
    </xf>
    <xf numFmtId="165" fontId="72" fillId="12" borderId="16" xfId="2" applyNumberFormat="1" applyFont="1" applyFill="1" applyBorder="1" applyAlignment="1">
      <alignment horizontal="right" vertical="center"/>
    </xf>
    <xf numFmtId="165" fontId="72" fillId="12" borderId="11" xfId="2" applyNumberFormat="1" applyFont="1" applyFill="1" applyBorder="1" applyAlignment="1">
      <alignment horizontal="right" vertical="center"/>
    </xf>
    <xf numFmtId="165" fontId="72" fillId="12" borderId="12" xfId="2" applyNumberFormat="1" applyFont="1" applyFill="1" applyBorder="1" applyAlignment="1">
      <alignment horizontal="right" vertical="center"/>
    </xf>
    <xf numFmtId="165" fontId="72" fillId="12" borderId="10" xfId="2" applyNumberFormat="1" applyFont="1" applyFill="1" applyBorder="1" applyAlignment="1">
      <alignment horizontal="right" vertical="center"/>
    </xf>
    <xf numFmtId="165" fontId="72" fillId="12" borderId="13" xfId="2" applyNumberFormat="1" applyFont="1" applyFill="1" applyBorder="1" applyAlignment="1">
      <alignment horizontal="right" vertical="center"/>
    </xf>
    <xf numFmtId="165" fontId="72" fillId="12" borderId="31" xfId="2" applyNumberFormat="1" applyFont="1" applyFill="1" applyBorder="1" applyAlignment="1">
      <alignment horizontal="right" vertical="center"/>
    </xf>
    <xf numFmtId="165" fontId="72" fillId="12" borderId="60" xfId="2" applyNumberFormat="1" applyFont="1" applyFill="1" applyBorder="1" applyAlignment="1">
      <alignment horizontal="right" vertical="center"/>
    </xf>
    <xf numFmtId="165" fontId="72" fillId="12" borderId="6" xfId="2" applyNumberFormat="1" applyFont="1" applyFill="1" applyBorder="1" applyAlignment="1">
      <alignment horizontal="right" vertical="center"/>
    </xf>
    <xf numFmtId="165" fontId="72" fillId="12" borderId="15" xfId="2" applyNumberFormat="1" applyFont="1" applyFill="1" applyBorder="1" applyAlignment="1">
      <alignment horizontal="right" vertical="center"/>
    </xf>
    <xf numFmtId="165" fontId="72" fillId="12" borderId="3" xfId="2" applyNumberFormat="1" applyFont="1" applyFill="1" applyBorder="1" applyAlignment="1">
      <alignment horizontal="right" vertical="center"/>
    </xf>
    <xf numFmtId="165" fontId="72" fillId="12" borderId="1" xfId="2" applyNumberFormat="1" applyFont="1" applyFill="1" applyBorder="1" applyAlignment="1">
      <alignment horizontal="right" vertical="center"/>
    </xf>
    <xf numFmtId="165" fontId="72" fillId="12" borderId="65" xfId="2" applyNumberFormat="1" applyFont="1" applyFill="1" applyBorder="1" applyAlignment="1">
      <alignment horizontal="right" vertical="center"/>
    </xf>
    <xf numFmtId="165" fontId="74" fillId="15" borderId="24" xfId="2" applyNumberFormat="1" applyFont="1" applyFill="1" applyBorder="1" applyAlignment="1">
      <alignment horizontal="right" vertical="center"/>
    </xf>
    <xf numFmtId="165" fontId="74" fillId="15" borderId="0" xfId="2" applyNumberFormat="1" applyFont="1" applyFill="1" applyBorder="1" applyAlignment="1">
      <alignment horizontal="right" vertical="center"/>
    </xf>
    <xf numFmtId="165" fontId="74" fillId="15" borderId="9" xfId="2" applyNumberFormat="1" applyFont="1" applyFill="1" applyBorder="1" applyAlignment="1">
      <alignment horizontal="right" vertical="center"/>
    </xf>
    <xf numFmtId="165" fontId="74" fillId="15" borderId="4" xfId="2" applyNumberFormat="1" applyFont="1" applyFill="1" applyBorder="1" applyAlignment="1">
      <alignment horizontal="right" vertical="center"/>
    </xf>
    <xf numFmtId="165" fontId="74" fillId="15" borderId="2" xfId="2" applyNumberFormat="1" applyFont="1" applyFill="1" applyBorder="1" applyAlignment="1">
      <alignment horizontal="right" vertical="center"/>
    </xf>
    <xf numFmtId="165" fontId="74" fillId="15" borderId="23" xfId="2" applyNumberFormat="1" applyFont="1" applyFill="1" applyBorder="1" applyAlignment="1">
      <alignment horizontal="right" vertical="center"/>
    </xf>
    <xf numFmtId="165" fontId="74" fillId="15" borderId="16" xfId="2" applyNumberFormat="1" applyFont="1" applyFill="1" applyBorder="1" applyAlignment="1">
      <alignment horizontal="right" vertical="center"/>
    </xf>
    <xf numFmtId="165" fontId="74" fillId="15" borderId="11" xfId="2" applyNumberFormat="1" applyFont="1" applyFill="1" applyBorder="1" applyAlignment="1">
      <alignment horizontal="right" vertical="center"/>
    </xf>
    <xf numFmtId="165" fontId="74" fillId="15" borderId="12" xfId="2" applyNumberFormat="1" applyFont="1" applyFill="1" applyBorder="1" applyAlignment="1">
      <alignment horizontal="right" vertical="center"/>
    </xf>
    <xf numFmtId="165" fontId="74" fillId="15" borderId="10" xfId="2" applyNumberFormat="1" applyFont="1" applyFill="1" applyBorder="1" applyAlignment="1">
      <alignment horizontal="right" vertical="center"/>
    </xf>
    <xf numFmtId="165" fontId="74" fillId="15" borderId="13" xfId="2" applyNumberFormat="1" applyFont="1" applyFill="1" applyBorder="1" applyAlignment="1">
      <alignment horizontal="right" vertical="center"/>
    </xf>
    <xf numFmtId="165" fontId="74" fillId="15" borderId="31" xfId="2" applyNumberFormat="1" applyFont="1" applyFill="1" applyBorder="1" applyAlignment="1">
      <alignment horizontal="right" vertical="center"/>
    </xf>
    <xf numFmtId="165" fontId="74" fillId="15" borderId="60" xfId="2" applyNumberFormat="1" applyFont="1" applyFill="1" applyBorder="1" applyAlignment="1">
      <alignment horizontal="right" vertical="center"/>
    </xf>
    <xf numFmtId="165" fontId="74" fillId="15" borderId="6" xfId="2" applyNumberFormat="1" applyFont="1" applyFill="1" applyBorder="1" applyAlignment="1">
      <alignment horizontal="right" vertical="center"/>
    </xf>
    <xf numFmtId="165" fontId="74" fillId="15" borderId="15" xfId="2" applyNumberFormat="1" applyFont="1" applyFill="1" applyBorder="1" applyAlignment="1">
      <alignment horizontal="right" vertical="center"/>
    </xf>
    <xf numFmtId="165" fontId="74" fillId="15" borderId="3" xfId="2" applyNumberFormat="1" applyFont="1" applyFill="1" applyBorder="1" applyAlignment="1">
      <alignment horizontal="right" vertical="center"/>
    </xf>
    <xf numFmtId="165" fontId="74" fillId="15" borderId="1" xfId="2" applyNumberFormat="1" applyFont="1" applyFill="1" applyBorder="1" applyAlignment="1">
      <alignment horizontal="right" vertical="center"/>
    </xf>
    <xf numFmtId="165" fontId="74" fillId="15" borderId="65" xfId="2" applyNumberFormat="1" applyFont="1" applyFill="1" applyBorder="1" applyAlignment="1">
      <alignment horizontal="right" vertical="center"/>
    </xf>
    <xf numFmtId="165" fontId="57" fillId="3" borderId="24" xfId="2" applyNumberFormat="1" applyFont="1" applyFill="1" applyBorder="1" applyAlignment="1">
      <alignment horizontal="right" vertical="center"/>
    </xf>
    <xf numFmtId="165" fontId="57" fillId="3" borderId="0" xfId="2" applyNumberFormat="1" applyFont="1" applyFill="1" applyBorder="1" applyAlignment="1">
      <alignment horizontal="right" vertical="center"/>
    </xf>
    <xf numFmtId="165" fontId="57" fillId="3" borderId="9" xfId="2" applyNumberFormat="1" applyFont="1" applyFill="1" applyBorder="1" applyAlignment="1">
      <alignment horizontal="right" vertical="center"/>
    </xf>
    <xf numFmtId="165" fontId="57" fillId="3" borderId="4" xfId="2" applyNumberFormat="1" applyFont="1" applyFill="1" applyBorder="1" applyAlignment="1">
      <alignment horizontal="right" vertical="center"/>
    </xf>
    <xf numFmtId="165" fontId="57" fillId="3" borderId="2" xfId="2" applyNumberFormat="1" applyFont="1" applyFill="1" applyBorder="1" applyAlignment="1">
      <alignment horizontal="right" vertical="center"/>
    </xf>
    <xf numFmtId="165" fontId="57" fillId="3" borderId="23" xfId="2" applyNumberFormat="1" applyFont="1" applyFill="1" applyBorder="1" applyAlignment="1">
      <alignment horizontal="right" vertical="center"/>
    </xf>
    <xf numFmtId="3" fontId="72" fillId="12" borderId="83" xfId="2" applyNumberFormat="1" applyFont="1" applyFill="1" applyBorder="1" applyAlignment="1">
      <alignment horizontal="right" vertical="center"/>
    </xf>
    <xf numFmtId="3" fontId="72" fillId="12" borderId="84" xfId="2" applyNumberFormat="1" applyFont="1" applyFill="1" applyBorder="1" applyAlignment="1">
      <alignment horizontal="right" vertical="center"/>
    </xf>
    <xf numFmtId="3" fontId="72" fillId="12" borderId="82" xfId="2" applyNumberFormat="1" applyFont="1" applyFill="1" applyBorder="1" applyAlignment="1">
      <alignment horizontal="right" vertical="center"/>
    </xf>
    <xf numFmtId="3" fontId="57" fillId="3" borderId="83" xfId="2" applyNumberFormat="1" applyFont="1" applyFill="1" applyBorder="1" applyAlignment="1">
      <alignment horizontal="right" vertical="center"/>
    </xf>
    <xf numFmtId="164" fontId="31" fillId="2" borderId="5" xfId="1" applyNumberFormat="1" applyFont="1" applyFill="1" applyBorder="1" applyAlignment="1">
      <alignment horizontal="right" vertical="center"/>
    </xf>
    <xf numFmtId="164" fontId="31" fillId="2" borderId="11" xfId="1" applyNumberFormat="1" applyFont="1" applyFill="1" applyBorder="1" applyAlignment="1">
      <alignment horizontal="right" vertical="center"/>
    </xf>
    <xf numFmtId="0" fontId="31" fillId="3" borderId="0" xfId="0" applyFont="1" applyFill="1" applyBorder="1" applyAlignment="1">
      <alignment wrapText="1"/>
    </xf>
    <xf numFmtId="164" fontId="31" fillId="2" borderId="6" xfId="1" applyNumberFormat="1" applyFont="1" applyFill="1" applyBorder="1" applyAlignment="1">
      <alignment horizontal="right" vertical="center"/>
    </xf>
    <xf numFmtId="165" fontId="41" fillId="2" borderId="6" xfId="1" applyNumberFormat="1" applyFont="1" applyFill="1" applyBorder="1" applyAlignment="1">
      <alignment horizontal="right" vertical="center"/>
    </xf>
    <xf numFmtId="164" fontId="31" fillId="2" borderId="39" xfId="1" applyNumberFormat="1" applyFont="1" applyFill="1" applyBorder="1" applyAlignment="1">
      <alignment horizontal="right" vertical="center"/>
    </xf>
    <xf numFmtId="0" fontId="31" fillId="12" borderId="6" xfId="0" applyFont="1" applyFill="1" applyBorder="1" applyAlignment="1">
      <alignment vertical="center"/>
    </xf>
    <xf numFmtId="164" fontId="31" fillId="3" borderId="11" xfId="1" applyNumberFormat="1" applyFont="1" applyFill="1" applyBorder="1" applyAlignment="1">
      <alignment horizontal="right" vertical="center"/>
    </xf>
    <xf numFmtId="164" fontId="31" fillId="3" borderId="39" xfId="1" applyNumberFormat="1" applyFont="1" applyFill="1" applyBorder="1" applyAlignment="1">
      <alignment horizontal="right" vertical="center"/>
    </xf>
    <xf numFmtId="164" fontId="31" fillId="12" borderId="15" xfId="1" applyNumberFormat="1" applyFont="1" applyFill="1" applyBorder="1" applyAlignment="1">
      <alignment horizontal="right" vertical="center"/>
    </xf>
    <xf numFmtId="164" fontId="31" fillId="3" borderId="12" xfId="1" applyNumberFormat="1" applyFont="1" applyFill="1" applyBorder="1" applyAlignment="1">
      <alignment horizontal="right" vertical="center"/>
    </xf>
    <xf numFmtId="164" fontId="31" fillId="12" borderId="0" xfId="1" applyNumberFormat="1" applyFont="1" applyFill="1" applyBorder="1" applyAlignment="1">
      <alignment horizontal="right" vertical="center"/>
    </xf>
    <xf numFmtId="0" fontId="31" fillId="2" borderId="45" xfId="0" applyFont="1" applyFill="1" applyBorder="1" applyAlignment="1">
      <alignment horizontal="right" vertical="center" wrapText="1"/>
    </xf>
    <xf numFmtId="0" fontId="68" fillId="3" borderId="55" xfId="0" applyFont="1" applyFill="1" applyBorder="1" applyAlignment="1">
      <alignment horizontal="center" vertical="center"/>
    </xf>
    <xf numFmtId="0" fontId="31" fillId="2" borderId="55" xfId="0" applyFont="1" applyFill="1" applyBorder="1" applyAlignment="1">
      <alignment vertical="center"/>
    </xf>
    <xf numFmtId="0" fontId="31" fillId="2" borderId="45" xfId="0" applyFont="1" applyFill="1" applyBorder="1" applyAlignment="1">
      <alignment horizontal="right" vertical="center"/>
    </xf>
    <xf numFmtId="0" fontId="57" fillId="2" borderId="0" xfId="0" applyFont="1" applyFill="1" applyBorder="1" applyAlignment="1">
      <alignment horizontal="right" vertical="center"/>
    </xf>
    <xf numFmtId="1" fontId="57" fillId="2" borderId="0" xfId="0" applyNumberFormat="1" applyFont="1" applyFill="1" applyBorder="1" applyAlignment="1">
      <alignment horizontal="right" vertical="center"/>
    </xf>
    <xf numFmtId="0" fontId="78" fillId="2" borderId="0" xfId="0" applyFont="1" applyFill="1" applyBorder="1"/>
    <xf numFmtId="0" fontId="39" fillId="2" borderId="0" xfId="0" applyFont="1" applyFill="1" applyBorder="1"/>
    <xf numFmtId="0" fontId="31" fillId="2" borderId="0" xfId="0" applyFont="1" applyFill="1" applyBorder="1" applyAlignment="1">
      <alignment horizontal="right" vertical="center"/>
    </xf>
    <xf numFmtId="4" fontId="31" fillId="3" borderId="0" xfId="2" applyNumberFormat="1" applyFont="1" applyFill="1" applyBorder="1"/>
    <xf numFmtId="3" fontId="57" fillId="3" borderId="5" xfId="2" applyNumberFormat="1" applyFont="1" applyFill="1" applyBorder="1" applyAlignment="1">
      <alignment vertical="center"/>
    </xf>
    <xf numFmtId="3" fontId="57" fillId="3" borderId="16" xfId="2" applyNumberFormat="1" applyFont="1" applyFill="1" applyBorder="1" applyAlignment="1">
      <alignment horizontal="right" vertical="center"/>
    </xf>
    <xf numFmtId="3" fontId="57" fillId="3" borderId="11" xfId="2" applyNumberFormat="1" applyFont="1" applyFill="1" applyBorder="1" applyAlignment="1">
      <alignment vertical="center"/>
    </xf>
    <xf numFmtId="165" fontId="31" fillId="2" borderId="8" xfId="0" applyNumberFormat="1" applyFont="1" applyFill="1" applyBorder="1" applyAlignment="1">
      <alignment horizontal="center" vertical="center"/>
    </xf>
    <xf numFmtId="165" fontId="31" fillId="2" borderId="9" xfId="0" applyNumberFormat="1" applyFont="1" applyFill="1" applyBorder="1" applyAlignment="1">
      <alignment horizontal="center" vertical="center"/>
    </xf>
    <xf numFmtId="0" fontId="39" fillId="2" borderId="4" xfId="0" applyFont="1" applyFill="1" applyBorder="1" applyAlignment="1">
      <alignment horizontal="center"/>
    </xf>
    <xf numFmtId="1" fontId="37" fillId="2" borderId="4" xfId="0" applyNumberFormat="1" applyFont="1" applyFill="1" applyBorder="1" applyAlignment="1">
      <alignment horizontal="right"/>
    </xf>
    <xf numFmtId="0" fontId="36" fillId="2" borderId="9" xfId="0" applyFont="1" applyFill="1" applyBorder="1" applyAlignment="1"/>
    <xf numFmtId="0" fontId="37" fillId="2" borderId="10" xfId="0" applyFont="1" applyFill="1" applyBorder="1" applyAlignment="1">
      <alignment horizontal="center" wrapText="1"/>
    </xf>
    <xf numFmtId="3" fontId="37" fillId="2" borderId="7" xfId="0" applyNumberFormat="1" applyFont="1" applyFill="1" applyBorder="1" applyAlignment="1">
      <alignment horizontal="right" vertical="center"/>
    </xf>
    <xf numFmtId="3" fontId="37" fillId="2" borderId="4" xfId="0" applyNumberFormat="1" applyFont="1" applyFill="1" applyBorder="1" applyAlignment="1">
      <alignment horizontal="right" vertical="center"/>
    </xf>
    <xf numFmtId="3" fontId="37" fillId="14" borderId="4" xfId="0" applyNumberFormat="1" applyFont="1" applyFill="1" applyBorder="1" applyAlignment="1">
      <alignment horizontal="right" vertical="center"/>
    </xf>
    <xf numFmtId="3" fontId="37" fillId="12" borderId="10" xfId="0" applyNumberFormat="1" applyFont="1" applyFill="1" applyBorder="1" applyAlignment="1">
      <alignment horizontal="right" vertical="center"/>
    </xf>
    <xf numFmtId="3" fontId="37" fillId="12" borderId="4" xfId="0" applyNumberFormat="1" applyFont="1" applyFill="1" applyBorder="1" applyAlignment="1">
      <alignment horizontal="right" vertical="center"/>
    </xf>
    <xf numFmtId="3" fontId="37" fillId="2" borderId="72" xfId="0" applyNumberFormat="1" applyFont="1" applyFill="1" applyBorder="1" applyAlignment="1">
      <alignment horizontal="right" vertical="center"/>
    </xf>
    <xf numFmtId="3" fontId="37" fillId="13" borderId="10" xfId="0" applyNumberFormat="1" applyFont="1" applyFill="1" applyBorder="1" applyAlignment="1">
      <alignment horizontal="right" vertical="center"/>
    </xf>
    <xf numFmtId="3" fontId="37" fillId="3" borderId="7" xfId="0" applyNumberFormat="1" applyFont="1" applyFill="1" applyBorder="1" applyAlignment="1">
      <alignment horizontal="right" vertical="center"/>
    </xf>
    <xf numFmtId="3" fontId="37" fillId="3" borderId="4" xfId="0" applyNumberFormat="1" applyFont="1" applyFill="1" applyBorder="1" applyAlignment="1">
      <alignment horizontal="right" vertical="center"/>
    </xf>
    <xf numFmtId="3" fontId="37" fillId="2" borderId="10" xfId="0" applyNumberFormat="1" applyFont="1" applyFill="1" applyBorder="1" applyAlignment="1">
      <alignment horizontal="right" vertical="center"/>
    </xf>
    <xf numFmtId="3" fontId="37" fillId="11" borderId="10" xfId="0" applyNumberFormat="1" applyFont="1" applyFill="1" applyBorder="1" applyAlignment="1">
      <alignment horizontal="right" vertical="center"/>
    </xf>
    <xf numFmtId="3" fontId="37" fillId="11" borderId="38" xfId="0" applyNumberFormat="1" applyFont="1" applyFill="1" applyBorder="1" applyAlignment="1">
      <alignment horizontal="right" vertical="center"/>
    </xf>
    <xf numFmtId="0" fontId="34" fillId="2" borderId="4" xfId="0" applyFont="1" applyFill="1" applyBorder="1" applyAlignment="1"/>
    <xf numFmtId="3" fontId="37" fillId="12" borderId="38" xfId="0" applyNumberFormat="1" applyFont="1" applyFill="1" applyBorder="1" applyAlignment="1">
      <alignment horizontal="right" vertical="center"/>
    </xf>
    <xf numFmtId="3" fontId="57" fillId="2" borderId="9" xfId="0" applyNumberFormat="1" applyFont="1" applyFill="1" applyBorder="1" applyAlignment="1">
      <alignment horizontal="right" vertical="center"/>
    </xf>
    <xf numFmtId="3" fontId="57" fillId="3" borderId="83" xfId="2" applyNumberFormat="1" applyFont="1" applyFill="1" applyBorder="1" applyAlignment="1">
      <alignment vertical="center"/>
    </xf>
    <xf numFmtId="3" fontId="57" fillId="3" borderId="84" xfId="2" applyNumberFormat="1" applyFont="1" applyFill="1" applyBorder="1" applyAlignment="1">
      <alignment vertical="center"/>
    </xf>
    <xf numFmtId="0" fontId="31" fillId="2" borderId="0" xfId="2" applyFont="1" applyFill="1" applyAlignment="1">
      <alignment horizontal="right"/>
    </xf>
    <xf numFmtId="0" fontId="66" fillId="2" borderId="0" xfId="2" applyFont="1" applyFill="1" applyAlignment="1">
      <alignment horizontal="right"/>
    </xf>
    <xf numFmtId="0" fontId="5" fillId="2" borderId="0" xfId="2" applyFont="1" applyFill="1" applyAlignment="1">
      <alignment horizontal="center"/>
    </xf>
    <xf numFmtId="0" fontId="70" fillId="3" borderId="45" xfId="0" applyFont="1" applyFill="1" applyBorder="1" applyAlignment="1"/>
    <xf numFmtId="0" fontId="69" fillId="3" borderId="55" xfId="0" applyFont="1" applyFill="1" applyBorder="1" applyAlignment="1">
      <alignment horizontal="right"/>
    </xf>
    <xf numFmtId="0" fontId="69" fillId="2" borderId="55" xfId="0" applyFont="1" applyFill="1" applyBorder="1" applyAlignment="1"/>
    <xf numFmtId="0" fontId="31" fillId="2" borderId="0" xfId="0" applyFont="1" applyFill="1" applyBorder="1" applyAlignment="1">
      <alignment vertical="top" wrapText="1"/>
    </xf>
    <xf numFmtId="0" fontId="68" fillId="2" borderId="56" xfId="0" applyFont="1" applyFill="1" applyBorder="1"/>
    <xf numFmtId="0" fontId="68" fillId="3" borderId="45" xfId="0" applyFont="1" applyFill="1" applyBorder="1" applyAlignment="1">
      <alignment horizontal="left"/>
    </xf>
    <xf numFmtId="1" fontId="58" fillId="2" borderId="24" xfId="2" applyNumberFormat="1" applyFont="1" applyFill="1" applyBorder="1" applyAlignment="1">
      <alignment horizontal="right" wrapText="1"/>
    </xf>
    <xf numFmtId="1" fontId="58" fillId="2" borderId="0" xfId="2" applyNumberFormat="1" applyFont="1" applyFill="1" applyBorder="1" applyAlignment="1">
      <alignment horizontal="right" wrapText="1"/>
    </xf>
    <xf numFmtId="0" fontId="57" fillId="2" borderId="0" xfId="2" applyFont="1" applyFill="1" applyBorder="1" applyAlignment="1">
      <alignment wrapText="1"/>
    </xf>
    <xf numFmtId="0" fontId="57" fillId="3" borderId="0" xfId="2" applyFont="1" applyFill="1" applyBorder="1"/>
    <xf numFmtId="0" fontId="68" fillId="3" borderId="0" xfId="0" applyFont="1" applyFill="1" applyBorder="1" applyAlignment="1">
      <alignment horizontal="left" vertical="center"/>
    </xf>
    <xf numFmtId="0" fontId="69" fillId="3" borderId="0" xfId="0" applyFont="1" applyFill="1" applyBorder="1" applyAlignment="1">
      <alignment horizontal="left" wrapText="1"/>
    </xf>
    <xf numFmtId="0" fontId="69" fillId="3" borderId="89" xfId="0" applyFont="1" applyFill="1" applyBorder="1" applyAlignment="1">
      <alignment horizontal="left" wrapText="1"/>
    </xf>
    <xf numFmtId="0" fontId="31" fillId="11" borderId="38" xfId="0" applyFont="1" applyFill="1" applyBorder="1" applyAlignment="1">
      <alignment horizontal="right" vertical="center"/>
    </xf>
    <xf numFmtId="0" fontId="57" fillId="2" borderId="0" xfId="2" applyFont="1" applyFill="1"/>
    <xf numFmtId="3" fontId="22" fillId="2" borderId="0" xfId="2" applyNumberFormat="1" applyFont="1" applyFill="1"/>
    <xf numFmtId="0" fontId="4" fillId="2" borderId="0" xfId="2" applyFont="1" applyFill="1"/>
    <xf numFmtId="167" fontId="31" fillId="3" borderId="0" xfId="2" applyNumberFormat="1" applyFont="1" applyFill="1" applyBorder="1" applyAlignment="1">
      <alignment horizontal="right"/>
    </xf>
    <xf numFmtId="167" fontId="31" fillId="2" borderId="0" xfId="2" applyNumberFormat="1" applyFont="1" applyFill="1" applyAlignment="1">
      <alignment horizontal="right"/>
    </xf>
    <xf numFmtId="3" fontId="4" fillId="2" borderId="0" xfId="2" applyNumberFormat="1" applyFont="1" applyFill="1"/>
    <xf numFmtId="0" fontId="4" fillId="3" borderId="0" xfId="2" applyFont="1" applyFill="1" applyBorder="1" applyAlignment="1"/>
    <xf numFmtId="0" fontId="31" fillId="2" borderId="52" xfId="0" applyFont="1" applyFill="1" applyBorder="1" applyAlignment="1">
      <alignment vertical="center" wrapText="1"/>
    </xf>
    <xf numFmtId="0" fontId="31" fillId="2" borderId="53" xfId="0" applyFont="1" applyFill="1" applyBorder="1" applyAlignment="1">
      <alignment vertical="center" wrapText="1"/>
    </xf>
    <xf numFmtId="0" fontId="68" fillId="3" borderId="56" xfId="0" applyFont="1" applyFill="1" applyBorder="1" applyAlignment="1">
      <alignment horizontal="left"/>
    </xf>
    <xf numFmtId="0" fontId="31" fillId="3" borderId="0" xfId="2" applyFont="1" applyFill="1" applyBorder="1" applyAlignment="1">
      <alignment horizontal="left"/>
    </xf>
    <xf numFmtId="0" fontId="31" fillId="2" borderId="0" xfId="2" applyFont="1" applyFill="1" applyBorder="1" applyAlignment="1">
      <alignment horizontal="left"/>
    </xf>
    <xf numFmtId="0" fontId="4" fillId="3" borderId="11" xfId="2" applyFill="1" applyBorder="1" applyAlignment="1"/>
    <xf numFmtId="0" fontId="4" fillId="2" borderId="11" xfId="2" applyFill="1" applyBorder="1"/>
    <xf numFmtId="1" fontId="79" fillId="3" borderId="0" xfId="2" applyNumberFormat="1" applyFont="1" applyFill="1" applyBorder="1" applyAlignment="1">
      <alignment horizontal="left" vertical="center" wrapText="1"/>
    </xf>
    <xf numFmtId="1" fontId="28" fillId="3" borderId="45" xfId="2" applyNumberFormat="1" applyFont="1" applyFill="1" applyBorder="1" applyAlignment="1">
      <alignment horizontal="center" vertical="center" wrapText="1"/>
    </xf>
    <xf numFmtId="1" fontId="81" fillId="3" borderId="48" xfId="2" applyNumberFormat="1" applyFont="1" applyFill="1" applyBorder="1" applyAlignment="1">
      <alignment horizontal="center" vertical="center" wrapText="1"/>
    </xf>
    <xf numFmtId="165" fontId="31" fillId="3" borderId="8" xfId="2" applyNumberFormat="1" applyFont="1" applyFill="1" applyBorder="1" applyAlignment="1">
      <alignment horizontal="right" vertical="center"/>
    </xf>
    <xf numFmtId="165" fontId="31" fillId="3" borderId="7" xfId="2" applyNumberFormat="1" applyFont="1" applyFill="1" applyBorder="1" applyAlignment="1">
      <alignment horizontal="right" vertical="center"/>
    </xf>
    <xf numFmtId="165" fontId="31" fillId="3" borderId="14" xfId="2" applyNumberFormat="1" applyFont="1" applyFill="1" applyBorder="1" applyAlignment="1">
      <alignment horizontal="right" vertical="center"/>
    </xf>
    <xf numFmtId="165" fontId="31" fillId="3" borderId="78" xfId="2" applyNumberFormat="1" applyFont="1" applyFill="1" applyBorder="1" applyAlignment="1">
      <alignment horizontal="right" vertical="center"/>
    </xf>
    <xf numFmtId="3" fontId="31" fillId="14" borderId="0" xfId="2" applyNumberFormat="1" applyFont="1" applyFill="1" applyBorder="1" applyAlignment="1">
      <alignment horizontal="right" vertical="center"/>
    </xf>
    <xf numFmtId="3" fontId="31" fillId="14" borderId="85" xfId="2" applyNumberFormat="1" applyFont="1" applyFill="1" applyBorder="1" applyAlignment="1">
      <alignment horizontal="right" vertical="center"/>
    </xf>
    <xf numFmtId="3" fontId="31" fillId="3" borderId="87" xfId="2" applyNumberFormat="1" applyFont="1" applyFill="1" applyBorder="1" applyAlignment="1">
      <alignment horizontal="right" vertical="center"/>
    </xf>
    <xf numFmtId="3" fontId="31" fillId="3" borderId="83" xfId="2" applyNumberFormat="1" applyFont="1" applyFill="1" applyBorder="1" applyAlignment="1">
      <alignment horizontal="right" vertical="center"/>
    </xf>
    <xf numFmtId="3" fontId="31" fillId="3" borderId="85" xfId="2" applyNumberFormat="1" applyFont="1" applyFill="1" applyBorder="1" applyAlignment="1">
      <alignment horizontal="right" vertical="center"/>
    </xf>
    <xf numFmtId="3" fontId="31" fillId="3" borderId="40" xfId="2" applyNumberFormat="1" applyFont="1" applyFill="1" applyBorder="1" applyAlignment="1">
      <alignment horizontal="right" vertical="center"/>
    </xf>
    <xf numFmtId="2" fontId="31" fillId="3" borderId="0" xfId="0" applyNumberFormat="1" applyFont="1" applyFill="1"/>
    <xf numFmtId="3" fontId="31" fillId="2" borderId="6" xfId="0" applyNumberFormat="1" applyFont="1" applyFill="1" applyBorder="1" applyAlignment="1">
      <alignment horizontal="right"/>
    </xf>
    <xf numFmtId="3" fontId="31" fillId="2" borderId="11" xfId="0" applyNumberFormat="1" applyFont="1" applyFill="1" applyBorder="1" applyAlignment="1">
      <alignment horizontal="right"/>
    </xf>
    <xf numFmtId="3" fontId="31" fillId="2" borderId="3" xfId="0" applyNumberFormat="1" applyFont="1" applyFill="1" applyBorder="1" applyAlignment="1">
      <alignment horizontal="right"/>
    </xf>
    <xf numFmtId="3" fontId="31" fillId="2" borderId="10" xfId="0" applyNumberFormat="1" applyFont="1" applyFill="1" applyBorder="1" applyAlignment="1">
      <alignment horizontal="right"/>
    </xf>
    <xf numFmtId="164" fontId="34" fillId="2" borderId="0" xfId="0" applyNumberFormat="1" applyFont="1" applyFill="1"/>
    <xf numFmtId="1" fontId="80" fillId="3" borderId="0" xfId="2" applyNumberFormat="1" applyFont="1" applyFill="1" applyBorder="1" applyAlignment="1">
      <alignment horizontal="center" vertical="center" wrapText="1"/>
    </xf>
    <xf numFmtId="0" fontId="29" fillId="3" borderId="55" xfId="2" applyFont="1" applyFill="1" applyBorder="1" applyAlignment="1">
      <alignment horizontal="center" vertical="center"/>
    </xf>
    <xf numFmtId="0" fontId="29" fillId="3" borderId="45" xfId="2" applyFont="1" applyFill="1" applyBorder="1" applyAlignment="1">
      <alignment horizontal="center" vertical="center"/>
    </xf>
    <xf numFmtId="1" fontId="79" fillId="3" borderId="0" xfId="2" applyNumberFormat="1" applyFont="1" applyFill="1" applyBorder="1" applyAlignment="1">
      <alignment horizontal="right" vertical="center" wrapText="1"/>
    </xf>
    <xf numFmtId="1" fontId="57" fillId="2" borderId="0" xfId="0" applyNumberFormat="1" applyFont="1" applyFill="1" applyBorder="1" applyAlignment="1">
      <alignment horizontal="left" vertical="center"/>
    </xf>
    <xf numFmtId="0" fontId="57" fillId="2" borderId="0" xfId="0" applyFont="1" applyFill="1" applyBorder="1" applyAlignment="1">
      <alignment horizontal="left" vertical="center"/>
    </xf>
    <xf numFmtId="0" fontId="69" fillId="3" borderId="55" xfId="0" applyFont="1" applyFill="1" applyBorder="1" applyAlignment="1">
      <alignment horizontal="left" wrapText="1"/>
    </xf>
    <xf numFmtId="0" fontId="31" fillId="3" borderId="53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5" fillId="2" borderId="0" xfId="0" applyFont="1" applyFill="1" applyBorder="1" applyAlignment="1">
      <alignment horizontal="center" vertical="top" wrapText="1"/>
    </xf>
    <xf numFmtId="0" fontId="33" fillId="2" borderId="0" xfId="0" applyFont="1" applyFill="1" applyAlignment="1">
      <alignment horizontal="center" vertical="top" wrapText="1"/>
    </xf>
    <xf numFmtId="0" fontId="31" fillId="3" borderId="0" xfId="0" applyFont="1" applyFill="1" applyAlignment="1">
      <alignment horizontal="right"/>
    </xf>
    <xf numFmtId="0" fontId="33" fillId="3" borderId="0" xfId="0" applyFont="1" applyFill="1" applyAlignment="1">
      <alignment horizontal="center"/>
    </xf>
    <xf numFmtId="1" fontId="34" fillId="3" borderId="16" xfId="0" applyNumberFormat="1" applyFont="1" applyFill="1" applyBorder="1" applyAlignment="1">
      <alignment horizontal="center"/>
    </xf>
    <xf numFmtId="0" fontId="34" fillId="3" borderId="11" xfId="0" applyFont="1" applyFill="1" applyBorder="1" applyAlignment="1">
      <alignment horizontal="center"/>
    </xf>
    <xf numFmtId="0" fontId="34" fillId="3" borderId="63" xfId="0" applyFont="1" applyFill="1" applyBorder="1" applyAlignment="1">
      <alignment horizontal="center"/>
    </xf>
    <xf numFmtId="0" fontId="31" fillId="3" borderId="16" xfId="0" applyFont="1" applyFill="1" applyBorder="1" applyAlignment="1">
      <alignment horizontal="center"/>
    </xf>
    <xf numFmtId="0" fontId="31" fillId="3" borderId="11" xfId="0" applyFont="1" applyFill="1" applyBorder="1" applyAlignment="1">
      <alignment horizontal="center"/>
    </xf>
    <xf numFmtId="0" fontId="31" fillId="3" borderId="12" xfId="0" applyFont="1" applyFill="1" applyBorder="1" applyAlignment="1">
      <alignment horizontal="center"/>
    </xf>
    <xf numFmtId="0" fontId="31" fillId="3" borderId="22" xfId="0" applyFont="1" applyFill="1" applyBorder="1" applyAlignment="1">
      <alignment horizontal="right" vertical="center"/>
    </xf>
    <xf numFmtId="0" fontId="31" fillId="3" borderId="2" xfId="0" applyFont="1" applyFill="1" applyBorder="1" applyAlignment="1">
      <alignment horizontal="right" vertical="center"/>
    </xf>
    <xf numFmtId="0" fontId="31" fillId="3" borderId="13" xfId="0" applyFont="1" applyFill="1" applyBorder="1" applyAlignment="1">
      <alignment horizontal="right" vertical="center"/>
    </xf>
    <xf numFmtId="0" fontId="31" fillId="3" borderId="14" xfId="0" applyFont="1" applyFill="1" applyBorder="1" applyAlignment="1">
      <alignment horizontal="right" vertical="center"/>
    </xf>
    <xf numFmtId="0" fontId="31" fillId="3" borderId="14" xfId="0" applyFont="1" applyFill="1" applyBorder="1" applyAlignment="1">
      <alignment horizontal="right" vertical="center" wrapText="1"/>
    </xf>
    <xf numFmtId="0" fontId="31" fillId="3" borderId="19" xfId="0" applyFont="1" applyFill="1" applyBorder="1" applyAlignment="1">
      <alignment horizontal="right" vertical="center"/>
    </xf>
    <xf numFmtId="0" fontId="31" fillId="3" borderId="57" xfId="0" applyFont="1" applyFill="1" applyBorder="1" applyAlignment="1">
      <alignment horizontal="center" vertical="center" wrapText="1"/>
    </xf>
    <xf numFmtId="0" fontId="31" fillId="3" borderId="9" xfId="0" applyFont="1" applyFill="1" applyBorder="1" applyAlignment="1">
      <alignment horizontal="center" vertical="center" wrapText="1"/>
    </xf>
    <xf numFmtId="0" fontId="31" fillId="3" borderId="21" xfId="0" applyFont="1" applyFill="1" applyBorder="1" applyAlignment="1">
      <alignment horizontal="center" vertical="center" wrapText="1"/>
    </xf>
    <xf numFmtId="0" fontId="31" fillId="3" borderId="66" xfId="0" applyFont="1" applyFill="1" applyBorder="1" applyAlignment="1">
      <alignment horizontal="right" vertical="center"/>
    </xf>
    <xf numFmtId="0" fontId="31" fillId="3" borderId="67" xfId="0" applyFont="1" applyFill="1" applyBorder="1" applyAlignment="1">
      <alignment horizontal="right" vertical="center"/>
    </xf>
    <xf numFmtId="0" fontId="31" fillId="13" borderId="2" xfId="0" applyFont="1" applyFill="1" applyBorder="1" applyAlignment="1">
      <alignment horizontal="right" vertical="center" wrapText="1"/>
    </xf>
    <xf numFmtId="0" fontId="31" fillId="13" borderId="19" xfId="0" applyFont="1" applyFill="1" applyBorder="1" applyAlignment="1">
      <alignment horizontal="right" vertical="center" wrapText="1"/>
    </xf>
    <xf numFmtId="0" fontId="31" fillId="3" borderId="6" xfId="0" applyFont="1" applyFill="1" applyBorder="1" applyAlignment="1">
      <alignment horizontal="right"/>
    </xf>
    <xf numFmtId="0" fontId="31" fillId="3" borderId="2" xfId="0" applyFont="1" applyFill="1" applyBorder="1" applyAlignment="1">
      <alignment horizontal="right" vertical="center" wrapText="1"/>
    </xf>
    <xf numFmtId="0" fontId="31" fillId="3" borderId="13" xfId="0" applyFont="1" applyFill="1" applyBorder="1" applyAlignment="1">
      <alignment horizontal="right" vertical="center" wrapText="1"/>
    </xf>
    <xf numFmtId="0" fontId="31" fillId="3" borderId="19" xfId="0" applyFont="1" applyFill="1" applyBorder="1" applyAlignment="1">
      <alignment horizontal="right" vertical="center" wrapText="1"/>
    </xf>
    <xf numFmtId="0" fontId="31" fillId="3" borderId="3" xfId="0" applyFont="1" applyFill="1" applyBorder="1" applyAlignment="1">
      <alignment horizontal="right" vertical="center" wrapText="1"/>
    </xf>
    <xf numFmtId="0" fontId="31" fillId="3" borderId="62" xfId="0" applyFont="1" applyFill="1" applyBorder="1" applyAlignment="1">
      <alignment horizontal="right" vertical="center" wrapText="1"/>
    </xf>
    <xf numFmtId="1" fontId="34" fillId="3" borderId="16" xfId="2" applyNumberFormat="1" applyFont="1" applyFill="1" applyBorder="1" applyAlignment="1">
      <alignment horizontal="center" wrapText="1"/>
    </xf>
    <xf numFmtId="0" fontId="34" fillId="3" borderId="11" xfId="2" applyFont="1" applyFill="1" applyBorder="1" applyAlignment="1">
      <alignment horizontal="center" wrapText="1"/>
    </xf>
    <xf numFmtId="0" fontId="34" fillId="3" borderId="63" xfId="2" applyFont="1" applyFill="1" applyBorder="1" applyAlignment="1">
      <alignment horizontal="center" wrapText="1"/>
    </xf>
    <xf numFmtId="0" fontId="33" fillId="3" borderId="0" xfId="2" applyFont="1" applyFill="1" applyBorder="1" applyAlignment="1">
      <alignment horizontal="center"/>
    </xf>
    <xf numFmtId="0" fontId="51" fillId="3" borderId="0" xfId="2" applyFont="1" applyFill="1" applyBorder="1" applyAlignment="1">
      <alignment horizontal="right"/>
    </xf>
    <xf numFmtId="0" fontId="31" fillId="3" borderId="1" xfId="2" applyFont="1" applyFill="1" applyBorder="1" applyAlignment="1">
      <alignment horizontal="center" vertical="center" wrapText="1"/>
    </xf>
    <xf numFmtId="0" fontId="31" fillId="3" borderId="1" xfId="2" applyFont="1" applyFill="1" applyBorder="1" applyAlignment="1">
      <alignment horizontal="center" wrapText="1"/>
    </xf>
    <xf numFmtId="0" fontId="37" fillId="3" borderId="1" xfId="2" applyFont="1" applyFill="1" applyBorder="1" applyAlignment="1">
      <alignment horizontal="center" wrapText="1"/>
    </xf>
    <xf numFmtId="0" fontId="31" fillId="3" borderId="65" xfId="2" applyFont="1" applyFill="1" applyBorder="1" applyAlignment="1">
      <alignment horizontal="center" wrapText="1"/>
    </xf>
    <xf numFmtId="0" fontId="31" fillId="3" borderId="60" xfId="2" applyFont="1" applyFill="1" applyBorder="1" applyAlignment="1">
      <alignment horizontal="center" wrapText="1"/>
    </xf>
    <xf numFmtId="0" fontId="31" fillId="3" borderId="6" xfId="2" applyFont="1" applyFill="1" applyBorder="1" applyAlignment="1">
      <alignment horizontal="center" wrapText="1"/>
    </xf>
    <xf numFmtId="0" fontId="31" fillId="3" borderId="62" xfId="2" applyFont="1" applyFill="1" applyBorder="1" applyAlignment="1">
      <alignment horizontal="center" wrapText="1"/>
    </xf>
    <xf numFmtId="0" fontId="31" fillId="3" borderId="27" xfId="2" applyFont="1" applyFill="1" applyBorder="1" applyAlignment="1">
      <alignment horizontal="center" vertical="center" wrapText="1"/>
    </xf>
    <xf numFmtId="0" fontId="58" fillId="2" borderId="0" xfId="2" applyFont="1" applyFill="1" applyBorder="1" applyAlignment="1">
      <alignment horizontal="right" wrapText="1"/>
    </xf>
    <xf numFmtId="0" fontId="31" fillId="3" borderId="3" xfId="2" applyFont="1" applyFill="1" applyBorder="1" applyAlignment="1">
      <alignment horizontal="center" vertical="center" wrapText="1"/>
    </xf>
    <xf numFmtId="0" fontId="31" fillId="3" borderId="6" xfId="2" applyFont="1" applyFill="1" applyBorder="1" applyAlignment="1">
      <alignment horizontal="center" vertical="center" wrapText="1"/>
    </xf>
    <xf numFmtId="0" fontId="31" fillId="3" borderId="15" xfId="2" applyFont="1" applyFill="1" applyBorder="1" applyAlignment="1">
      <alignment horizontal="center" vertical="center" wrapText="1"/>
    </xf>
    <xf numFmtId="1" fontId="34" fillId="3" borderId="11" xfId="2" applyNumberFormat="1" applyFont="1" applyFill="1" applyBorder="1" applyAlignment="1">
      <alignment horizontal="center" wrapText="1"/>
    </xf>
    <xf numFmtId="1" fontId="34" fillId="3" borderId="63" xfId="2" applyNumberFormat="1" applyFont="1" applyFill="1" applyBorder="1" applyAlignment="1">
      <alignment horizontal="center" wrapText="1"/>
    </xf>
    <xf numFmtId="0" fontId="31" fillId="3" borderId="17" xfId="2" applyFont="1" applyFill="1" applyBorder="1" applyAlignment="1">
      <alignment horizontal="center" vertical="center" wrapText="1"/>
    </xf>
    <xf numFmtId="0" fontId="31" fillId="3" borderId="64" xfId="2" applyFont="1" applyFill="1" applyBorder="1" applyAlignment="1">
      <alignment horizontal="center" vertical="center" wrapText="1"/>
    </xf>
    <xf numFmtId="0" fontId="31" fillId="3" borderId="16" xfId="2" applyFont="1" applyFill="1" applyBorder="1" applyAlignment="1">
      <alignment horizontal="center" vertical="center" wrapText="1"/>
    </xf>
    <xf numFmtId="0" fontId="31" fillId="3" borderId="63" xfId="2" applyFont="1" applyFill="1" applyBorder="1" applyAlignment="1">
      <alignment horizontal="center" vertical="center" wrapText="1"/>
    </xf>
    <xf numFmtId="0" fontId="31" fillId="3" borderId="60" xfId="2" applyFont="1" applyFill="1" applyBorder="1" applyAlignment="1">
      <alignment horizontal="center" vertical="center" wrapText="1"/>
    </xf>
    <xf numFmtId="0" fontId="31" fillId="3" borderId="62" xfId="2" applyFont="1" applyFill="1" applyBorder="1" applyAlignment="1">
      <alignment horizontal="center" vertical="center" wrapText="1"/>
    </xf>
    <xf numFmtId="1" fontId="31" fillId="3" borderId="0" xfId="2" applyNumberFormat="1" applyFont="1" applyFill="1" applyBorder="1" applyAlignment="1">
      <alignment horizontal="center" vertical="center"/>
    </xf>
    <xf numFmtId="0" fontId="31" fillId="3" borderId="16" xfId="2" applyFont="1" applyFill="1" applyBorder="1" applyAlignment="1">
      <alignment horizontal="center" wrapText="1"/>
    </xf>
    <xf numFmtId="0" fontId="31" fillId="3" borderId="11" xfId="2" applyFont="1" applyFill="1" applyBorder="1" applyAlignment="1">
      <alignment horizontal="center" wrapText="1"/>
    </xf>
    <xf numFmtId="0" fontId="31" fillId="3" borderId="63" xfId="2" applyFont="1" applyFill="1" applyBorder="1" applyAlignment="1">
      <alignment horizontal="center" wrapText="1"/>
    </xf>
    <xf numFmtId="0" fontId="34" fillId="3" borderId="24" xfId="2" applyFont="1" applyFill="1" applyBorder="1" applyAlignment="1">
      <alignment horizontal="center" wrapText="1"/>
    </xf>
    <xf numFmtId="0" fontId="34" fillId="3" borderId="0" xfId="2" applyFont="1" applyFill="1" applyBorder="1" applyAlignment="1">
      <alignment horizontal="center" wrapText="1"/>
    </xf>
    <xf numFmtId="0" fontId="34" fillId="3" borderId="30" xfId="2" applyFont="1" applyFill="1" applyBorder="1" applyAlignment="1">
      <alignment horizontal="center" wrapText="1"/>
    </xf>
    <xf numFmtId="0" fontId="34" fillId="3" borderId="17" xfId="2" applyFont="1" applyFill="1" applyBorder="1" applyAlignment="1">
      <alignment horizontal="center" vertical="center" wrapText="1"/>
    </xf>
    <xf numFmtId="0" fontId="34" fillId="3" borderId="5" xfId="2" applyFont="1" applyFill="1" applyBorder="1" applyAlignment="1">
      <alignment horizontal="center" vertical="center" wrapText="1"/>
    </xf>
    <xf numFmtId="0" fontId="34" fillId="3" borderId="64" xfId="2" applyFont="1" applyFill="1" applyBorder="1" applyAlignment="1">
      <alignment horizontal="center" vertical="center" wrapText="1"/>
    </xf>
    <xf numFmtId="0" fontId="58" fillId="2" borderId="4" xfId="0" applyFont="1" applyFill="1" applyBorder="1" applyAlignment="1">
      <alignment horizontal="center"/>
    </xf>
    <xf numFmtId="0" fontId="58" fillId="2" borderId="0" xfId="0" applyFont="1" applyFill="1" applyBorder="1" applyAlignment="1">
      <alignment horizontal="center"/>
    </xf>
    <xf numFmtId="0" fontId="58" fillId="2" borderId="9" xfId="0" applyFont="1" applyFill="1" applyBorder="1" applyAlignment="1">
      <alignment horizontal="center"/>
    </xf>
    <xf numFmtId="0" fontId="58" fillId="2" borderId="4" xfId="0" applyFont="1" applyFill="1" applyBorder="1" applyAlignment="1">
      <alignment horizontal="center" vertical="top"/>
    </xf>
    <xf numFmtId="0" fontId="58" fillId="2" borderId="0" xfId="0" applyFont="1" applyFill="1" applyBorder="1" applyAlignment="1">
      <alignment horizontal="center" vertical="top"/>
    </xf>
    <xf numFmtId="0" fontId="58" fillId="2" borderId="9" xfId="0" applyFont="1" applyFill="1" applyBorder="1" applyAlignment="1">
      <alignment horizontal="center" vertical="top"/>
    </xf>
    <xf numFmtId="0" fontId="34" fillId="2" borderId="7" xfId="0" applyFont="1" applyFill="1" applyBorder="1" applyAlignment="1">
      <alignment horizontal="center"/>
    </xf>
    <xf numFmtId="0" fontId="34" fillId="2" borderId="5" xfId="0" applyFont="1" applyFill="1" applyBorder="1" applyAlignment="1">
      <alignment horizontal="center"/>
    </xf>
    <xf numFmtId="0" fontId="34" fillId="2" borderId="8" xfId="0" applyFont="1" applyFill="1" applyBorder="1" applyAlignment="1">
      <alignment horizontal="center"/>
    </xf>
    <xf numFmtId="1" fontId="34" fillId="2" borderId="10" xfId="0" applyNumberFormat="1" applyFont="1" applyFill="1" applyBorder="1" applyAlignment="1">
      <alignment horizontal="center" vertical="top" wrapText="1"/>
    </xf>
    <xf numFmtId="0" fontId="34" fillId="2" borderId="11" xfId="0" applyFont="1" applyFill="1" applyBorder="1" applyAlignment="1">
      <alignment horizontal="center" vertical="top" wrapText="1"/>
    </xf>
    <xf numFmtId="0" fontId="34" fillId="2" borderId="12" xfId="0" applyFont="1" applyFill="1" applyBorder="1" applyAlignment="1">
      <alignment horizontal="center" vertical="top" wrapText="1"/>
    </xf>
    <xf numFmtId="0" fontId="31" fillId="2" borderId="4" xfId="0" applyFont="1" applyFill="1" applyBorder="1" applyAlignment="1">
      <alignment horizontal="center" wrapText="1"/>
    </xf>
    <xf numFmtId="0" fontId="31" fillId="2" borderId="0" xfId="0" applyFont="1" applyFill="1" applyBorder="1" applyAlignment="1">
      <alignment horizontal="center" wrapText="1"/>
    </xf>
    <xf numFmtId="0" fontId="33" fillId="2" borderId="0" xfId="0" applyFont="1" applyFill="1" applyBorder="1" applyAlignment="1">
      <alignment horizontal="center" vertical="top" wrapText="1"/>
    </xf>
    <xf numFmtId="0" fontId="71" fillId="2" borderId="9" xfId="0" applyFont="1" applyFill="1" applyBorder="1" applyAlignment="1">
      <alignment horizontal="center" vertical="center"/>
    </xf>
    <xf numFmtId="0" fontId="31" fillId="2" borderId="0" xfId="2" applyFont="1" applyFill="1" applyAlignment="1">
      <alignment horizontal="right"/>
    </xf>
    <xf numFmtId="0" fontId="29" fillId="2" borderId="0" xfId="0" applyFont="1" applyFill="1" applyBorder="1" applyAlignment="1">
      <alignment horizontal="center" vertical="top" wrapText="1"/>
    </xf>
    <xf numFmtId="0" fontId="29" fillId="2" borderId="9" xfId="0" applyFont="1" applyFill="1" applyBorder="1" applyAlignment="1">
      <alignment horizontal="center" vertical="top" wrapText="1"/>
    </xf>
    <xf numFmtId="1" fontId="34" fillId="2" borderId="10" xfId="0" applyNumberFormat="1" applyFont="1" applyFill="1" applyBorder="1" applyAlignment="1">
      <alignment horizontal="center"/>
    </xf>
    <xf numFmtId="0" fontId="34" fillId="2" borderId="11" xfId="0" applyFont="1" applyFill="1" applyBorder="1" applyAlignment="1">
      <alignment horizontal="center"/>
    </xf>
    <xf numFmtId="1" fontId="36" fillId="2" borderId="10" xfId="0" applyNumberFormat="1" applyFont="1" applyFill="1" applyBorder="1" applyAlignment="1">
      <alignment horizontal="center"/>
    </xf>
    <xf numFmtId="0" fontId="36" fillId="2" borderId="11" xfId="0" applyFont="1" applyFill="1" applyBorder="1" applyAlignment="1">
      <alignment horizontal="center"/>
    </xf>
    <xf numFmtId="0" fontId="36" fillId="2" borderId="12" xfId="0" applyFont="1" applyFill="1" applyBorder="1" applyAlignment="1">
      <alignment horizontal="center"/>
    </xf>
    <xf numFmtId="0" fontId="31" fillId="2" borderId="11" xfId="0" applyFont="1" applyFill="1" applyBorder="1" applyAlignment="1">
      <alignment horizontal="center" wrapText="1"/>
    </xf>
    <xf numFmtId="0" fontId="31" fillId="2" borderId="9" xfId="0" applyFont="1" applyFill="1" applyBorder="1" applyAlignment="1">
      <alignment horizontal="center" wrapText="1"/>
    </xf>
    <xf numFmtId="0" fontId="31" fillId="2" borderId="12" xfId="0" applyFont="1" applyFill="1" applyBorder="1" applyAlignment="1">
      <alignment horizontal="center" wrapText="1"/>
    </xf>
    <xf numFmtId="0" fontId="37" fillId="2" borderId="4" xfId="0" applyFont="1" applyFill="1" applyBorder="1" applyAlignment="1">
      <alignment horizontal="center" wrapText="1"/>
    </xf>
    <xf numFmtId="0" fontId="37" fillId="2" borderId="0" xfId="0" applyFont="1" applyFill="1" applyBorder="1" applyAlignment="1">
      <alignment horizontal="center" wrapText="1"/>
    </xf>
    <xf numFmtId="0" fontId="33" fillId="2" borderId="0" xfId="0" applyFont="1" applyFill="1" applyAlignment="1">
      <alignment horizontal="center" vertical="center" wrapText="1"/>
    </xf>
    <xf numFmtId="0" fontId="31" fillId="3" borderId="0" xfId="0" applyFont="1" applyFill="1" applyBorder="1" applyAlignment="1">
      <alignment horizontal="center"/>
    </xf>
    <xf numFmtId="1" fontId="31" fillId="3" borderId="0" xfId="0" applyNumberFormat="1" applyFont="1" applyFill="1" applyBorder="1" applyAlignment="1">
      <alignment horizontal="center" vertical="top"/>
    </xf>
    <xf numFmtId="0" fontId="31" fillId="3" borderId="0" xfId="0" applyFont="1" applyFill="1" applyBorder="1" applyAlignment="1">
      <alignment horizontal="center" vertical="top"/>
    </xf>
    <xf numFmtId="0" fontId="31" fillId="3" borderId="9" xfId="0" applyFont="1" applyFill="1" applyBorder="1" applyAlignment="1">
      <alignment horizontal="center"/>
    </xf>
    <xf numFmtId="0" fontId="31" fillId="3" borderId="0" xfId="0" applyFont="1" applyFill="1" applyBorder="1" applyAlignment="1">
      <alignment horizontal="center" vertical="center"/>
    </xf>
    <xf numFmtId="0" fontId="31" fillId="3" borderId="9" xfId="0" applyFont="1" applyFill="1" applyBorder="1" applyAlignment="1">
      <alignment horizontal="center" vertical="center"/>
    </xf>
    <xf numFmtId="0" fontId="31" fillId="2" borderId="5" xfId="0" applyFont="1" applyFill="1" applyBorder="1" applyAlignment="1">
      <alignment horizontal="center" vertical="center" wrapText="1"/>
    </xf>
    <xf numFmtId="0" fontId="31" fillId="2" borderId="8" xfId="0" applyFont="1" applyFill="1" applyBorder="1" applyAlignment="1">
      <alignment horizontal="center" vertical="center" wrapText="1"/>
    </xf>
    <xf numFmtId="0" fontId="31" fillId="2" borderId="0" xfId="0" applyFont="1" applyFill="1" applyBorder="1" applyAlignment="1">
      <alignment horizontal="center" vertical="center" wrapText="1"/>
    </xf>
    <xf numFmtId="0" fontId="31" fillId="2" borderId="9" xfId="0" applyFont="1" applyFill="1" applyBorder="1" applyAlignment="1">
      <alignment horizontal="center" vertical="center" wrapText="1"/>
    </xf>
    <xf numFmtId="0" fontId="31" fillId="2" borderId="11" xfId="0" applyFont="1" applyFill="1" applyBorder="1" applyAlignment="1">
      <alignment horizontal="center" vertical="center" wrapText="1"/>
    </xf>
    <xf numFmtId="0" fontId="31" fillId="2" borderId="12" xfId="0" applyFont="1" applyFill="1" applyBorder="1" applyAlignment="1">
      <alignment horizontal="center" vertical="center" wrapText="1"/>
    </xf>
    <xf numFmtId="0" fontId="31" fillId="2" borderId="15" xfId="0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31" fillId="2" borderId="68" xfId="0" applyFont="1" applyFill="1" applyBorder="1" applyAlignment="1">
      <alignment horizontal="center" vertical="center" wrapText="1"/>
    </xf>
    <xf numFmtId="0" fontId="31" fillId="2" borderId="69" xfId="0" applyFont="1" applyFill="1" applyBorder="1" applyAlignment="1">
      <alignment horizontal="center" vertical="center" wrapText="1"/>
    </xf>
    <xf numFmtId="1" fontId="31" fillId="3" borderId="12" xfId="0" applyNumberFormat="1" applyFont="1" applyFill="1" applyBorder="1" applyAlignment="1">
      <alignment horizontal="center" vertical="center" wrapText="1"/>
    </xf>
    <xf numFmtId="0" fontId="31" fillId="3" borderId="10" xfId="0" applyFont="1" applyFill="1" applyBorder="1" applyAlignment="1">
      <alignment horizontal="center" vertical="center" wrapText="1"/>
    </xf>
    <xf numFmtId="0" fontId="31" fillId="3" borderId="15" xfId="0" applyFont="1" applyFill="1" applyBorder="1" applyAlignment="1">
      <alignment horizontal="center" vertical="center" wrapText="1"/>
    </xf>
    <xf numFmtId="0" fontId="31" fillId="3" borderId="3" xfId="0" applyFont="1" applyFill="1" applyBorder="1" applyAlignment="1">
      <alignment horizontal="center" vertical="center" wrapText="1"/>
    </xf>
    <xf numFmtId="1" fontId="31" fillId="2" borderId="12" xfId="0" applyNumberFormat="1" applyFont="1" applyFill="1" applyBorder="1" applyAlignment="1">
      <alignment horizontal="center" vertical="center" wrapText="1"/>
    </xf>
    <xf numFmtId="0" fontId="31" fillId="2" borderId="10" xfId="0" applyFont="1" applyFill="1" applyBorder="1" applyAlignment="1">
      <alignment horizontal="center" vertical="center" wrapText="1"/>
    </xf>
    <xf numFmtId="0" fontId="31" fillId="2" borderId="39" xfId="0" applyFont="1" applyFill="1" applyBorder="1" applyAlignment="1">
      <alignment horizontal="center" vertical="center" wrapText="1"/>
    </xf>
    <xf numFmtId="0" fontId="31" fillId="2" borderId="37" xfId="0" applyFont="1" applyFill="1" applyBorder="1" applyAlignment="1">
      <alignment horizontal="center" vertical="center" wrapText="1"/>
    </xf>
    <xf numFmtId="1" fontId="31" fillId="2" borderId="0" xfId="0" applyNumberFormat="1" applyFont="1" applyFill="1" applyBorder="1" applyAlignment="1">
      <alignment horizontal="center" vertical="center" wrapText="1"/>
    </xf>
    <xf numFmtId="1" fontId="31" fillId="3" borderId="0" xfId="0" applyNumberFormat="1" applyFont="1" applyFill="1" applyBorder="1" applyAlignment="1">
      <alignment horizontal="center" vertical="center"/>
    </xf>
    <xf numFmtId="0" fontId="31" fillId="3" borderId="0" xfId="0" applyFont="1" applyFill="1" applyBorder="1" applyAlignment="1">
      <alignment horizontal="center" wrapText="1"/>
    </xf>
    <xf numFmtId="0" fontId="31" fillId="3" borderId="9" xfId="0" applyFont="1" applyFill="1" applyBorder="1" applyAlignment="1">
      <alignment horizontal="center" wrapText="1"/>
    </xf>
    <xf numFmtId="0" fontId="31" fillId="3" borderId="4" xfId="0" applyFont="1" applyFill="1" applyBorder="1" applyAlignment="1">
      <alignment horizontal="center"/>
    </xf>
    <xf numFmtId="0" fontId="34" fillId="2" borderId="4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 wrapText="1"/>
    </xf>
    <xf numFmtId="0" fontId="34" fillId="2" borderId="9" xfId="0" applyFont="1" applyFill="1" applyBorder="1" applyAlignment="1">
      <alignment horizontal="center" vertical="center" wrapText="1"/>
    </xf>
    <xf numFmtId="0" fontId="31" fillId="3" borderId="7" xfId="0" applyFont="1" applyFill="1" applyBorder="1" applyAlignment="1">
      <alignment horizontal="left" vertical="center"/>
    </xf>
    <xf numFmtId="0" fontId="31" fillId="3" borderId="5" xfId="0" applyFont="1" applyFill="1" applyBorder="1" applyAlignment="1">
      <alignment horizontal="left" vertical="center"/>
    </xf>
    <xf numFmtId="0" fontId="31" fillId="3" borderId="8" xfId="0" applyFont="1" applyFill="1" applyBorder="1" applyAlignment="1">
      <alignment horizontal="left" vertical="center"/>
    </xf>
    <xf numFmtId="0" fontId="31" fillId="3" borderId="4" xfId="0" applyFont="1" applyFill="1" applyBorder="1" applyAlignment="1">
      <alignment horizontal="left" vertical="center"/>
    </xf>
    <xf numFmtId="0" fontId="31" fillId="3" borderId="0" xfId="0" applyFont="1" applyFill="1" applyBorder="1" applyAlignment="1">
      <alignment horizontal="left" vertical="center"/>
    </xf>
    <xf numFmtId="0" fontId="31" fillId="3" borderId="9" xfId="0" applyFont="1" applyFill="1" applyBorder="1" applyAlignment="1">
      <alignment horizontal="left" vertical="center"/>
    </xf>
    <xf numFmtId="0" fontId="31" fillId="3" borderId="7" xfId="0" applyFont="1" applyFill="1" applyBorder="1" applyAlignment="1">
      <alignment horizontal="left" vertical="top" wrapText="1"/>
    </xf>
    <xf numFmtId="0" fontId="31" fillId="3" borderId="5" xfId="0" applyFont="1" applyFill="1" applyBorder="1" applyAlignment="1">
      <alignment horizontal="left" vertical="top" wrapText="1"/>
    </xf>
    <xf numFmtId="0" fontId="31" fillId="3" borderId="8" xfId="0" applyFont="1" applyFill="1" applyBorder="1" applyAlignment="1">
      <alignment horizontal="left" vertical="top" wrapText="1"/>
    </xf>
    <xf numFmtId="0" fontId="31" fillId="3" borderId="4" xfId="0" applyFont="1" applyFill="1" applyBorder="1" applyAlignment="1">
      <alignment horizontal="left" vertical="top" wrapText="1"/>
    </xf>
    <xf numFmtId="0" fontId="31" fillId="3" borderId="0" xfId="0" applyFont="1" applyFill="1" applyBorder="1" applyAlignment="1">
      <alignment horizontal="left" vertical="top" wrapText="1"/>
    </xf>
    <xf numFmtId="0" fontId="31" fillId="3" borderId="9" xfId="0" applyFont="1" applyFill="1" applyBorder="1" applyAlignment="1">
      <alignment horizontal="left" vertical="top" wrapText="1"/>
    </xf>
    <xf numFmtId="0" fontId="34" fillId="2" borderId="0" xfId="0" applyFont="1" applyFill="1" applyBorder="1" applyAlignment="1">
      <alignment horizontal="center" vertical="top" wrapText="1"/>
    </xf>
    <xf numFmtId="0" fontId="34" fillId="2" borderId="9" xfId="0" applyFont="1" applyFill="1" applyBorder="1" applyAlignment="1">
      <alignment horizontal="center" vertical="top" wrapText="1"/>
    </xf>
    <xf numFmtId="0" fontId="49" fillId="3" borderId="0" xfId="2" applyFont="1" applyFill="1" applyBorder="1" applyAlignment="1">
      <alignment horizontal="right" vertical="top" wrapText="1"/>
    </xf>
    <xf numFmtId="0" fontId="34" fillId="3" borderId="60" xfId="2" applyFont="1" applyFill="1" applyBorder="1" applyAlignment="1">
      <alignment horizontal="center" wrapText="1"/>
    </xf>
    <xf numFmtId="0" fontId="34" fillId="3" borderId="6" xfId="2" applyFont="1" applyFill="1" applyBorder="1" applyAlignment="1">
      <alignment horizontal="center" wrapText="1"/>
    </xf>
    <xf numFmtId="0" fontId="34" fillId="3" borderId="15" xfId="2" applyFont="1" applyFill="1" applyBorder="1" applyAlignment="1">
      <alignment horizontal="center" wrapText="1"/>
    </xf>
    <xf numFmtId="0" fontId="34" fillId="3" borderId="3" xfId="2" applyFont="1" applyFill="1" applyBorder="1" applyAlignment="1">
      <alignment horizontal="center" wrapText="1"/>
    </xf>
    <xf numFmtId="0" fontId="34" fillId="3" borderId="62" xfId="2" applyFont="1" applyFill="1" applyBorder="1" applyAlignment="1">
      <alignment horizontal="center" wrapText="1"/>
    </xf>
    <xf numFmtId="0" fontId="29" fillId="2" borderId="0" xfId="0" applyFont="1" applyFill="1" applyBorder="1" applyAlignment="1">
      <alignment horizontal="center" vertical="center"/>
    </xf>
    <xf numFmtId="0" fontId="29" fillId="2" borderId="9" xfId="0" applyFont="1" applyFill="1" applyBorder="1" applyAlignment="1">
      <alignment horizontal="center" vertical="center"/>
    </xf>
    <xf numFmtId="0" fontId="34" fillId="3" borderId="16" xfId="2" applyFont="1" applyFill="1" applyBorder="1" applyAlignment="1">
      <alignment horizontal="center" wrapText="1"/>
    </xf>
    <xf numFmtId="0" fontId="31" fillId="3" borderId="0" xfId="2" applyFont="1" applyFill="1" applyBorder="1" applyAlignment="1">
      <alignment horizontal="left"/>
    </xf>
    <xf numFmtId="0" fontId="56" fillId="2" borderId="0" xfId="2" applyFont="1" applyFill="1" applyAlignment="1">
      <alignment horizontal="center" vertical="center"/>
    </xf>
    <xf numFmtId="0" fontId="37" fillId="2" borderId="0" xfId="2" applyFont="1" applyFill="1" applyAlignment="1">
      <alignment horizontal="left" vertical="top" wrapText="1"/>
    </xf>
    <xf numFmtId="165" fontId="31" fillId="3" borderId="0" xfId="2" applyNumberFormat="1" applyFont="1" applyFill="1" applyBorder="1" applyAlignment="1">
      <alignment horizontal="center" wrapText="1"/>
    </xf>
    <xf numFmtId="0" fontId="37" fillId="3" borderId="0" xfId="2" applyFont="1" applyFill="1" applyBorder="1" applyAlignment="1">
      <alignment horizontal="left"/>
    </xf>
    <xf numFmtId="165" fontId="31" fillId="3" borderId="0" xfId="2" applyNumberFormat="1" applyFont="1" applyFill="1" applyBorder="1" applyAlignment="1">
      <alignment horizontal="left" wrapText="1"/>
    </xf>
    <xf numFmtId="0" fontId="56" fillId="2" borderId="0" xfId="2" applyFont="1" applyFill="1" applyAlignment="1">
      <alignment horizontal="left" vertical="center" wrapText="1"/>
    </xf>
    <xf numFmtId="0" fontId="56" fillId="2" borderId="0" xfId="2" applyFont="1" applyFill="1" applyAlignment="1">
      <alignment horizontal="left" vertical="center"/>
    </xf>
    <xf numFmtId="3" fontId="57" fillId="29" borderId="0" xfId="2" applyNumberFormat="1" applyFont="1" applyFill="1" applyBorder="1" applyAlignment="1">
      <alignment horizontal="center" vertical="center" wrapText="1"/>
    </xf>
    <xf numFmtId="3" fontId="62" fillId="13" borderId="0" xfId="2" applyNumberFormat="1" applyFont="1" applyFill="1" applyBorder="1" applyAlignment="1">
      <alignment horizontal="center" vertical="center" wrapText="1"/>
    </xf>
    <xf numFmtId="165" fontId="59" fillId="3" borderId="0" xfId="2" applyNumberFormat="1" applyFont="1" applyFill="1" applyBorder="1" applyAlignment="1">
      <alignment horizontal="left" wrapText="1"/>
    </xf>
    <xf numFmtId="165" fontId="63" fillId="3" borderId="0" xfId="2" applyNumberFormat="1" applyFont="1" applyFill="1" applyBorder="1" applyAlignment="1">
      <alignment horizontal="center" wrapText="1"/>
    </xf>
    <xf numFmtId="0" fontId="31" fillId="2" borderId="0" xfId="2" applyFont="1" applyFill="1" applyAlignment="1">
      <alignment horizontal="center" wrapText="1"/>
    </xf>
    <xf numFmtId="0" fontId="54" fillId="3" borderId="0" xfId="2" applyFont="1" applyFill="1" applyBorder="1" applyAlignment="1">
      <alignment horizontal="right" vertical="center"/>
    </xf>
    <xf numFmtId="0" fontId="55" fillId="2" borderId="0" xfId="2" applyFont="1" applyFill="1" applyAlignment="1">
      <alignment horizontal="center" wrapText="1"/>
    </xf>
    <xf numFmtId="0" fontId="64" fillId="9" borderId="0" xfId="2" applyFont="1" applyFill="1" applyAlignment="1">
      <alignment horizontal="center" vertical="center" wrapText="1"/>
    </xf>
    <xf numFmtId="0" fontId="64" fillId="9" borderId="0" xfId="2" applyFont="1" applyFill="1" applyAlignment="1">
      <alignment horizontal="center" vertical="center"/>
    </xf>
    <xf numFmtId="0" fontId="33" fillId="2" borderId="0" xfId="2" applyFont="1" applyFill="1" applyAlignment="1">
      <alignment horizontal="center" wrapText="1"/>
    </xf>
    <xf numFmtId="3" fontId="58" fillId="10" borderId="0" xfId="2" applyNumberFormat="1" applyFont="1" applyFill="1" applyBorder="1" applyAlignment="1">
      <alignment horizontal="center" vertical="center" wrapText="1"/>
    </xf>
    <xf numFmtId="165" fontId="62" fillId="13" borderId="0" xfId="2" applyNumberFormat="1" applyFont="1" applyFill="1" applyBorder="1" applyAlignment="1">
      <alignment horizontal="center" vertical="center" wrapText="1"/>
    </xf>
    <xf numFmtId="3" fontId="31" fillId="30" borderId="0" xfId="2" applyNumberFormat="1" applyFont="1" applyFill="1" applyBorder="1" applyAlignment="1">
      <alignment horizontal="center" vertical="center" wrapText="1"/>
    </xf>
    <xf numFmtId="3" fontId="31" fillId="30" borderId="43" xfId="2" applyNumberFormat="1" applyFont="1" applyFill="1" applyBorder="1" applyAlignment="1">
      <alignment horizontal="center" vertical="center" wrapText="1"/>
    </xf>
    <xf numFmtId="3" fontId="31" fillId="30" borderId="42" xfId="2" applyNumberFormat="1" applyFont="1" applyFill="1" applyBorder="1" applyAlignment="1">
      <alignment horizontal="center" vertical="center" wrapText="1"/>
    </xf>
    <xf numFmtId="0" fontId="31" fillId="2" borderId="0" xfId="2" applyFont="1" applyFill="1" applyBorder="1" applyAlignment="1">
      <alignment horizontal="left"/>
    </xf>
    <xf numFmtId="0" fontId="66" fillId="2" borderId="0" xfId="2" applyFont="1" applyFill="1" applyAlignment="1">
      <alignment horizontal="right"/>
    </xf>
    <xf numFmtId="0" fontId="33" fillId="3" borderId="0" xfId="2" applyFont="1" applyFill="1" applyAlignment="1">
      <alignment horizontal="center" vertical="center" wrapText="1"/>
    </xf>
  </cellXfs>
  <cellStyles count="58">
    <cellStyle name="Fixed" xfId="13"/>
    <cellStyle name="Hypertextový odkaz 2" xfId="4"/>
    <cellStyle name="Normální" xfId="0" builtinId="0"/>
    <cellStyle name="Normální 2" xfId="2"/>
    <cellStyle name="Normální 2 2" xfId="14"/>
    <cellStyle name="Normální 2 2 2" xfId="15"/>
    <cellStyle name="Normální 2 3" xfId="20"/>
    <cellStyle name="Normální 3" xfId="5"/>
    <cellStyle name="Normální 4" xfId="6"/>
    <cellStyle name="Normální 5" xfId="16"/>
    <cellStyle name="Normální 5 2" xfId="17"/>
    <cellStyle name="Normální 5 3" xfId="19"/>
    <cellStyle name="Normální 6" xfId="18"/>
    <cellStyle name="Normální 7" xfId="21"/>
    <cellStyle name="Normální 7 2" xfId="57"/>
    <cellStyle name="Normální 8" xfId="22"/>
    <cellStyle name="Normální 9" xfId="23"/>
    <cellStyle name="Procenta" xfId="1" builtinId="5"/>
    <cellStyle name="Procenta 2" xfId="7"/>
    <cellStyle name="Procenta 2 2" xfId="3"/>
    <cellStyle name="SAPBEXaggData" xfId="8"/>
    <cellStyle name="SAPBEXaggDataEmph" xfId="24"/>
    <cellStyle name="SAPBEXaggItem" xfId="9"/>
    <cellStyle name="SAPBEXaggItemX" xfId="25"/>
    <cellStyle name="SAPBEXexcBad7" xfId="26"/>
    <cellStyle name="SAPBEXexcBad8" xfId="27"/>
    <cellStyle name="SAPBEXexcBad9" xfId="28"/>
    <cellStyle name="SAPBEXexcCritical4" xfId="29"/>
    <cellStyle name="SAPBEXexcCritical5" xfId="30"/>
    <cellStyle name="SAPBEXexcCritical6" xfId="31"/>
    <cellStyle name="SAPBEXexcGood1" xfId="32"/>
    <cellStyle name="SAPBEXexcGood2" xfId="33"/>
    <cellStyle name="SAPBEXexcGood3" xfId="34"/>
    <cellStyle name="SAPBEXfilterDrill" xfId="35"/>
    <cellStyle name="SAPBEXfilterItem" xfId="36"/>
    <cellStyle name="SAPBEXfilterText" xfId="37"/>
    <cellStyle name="SAPBEXformats" xfId="38"/>
    <cellStyle name="SAPBEXheaderItem" xfId="39"/>
    <cellStyle name="SAPBEXheaderText" xfId="40"/>
    <cellStyle name="SAPBEXHLevel0" xfId="41"/>
    <cellStyle name="SAPBEXHLevel0X" xfId="42"/>
    <cellStyle name="SAPBEXHLevel1" xfId="43"/>
    <cellStyle name="SAPBEXHLevel1X" xfId="44"/>
    <cellStyle name="SAPBEXHLevel2" xfId="45"/>
    <cellStyle name="SAPBEXHLevel2X" xfId="46"/>
    <cellStyle name="SAPBEXHLevel3" xfId="47"/>
    <cellStyle name="SAPBEXHLevel3X" xfId="48"/>
    <cellStyle name="SAPBEXchaText" xfId="10"/>
    <cellStyle name="SAPBEXresData" xfId="49"/>
    <cellStyle name="SAPBEXresDataEmph" xfId="50"/>
    <cellStyle name="SAPBEXresItem" xfId="51"/>
    <cellStyle name="SAPBEXresItemX" xfId="52"/>
    <cellStyle name="SAPBEXstdData" xfId="11"/>
    <cellStyle name="SAPBEXstdDataEmph" xfId="53"/>
    <cellStyle name="SAPBEXstdItem" xfId="12"/>
    <cellStyle name="SAPBEXstdItemX" xfId="54"/>
    <cellStyle name="SAPBEXtitle" xfId="55"/>
    <cellStyle name="SAPBEXundefined" xfId="56"/>
  </cellStyles>
  <dxfs count="0"/>
  <tableStyles count="0" defaultTableStyle="TableStyleMedium2" defaultPivotStyle="PivotStyleLight16"/>
  <colors>
    <mruColors>
      <color rgb="FF79C1D5"/>
      <color rgb="FFDDFAFB"/>
      <color rgb="FFCEF8FA"/>
      <color rgb="FFFFCC66"/>
      <color rgb="FFFFFF66"/>
      <color rgb="FFFFFF99"/>
      <color rgb="FFFFFFCC"/>
      <color rgb="FFFFCCFF"/>
      <color rgb="FF0000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0"/>
      <c:rotY val="10"/>
      <c:depthPercent val="60"/>
      <c:rAngAx val="1"/>
    </c:view3D>
    <c:floor>
      <c:thickness val="0"/>
      <c:spPr>
        <a:noFill/>
        <a:ln w="9525">
          <a:noFill/>
        </a:ln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6239905495684007E-2"/>
          <c:y val="8.2281803382172145E-3"/>
          <c:w val="0.97127600985360696"/>
          <c:h val="0.97118276354696165"/>
        </c:manualLayout>
      </c:layout>
      <c:line3DChart>
        <c:grouping val="standar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</c:spPr>
          <c:val>
            <c:numRef>
              <c:f>T!$E$20:$E$26</c:f>
              <c:numCache>
                <c:formatCode>General</c:formatCode>
                <c:ptCount val="7"/>
                <c:pt idx="0">
                  <c:v>1</c:v>
                </c:pt>
                <c:pt idx="1">
                  <c:v>6</c:v>
                </c:pt>
                <c:pt idx="2">
                  <c:v>0</c:v>
                </c:pt>
                <c:pt idx="3">
                  <c:v>6</c:v>
                </c:pt>
                <c:pt idx="4" formatCode="0">
                  <c:v>8</c:v>
                </c:pt>
                <c:pt idx="5" formatCode="0">
                  <c:v>6</c:v>
                </c:pt>
                <c:pt idx="6" formatCode="0">
                  <c:v>10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chemeClr val="accent5">
                <a:lumMod val="75000"/>
              </a:schemeClr>
            </a:solidFill>
          </c:spPr>
          <c:val>
            <c:numRef>
              <c:f>T!$F$20:$F$26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10</c:v>
                </c:pt>
                <c:pt idx="4" formatCode="0">
                  <c:v>10</c:v>
                </c:pt>
                <c:pt idx="5" formatCode="0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Depth val="90"/>
        <c:axId val="110109824"/>
        <c:axId val="110111360"/>
        <c:axId val="110125056"/>
      </c:line3DChart>
      <c:catAx>
        <c:axId val="110109824"/>
        <c:scaling>
          <c:orientation val="minMax"/>
        </c:scaling>
        <c:delete val="1"/>
        <c:axPos val="b"/>
        <c:majorTickMark val="out"/>
        <c:minorTickMark val="none"/>
        <c:tickLblPos val="nextTo"/>
        <c:crossAx val="110111360"/>
        <c:crosses val="autoZero"/>
        <c:auto val="1"/>
        <c:lblAlgn val="ctr"/>
        <c:lblOffset val="100"/>
        <c:noMultiLvlLbl val="0"/>
      </c:catAx>
      <c:valAx>
        <c:axId val="1101113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10109824"/>
        <c:crosses val="autoZero"/>
        <c:crossBetween val="between"/>
      </c:valAx>
      <c:serAx>
        <c:axId val="110125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10111360"/>
        <c:crosses val="autoZero"/>
      </c:ser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b="0"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'9'!$H$46</c:f>
              <c:strCache>
                <c:ptCount val="1"/>
                <c:pt idx="0">
                  <c:v>duben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'9'!$I$45:$J$45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'9'!$I$46:$J$46</c:f>
              <c:numCache>
                <c:formatCode>0.0%</c:formatCode>
                <c:ptCount val="2"/>
                <c:pt idx="0">
                  <c:v>0.45306598804023329</c:v>
                </c:pt>
                <c:pt idx="1">
                  <c:v>0.46409394058398018</c:v>
                </c:pt>
              </c:numCache>
            </c:numRef>
          </c:val>
        </c:ser>
        <c:ser>
          <c:idx val="1"/>
          <c:order val="1"/>
          <c:tx>
            <c:strRef>
              <c:f>'9'!$H$47</c:f>
              <c:strCache>
                <c:ptCount val="1"/>
                <c:pt idx="0">
                  <c:v>květen</c:v>
                </c:pt>
              </c:strCache>
            </c:strRef>
          </c:tx>
          <c:spPr>
            <a:solidFill>
              <a:srgbClr val="79C1D5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'9'!$I$45:$J$45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'9'!$I$47:$J$47</c:f>
              <c:numCache>
                <c:formatCode>0.0%</c:formatCode>
                <c:ptCount val="2"/>
                <c:pt idx="0">
                  <c:v>0.31252883725944297</c:v>
                </c:pt>
                <c:pt idx="1">
                  <c:v>0.30162091986140299</c:v>
                </c:pt>
              </c:numCache>
            </c:numRef>
          </c:val>
        </c:ser>
        <c:ser>
          <c:idx val="2"/>
          <c:order val="2"/>
          <c:tx>
            <c:strRef>
              <c:f>'9'!$H$48</c:f>
              <c:strCache>
                <c:ptCount val="1"/>
                <c:pt idx="0">
                  <c:v>červen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dLbl>
              <c:idx val="1"/>
              <c:spPr/>
              <c:txPr>
                <a:bodyPr/>
                <a:lstStyle/>
                <a:p>
                  <a:pPr>
                    <a:defRPr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'9'!$I$45:$J$45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'9'!$I$48:$J$48</c:f>
              <c:numCache>
                <c:formatCode>0.0%</c:formatCode>
                <c:ptCount val="2"/>
                <c:pt idx="0">
                  <c:v>0.23440517470032388</c:v>
                </c:pt>
                <c:pt idx="1">
                  <c:v>0.23428513955461683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2417024"/>
        <c:axId val="112419200"/>
      </c:barChart>
      <c:catAx>
        <c:axId val="112417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2419200"/>
        <c:crosses val="autoZero"/>
        <c:auto val="1"/>
        <c:lblAlgn val="ctr"/>
        <c:lblOffset val="100"/>
        <c:noMultiLvlLbl val="0"/>
      </c:catAx>
      <c:valAx>
        <c:axId val="11241920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24170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98686948872537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'10'!$B$46</c:f>
              <c:strCache>
                <c:ptCount val="1"/>
                <c:pt idx="0">
                  <c:v>duben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cat>
            <c:numRef>
              <c:f>'10'!$C$45:$D$45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'10'!$C$46:$D$46</c:f>
              <c:numCache>
                <c:formatCode>#,##0</c:formatCode>
                <c:ptCount val="2"/>
                <c:pt idx="0">
                  <c:v>71355.55238173173</c:v>
                </c:pt>
                <c:pt idx="1">
                  <c:v>71338.909813935432</c:v>
                </c:pt>
              </c:numCache>
            </c:numRef>
          </c:val>
        </c:ser>
        <c:ser>
          <c:idx val="1"/>
          <c:order val="1"/>
          <c:tx>
            <c:strRef>
              <c:f>'10'!$B$47</c:f>
              <c:strCache>
                <c:ptCount val="1"/>
                <c:pt idx="0">
                  <c:v>květen</c:v>
                </c:pt>
              </c:strCache>
            </c:strRef>
          </c:tx>
          <c:spPr>
            <a:solidFill>
              <a:srgbClr val="79C1D5"/>
            </a:solidFill>
          </c:spPr>
          <c:invertIfNegative val="0"/>
          <c:cat>
            <c:numRef>
              <c:f>'10'!$C$45:$D$45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'10'!$C$47:$D$47</c:f>
              <c:numCache>
                <c:formatCode>#,##0</c:formatCode>
                <c:ptCount val="2"/>
                <c:pt idx="0">
                  <c:v>39187.313999998718</c:v>
                </c:pt>
                <c:pt idx="1">
                  <c:v>36941.94599999988</c:v>
                </c:pt>
              </c:numCache>
            </c:numRef>
          </c:val>
        </c:ser>
        <c:ser>
          <c:idx val="2"/>
          <c:order val="2"/>
          <c:tx>
            <c:strRef>
              <c:f>'10'!$B$48</c:f>
              <c:strCache>
                <c:ptCount val="1"/>
                <c:pt idx="0">
                  <c:v>červen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'10'!$C$45:$D$45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'10'!$C$48:$D$48</c:f>
              <c:numCache>
                <c:formatCode>#,##0</c:formatCode>
                <c:ptCount val="2"/>
                <c:pt idx="0">
                  <c:v>22024.875999998229</c:v>
                </c:pt>
                <c:pt idx="1">
                  <c:v>23837.739988002013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2285184"/>
        <c:axId val="112287104"/>
      </c:barChart>
      <c:catAx>
        <c:axId val="112285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2287104"/>
        <c:crosses val="autoZero"/>
        <c:auto val="1"/>
        <c:lblAlgn val="ctr"/>
        <c:lblOffset val="100"/>
        <c:noMultiLvlLbl val="0"/>
      </c:catAx>
      <c:valAx>
        <c:axId val="1122871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1.6511867905056758E-2"/>
              <c:y val="0.3322417628496590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122851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753245081422043"/>
          <c:y val="0.40086516717854037"/>
          <c:w val="0.12695402175545495"/>
          <c:h val="0.2138482241650634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'10'!$H$46</c:f>
              <c:strCache>
                <c:ptCount val="1"/>
                <c:pt idx="0">
                  <c:v>duben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'10'!$I$45:$J$45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'10'!$I$46:$J$46</c:f>
              <c:numCache>
                <c:formatCode>0.0%</c:formatCode>
                <c:ptCount val="2"/>
                <c:pt idx="0">
                  <c:v>0.53825727963491665</c:v>
                </c:pt>
                <c:pt idx="1">
                  <c:v>0.53996115672377853</c:v>
                </c:pt>
              </c:numCache>
            </c:numRef>
          </c:val>
        </c:ser>
        <c:ser>
          <c:idx val="1"/>
          <c:order val="1"/>
          <c:tx>
            <c:strRef>
              <c:f>'10'!$H$47</c:f>
              <c:strCache>
                <c:ptCount val="1"/>
                <c:pt idx="0">
                  <c:v>květen</c:v>
                </c:pt>
              </c:strCache>
            </c:strRef>
          </c:tx>
          <c:spPr>
            <a:solidFill>
              <a:srgbClr val="79C1D5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'10'!$I$45:$J$45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'10'!$I$47:$J$47</c:f>
              <c:numCache>
                <c:formatCode>0.0%</c:formatCode>
                <c:ptCount val="2"/>
                <c:pt idx="0">
                  <c:v>0.29560218267245497</c:v>
                </c:pt>
                <c:pt idx="1">
                  <c:v>0.27961200901181676</c:v>
                </c:pt>
              </c:numCache>
            </c:numRef>
          </c:val>
        </c:ser>
        <c:ser>
          <c:idx val="2"/>
          <c:order val="2"/>
          <c:tx>
            <c:strRef>
              <c:f>'10'!$H$48</c:f>
              <c:strCache>
                <c:ptCount val="1"/>
                <c:pt idx="0">
                  <c:v>červen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'10'!$I$45:$J$45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'10'!$I$48:$J$48</c:f>
              <c:numCache>
                <c:formatCode>0.0%</c:formatCode>
                <c:ptCount val="2"/>
                <c:pt idx="0">
                  <c:v>0.16614053769262827</c:v>
                </c:pt>
                <c:pt idx="1">
                  <c:v>0.18042683426440462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9015680"/>
        <c:axId val="119021952"/>
      </c:barChart>
      <c:catAx>
        <c:axId val="119015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9021952"/>
        <c:crosses val="autoZero"/>
        <c:auto val="1"/>
        <c:lblAlgn val="ctr"/>
        <c:lblOffset val="100"/>
        <c:noMultiLvlLbl val="0"/>
      </c:catAx>
      <c:valAx>
        <c:axId val="11902195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90156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98686948872537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'11'!$B$46</c:f>
              <c:strCache>
                <c:ptCount val="1"/>
                <c:pt idx="0">
                  <c:v>duben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cat>
            <c:numRef>
              <c:f>'11'!$C$45:$D$45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'11'!$C$46:$D$46</c:f>
              <c:numCache>
                <c:formatCode>#,##0</c:formatCode>
                <c:ptCount val="2"/>
                <c:pt idx="0">
                  <c:v>499547.70529253222</c:v>
                </c:pt>
                <c:pt idx="1">
                  <c:v>522235.30982668407</c:v>
                </c:pt>
              </c:numCache>
            </c:numRef>
          </c:val>
        </c:ser>
        <c:ser>
          <c:idx val="1"/>
          <c:order val="1"/>
          <c:tx>
            <c:strRef>
              <c:f>'11'!$B$47</c:f>
              <c:strCache>
                <c:ptCount val="1"/>
                <c:pt idx="0">
                  <c:v>květen</c:v>
                </c:pt>
              </c:strCache>
            </c:strRef>
          </c:tx>
          <c:spPr>
            <a:solidFill>
              <a:srgbClr val="79C1D5"/>
            </a:solidFill>
          </c:spPr>
          <c:invertIfNegative val="0"/>
          <c:cat>
            <c:numRef>
              <c:f>'11'!$C$45:$D$45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'11'!$C$47:$D$47</c:f>
              <c:numCache>
                <c:formatCode>#,##0</c:formatCode>
                <c:ptCount val="2"/>
                <c:pt idx="0">
                  <c:v>354821.8640792743</c:v>
                </c:pt>
                <c:pt idx="1">
                  <c:v>348740.86166517186</c:v>
                </c:pt>
              </c:numCache>
            </c:numRef>
          </c:val>
        </c:ser>
        <c:ser>
          <c:idx val="2"/>
          <c:order val="2"/>
          <c:tx>
            <c:strRef>
              <c:f>'11'!$B$48</c:f>
              <c:strCache>
                <c:ptCount val="1"/>
                <c:pt idx="0">
                  <c:v>červen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'11'!$C$45:$D$45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'11'!$C$48:$D$48</c:f>
              <c:numCache>
                <c:formatCode>#,##0</c:formatCode>
                <c:ptCount val="2"/>
                <c:pt idx="0">
                  <c:v>267802.03776030691</c:v>
                </c:pt>
                <c:pt idx="1">
                  <c:v>275508.15849041025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1530624"/>
        <c:axId val="141532544"/>
      </c:barChart>
      <c:catAx>
        <c:axId val="141530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1532544"/>
        <c:crosses val="autoZero"/>
        <c:auto val="1"/>
        <c:lblAlgn val="ctr"/>
        <c:lblOffset val="100"/>
        <c:noMultiLvlLbl val="0"/>
      </c:catAx>
      <c:valAx>
        <c:axId val="1415325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5.6126499173979267E-3"/>
              <c:y val="0.2893844354647301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415306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753245081422043"/>
          <c:y val="0.40086516717854037"/>
          <c:w val="0.12695402175545495"/>
          <c:h val="0.2138482241650634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'11'!$H$46</c:f>
              <c:strCache>
                <c:ptCount val="1"/>
                <c:pt idx="0">
                  <c:v>duben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'11'!$I$45:$J$45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'11'!$I$46:$J$46</c:f>
              <c:numCache>
                <c:formatCode>0.0%</c:formatCode>
                <c:ptCount val="2"/>
                <c:pt idx="0">
                  <c:v>0.44516159749327933</c:v>
                </c:pt>
                <c:pt idx="1">
                  <c:v>0.45551020294779077</c:v>
                </c:pt>
              </c:numCache>
            </c:numRef>
          </c:val>
        </c:ser>
        <c:ser>
          <c:idx val="1"/>
          <c:order val="1"/>
          <c:tx>
            <c:strRef>
              <c:f>'11'!$H$47</c:f>
              <c:strCache>
                <c:ptCount val="1"/>
                <c:pt idx="0">
                  <c:v>květen</c:v>
                </c:pt>
              </c:strCache>
            </c:strRef>
          </c:tx>
          <c:spPr>
            <a:solidFill>
              <a:srgbClr val="79C1D5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'11'!$I$45:$J$45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'11'!$I$47:$J$47</c:f>
              <c:numCache>
                <c:formatCode>0.0%</c:formatCode>
                <c:ptCount val="2"/>
                <c:pt idx="0">
                  <c:v>0.31619215975894949</c:v>
                </c:pt>
                <c:pt idx="1">
                  <c:v>0.30418284188024286</c:v>
                </c:pt>
              </c:numCache>
            </c:numRef>
          </c:val>
        </c:ser>
        <c:ser>
          <c:idx val="2"/>
          <c:order val="2"/>
          <c:tx>
            <c:strRef>
              <c:f>'11'!$H$48</c:f>
              <c:strCache>
                <c:ptCount val="1"/>
                <c:pt idx="0">
                  <c:v>červen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'11'!$I$45:$J$45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'11'!$I$48:$J$48</c:f>
              <c:numCache>
                <c:formatCode>0.0%</c:formatCode>
                <c:ptCount val="2"/>
                <c:pt idx="0">
                  <c:v>0.23864624274777124</c:v>
                </c:pt>
                <c:pt idx="1">
                  <c:v>0.24030695517196626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8396288"/>
        <c:axId val="148410752"/>
      </c:barChart>
      <c:catAx>
        <c:axId val="148396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8410752"/>
        <c:crosses val="autoZero"/>
        <c:auto val="1"/>
        <c:lblAlgn val="ctr"/>
        <c:lblOffset val="100"/>
        <c:noMultiLvlLbl val="0"/>
      </c:catAx>
      <c:valAx>
        <c:axId val="14841075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483962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98686948872537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'12'!$B$46</c:f>
              <c:strCache>
                <c:ptCount val="1"/>
                <c:pt idx="0">
                  <c:v>duben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cat>
            <c:numRef>
              <c:f>'12'!$C$45:$D$45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'12'!$C$46:$D$46</c:f>
              <c:numCache>
                <c:formatCode>#,##0</c:formatCode>
                <c:ptCount val="2"/>
                <c:pt idx="0">
                  <c:v>25127.032999999996</c:v>
                </c:pt>
                <c:pt idx="1">
                  <c:v>26032.766000000003</c:v>
                </c:pt>
              </c:numCache>
            </c:numRef>
          </c:val>
        </c:ser>
        <c:ser>
          <c:idx val="1"/>
          <c:order val="1"/>
          <c:tx>
            <c:strRef>
              <c:f>'12'!$B$47</c:f>
              <c:strCache>
                <c:ptCount val="1"/>
                <c:pt idx="0">
                  <c:v>květen</c:v>
                </c:pt>
              </c:strCache>
            </c:strRef>
          </c:tx>
          <c:spPr>
            <a:solidFill>
              <a:srgbClr val="79C1D5"/>
            </a:solidFill>
          </c:spPr>
          <c:invertIfNegative val="0"/>
          <c:cat>
            <c:numRef>
              <c:f>'12'!$C$45:$D$45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'12'!$C$47:$D$47</c:f>
              <c:numCache>
                <c:formatCode>#,##0</c:formatCode>
                <c:ptCount val="2"/>
                <c:pt idx="0">
                  <c:v>17428.120999999996</c:v>
                </c:pt>
                <c:pt idx="1">
                  <c:v>16454.792999999998</c:v>
                </c:pt>
              </c:numCache>
            </c:numRef>
          </c:val>
        </c:ser>
        <c:ser>
          <c:idx val="2"/>
          <c:order val="2"/>
          <c:tx>
            <c:strRef>
              <c:f>'12'!$B$48</c:f>
              <c:strCache>
                <c:ptCount val="1"/>
                <c:pt idx="0">
                  <c:v>červen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'12'!$C$45:$D$45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'12'!$C$48:$D$48</c:f>
              <c:numCache>
                <c:formatCode>#,##0</c:formatCode>
                <c:ptCount val="2"/>
                <c:pt idx="0">
                  <c:v>11633.712000000001</c:v>
                </c:pt>
                <c:pt idx="1">
                  <c:v>12256.823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9882368"/>
        <c:axId val="149884288"/>
      </c:barChart>
      <c:catAx>
        <c:axId val="149882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9884288"/>
        <c:crosses val="autoZero"/>
        <c:auto val="1"/>
        <c:lblAlgn val="ctr"/>
        <c:lblOffset val="100"/>
        <c:noMultiLvlLbl val="0"/>
      </c:catAx>
      <c:valAx>
        <c:axId val="1498842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1.6511867905056758E-2"/>
              <c:y val="0.3322417628496590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498823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753245081422043"/>
          <c:y val="0.40086516717854037"/>
          <c:w val="0.12695402175545495"/>
          <c:h val="0.2138482241650634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'12'!$H$46</c:f>
              <c:strCache>
                <c:ptCount val="1"/>
                <c:pt idx="0">
                  <c:v>duben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'12'!$I$45:$J$45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'12'!$I$46:$J$46</c:f>
              <c:numCache>
                <c:formatCode>0.0%</c:formatCode>
                <c:ptCount val="2"/>
                <c:pt idx="0">
                  <c:v>0.46369364880232028</c:v>
                </c:pt>
                <c:pt idx="1">
                  <c:v>0.47553310584454134</c:v>
                </c:pt>
              </c:numCache>
            </c:numRef>
          </c:val>
        </c:ser>
        <c:ser>
          <c:idx val="1"/>
          <c:order val="1"/>
          <c:tx>
            <c:strRef>
              <c:f>'12'!$H$47</c:f>
              <c:strCache>
                <c:ptCount val="1"/>
                <c:pt idx="0">
                  <c:v>květen</c:v>
                </c:pt>
              </c:strCache>
            </c:strRef>
          </c:tx>
          <c:spPr>
            <a:solidFill>
              <a:srgbClr val="79C1D5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'12'!$I$45:$J$45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'12'!$I$47:$J$47</c:f>
              <c:numCache>
                <c:formatCode>0.0%</c:formatCode>
                <c:ptCount val="2"/>
                <c:pt idx="0">
                  <c:v>0.32161811616430569</c:v>
                </c:pt>
                <c:pt idx="1">
                  <c:v>0.30057500694774486</c:v>
                </c:pt>
              </c:numCache>
            </c:numRef>
          </c:val>
        </c:ser>
        <c:ser>
          <c:idx val="2"/>
          <c:order val="2"/>
          <c:tx>
            <c:strRef>
              <c:f>'12'!$H$48</c:f>
              <c:strCache>
                <c:ptCount val="1"/>
                <c:pt idx="0">
                  <c:v>červen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'12'!$I$45:$J$45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'12'!$I$48:$J$48</c:f>
              <c:numCache>
                <c:formatCode>0.0%</c:formatCode>
                <c:ptCount val="2"/>
                <c:pt idx="0">
                  <c:v>0.21468823503337384</c:v>
                </c:pt>
                <c:pt idx="1">
                  <c:v>0.22389188720771386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9915904"/>
        <c:axId val="149922176"/>
      </c:barChart>
      <c:catAx>
        <c:axId val="149915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9922176"/>
        <c:crosses val="autoZero"/>
        <c:auto val="1"/>
        <c:lblAlgn val="ctr"/>
        <c:lblOffset val="100"/>
        <c:noMultiLvlLbl val="0"/>
      </c:catAx>
      <c:valAx>
        <c:axId val="14992217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499159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98686948872537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'13'!$B$38</c:f>
              <c:strCache>
                <c:ptCount val="1"/>
                <c:pt idx="0">
                  <c:v>duben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cat>
            <c:numRef>
              <c:f>'13'!$C$37:$D$37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'13'!$C$38:$D$38</c:f>
              <c:numCache>
                <c:formatCode>#,##0</c:formatCode>
                <c:ptCount val="2"/>
                <c:pt idx="0">
                  <c:v>6654.3270000000002</c:v>
                </c:pt>
                <c:pt idx="1">
                  <c:v>3201.6929999999979</c:v>
                </c:pt>
              </c:numCache>
            </c:numRef>
          </c:val>
        </c:ser>
        <c:ser>
          <c:idx val="1"/>
          <c:order val="1"/>
          <c:tx>
            <c:strRef>
              <c:f>'13'!$B$39</c:f>
              <c:strCache>
                <c:ptCount val="1"/>
                <c:pt idx="0">
                  <c:v>květen</c:v>
                </c:pt>
              </c:strCache>
            </c:strRef>
          </c:tx>
          <c:spPr>
            <a:solidFill>
              <a:srgbClr val="79C1D5"/>
            </a:solidFill>
          </c:spPr>
          <c:invertIfNegative val="0"/>
          <c:cat>
            <c:numRef>
              <c:f>'13'!$C$37:$D$37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'13'!$C$39:$D$39</c:f>
              <c:numCache>
                <c:formatCode>#,##0</c:formatCode>
                <c:ptCount val="2"/>
                <c:pt idx="0">
                  <c:v>4299.7630000000017</c:v>
                </c:pt>
                <c:pt idx="1">
                  <c:v>2634.1709999999975</c:v>
                </c:pt>
              </c:numCache>
            </c:numRef>
          </c:val>
        </c:ser>
        <c:ser>
          <c:idx val="2"/>
          <c:order val="2"/>
          <c:tx>
            <c:strRef>
              <c:f>'13'!$B$40</c:f>
              <c:strCache>
                <c:ptCount val="1"/>
                <c:pt idx="0">
                  <c:v>červen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'13'!$C$37:$D$37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'13'!$C$40:$D$40</c:f>
              <c:numCache>
                <c:formatCode>#,##0</c:formatCode>
                <c:ptCount val="2"/>
                <c:pt idx="0">
                  <c:v>10353.539999999999</c:v>
                </c:pt>
                <c:pt idx="1">
                  <c:v>2805.2149999999997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0062592"/>
        <c:axId val="150064512"/>
      </c:barChart>
      <c:catAx>
        <c:axId val="150062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50064512"/>
        <c:crosses val="autoZero"/>
        <c:auto val="1"/>
        <c:lblAlgn val="ctr"/>
        <c:lblOffset val="100"/>
        <c:noMultiLvlLbl val="0"/>
      </c:catAx>
      <c:valAx>
        <c:axId val="1500645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1.6511867905056758E-2"/>
              <c:y val="0.3322417628496590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500625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753245081422043"/>
          <c:y val="0.40086516717854037"/>
          <c:w val="0.12695402175545495"/>
          <c:h val="0.2138482241650634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'13'!$H$38</c:f>
              <c:strCache>
                <c:ptCount val="1"/>
                <c:pt idx="0">
                  <c:v>duben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'13'!$I$37:$J$37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'13'!$I$38:$J$38</c:f>
              <c:numCache>
                <c:formatCode>0.0%</c:formatCode>
                <c:ptCount val="2"/>
                <c:pt idx="0">
                  <c:v>0.31229784823558504</c:v>
                </c:pt>
                <c:pt idx="1">
                  <c:v>0.37052004732279387</c:v>
                </c:pt>
              </c:numCache>
            </c:numRef>
          </c:val>
        </c:ser>
        <c:ser>
          <c:idx val="1"/>
          <c:order val="1"/>
          <c:tx>
            <c:strRef>
              <c:f>'13'!$H$39</c:f>
              <c:strCache>
                <c:ptCount val="1"/>
                <c:pt idx="0">
                  <c:v>květen</c:v>
                </c:pt>
              </c:strCache>
            </c:strRef>
          </c:tx>
          <c:spPr>
            <a:solidFill>
              <a:srgbClr val="79C1D5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'13'!$I$37:$J$37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'13'!$I$39:$J$39</c:f>
              <c:numCache>
                <c:formatCode>0.0%</c:formatCode>
                <c:ptCount val="2"/>
                <c:pt idx="0">
                  <c:v>0.20179452149300511</c:v>
                </c:pt>
                <c:pt idx="1">
                  <c:v>0.30484283270642465</c:v>
                </c:pt>
              </c:numCache>
            </c:numRef>
          </c:val>
        </c:ser>
        <c:ser>
          <c:idx val="2"/>
          <c:order val="2"/>
          <c:tx>
            <c:strRef>
              <c:f>'13'!$H$40</c:f>
              <c:strCache>
                <c:ptCount val="1"/>
                <c:pt idx="0">
                  <c:v>červen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'13'!$I$37:$J$37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'13'!$I$40:$J$40</c:f>
              <c:numCache>
                <c:formatCode>0.0%</c:formatCode>
                <c:ptCount val="2"/>
                <c:pt idx="0">
                  <c:v>0.48590763027140965</c:v>
                </c:pt>
                <c:pt idx="1">
                  <c:v>0.3246371199707816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0296832"/>
        <c:axId val="150319488"/>
      </c:barChart>
      <c:catAx>
        <c:axId val="150296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50319488"/>
        <c:crosses val="autoZero"/>
        <c:auto val="1"/>
        <c:lblAlgn val="ctr"/>
        <c:lblOffset val="100"/>
        <c:noMultiLvlLbl val="0"/>
      </c:catAx>
      <c:valAx>
        <c:axId val="15031948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502968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effectLst/>
            </c:spPr>
          </c:dPt>
          <c:cat>
            <c:strRef>
              <c:f>'14'!$B$10:$B$14</c:f>
              <c:strCache>
                <c:ptCount val="5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'14'!$D$10:$D$14</c:f>
              <c:numCache>
                <c:formatCode>#,##0</c:formatCode>
                <c:ptCount val="5"/>
                <c:pt idx="0">
                  <c:v>71355.55238173173</c:v>
                </c:pt>
                <c:pt idx="1">
                  <c:v>499547.70529253222</c:v>
                </c:pt>
                <c:pt idx="2">
                  <c:v>25127.032999999996</c:v>
                </c:pt>
                <c:pt idx="3">
                  <c:v>6654.3270000000002</c:v>
                </c:pt>
                <c:pt idx="4">
                  <c:v>602684.61767426389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14610560"/>
        <c:axId val="114612096"/>
      </c:barChart>
      <c:catAx>
        <c:axId val="11461056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114612096"/>
        <c:crosses val="autoZero"/>
        <c:auto val="1"/>
        <c:lblAlgn val="ctr"/>
        <c:lblOffset val="100"/>
        <c:noMultiLvlLbl val="0"/>
      </c:catAx>
      <c:valAx>
        <c:axId val="114612096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14610560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depthPercent val="90"/>
      <c:rAngAx val="0"/>
      <c:perspective val="80"/>
    </c:view3D>
    <c:floor>
      <c:thickness val="0"/>
      <c:spPr>
        <a:noFill/>
        <a:ln w="9525">
          <a:noFill/>
        </a:ln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6239905495684007E-2"/>
          <c:y val="4.0280904489986877E-2"/>
          <c:w val="0.97127600985360696"/>
          <c:h val="0.93913014648899318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val>
            <c:numRef>
              <c:f>T!$E$20:$E$25</c:f>
              <c:numCache>
                <c:formatCode>General</c:formatCode>
                <c:ptCount val="6"/>
                <c:pt idx="0">
                  <c:v>1</c:v>
                </c:pt>
                <c:pt idx="1">
                  <c:v>6</c:v>
                </c:pt>
                <c:pt idx="2">
                  <c:v>0</c:v>
                </c:pt>
                <c:pt idx="3">
                  <c:v>6</c:v>
                </c:pt>
                <c:pt idx="4" formatCode="0">
                  <c:v>8</c:v>
                </c:pt>
                <c:pt idx="5" formatCode="0">
                  <c:v>6</c:v>
                </c:pt>
              </c:numCache>
            </c:numRef>
          </c:val>
        </c:ser>
        <c:ser>
          <c:idx val="1"/>
          <c:order val="1"/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val>
            <c:numRef>
              <c:f>T!$F$20:$F$25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10</c:v>
                </c:pt>
                <c:pt idx="4" formatCode="0">
                  <c:v>10</c:v>
                </c:pt>
                <c:pt idx="5" formatCode="0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"/>
        <c:gapDepth val="70"/>
        <c:shape val="box"/>
        <c:axId val="110141824"/>
        <c:axId val="110143360"/>
        <c:axId val="0"/>
      </c:bar3DChart>
      <c:catAx>
        <c:axId val="110141824"/>
        <c:scaling>
          <c:orientation val="minMax"/>
        </c:scaling>
        <c:delete val="1"/>
        <c:axPos val="b"/>
        <c:majorTickMark val="out"/>
        <c:minorTickMark val="none"/>
        <c:tickLblPos val="nextTo"/>
        <c:crossAx val="110143360"/>
        <c:crosses val="autoZero"/>
        <c:auto val="1"/>
        <c:lblAlgn val="ctr"/>
        <c:lblOffset val="100"/>
        <c:noMultiLvlLbl val="0"/>
      </c:catAx>
      <c:valAx>
        <c:axId val="1101433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10141824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'14'!$B$10:$B$14</c:f>
              <c:strCache>
                <c:ptCount val="5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'14'!$H$10:$H$14</c:f>
              <c:numCache>
                <c:formatCode>#,##0.0</c:formatCode>
                <c:ptCount val="5"/>
                <c:pt idx="0">
                  <c:v>8.7333333333333325</c:v>
                </c:pt>
                <c:pt idx="1">
                  <c:v>8.1177777777777784</c:v>
                </c:pt>
                <c:pt idx="2">
                  <c:v>7.5133333333333372</c:v>
                </c:pt>
                <c:pt idx="3">
                  <c:v>8.086666666666666</c:v>
                </c:pt>
                <c:pt idx="4">
                  <c:v>8.086666666666666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58811648"/>
        <c:axId val="158813184"/>
      </c:barChart>
      <c:catAx>
        <c:axId val="15881164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158813184"/>
        <c:crosses val="autoZero"/>
        <c:auto val="1"/>
        <c:lblAlgn val="ctr"/>
        <c:lblOffset val="100"/>
        <c:noMultiLvlLbl val="0"/>
      </c:catAx>
      <c:valAx>
        <c:axId val="158813184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588116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view3D>
      <c:rotX val="20"/>
      <c:rotY val="19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6964270595207857E-2"/>
          <c:y val="2.3022232515053264E-2"/>
          <c:w val="0.96228317185258905"/>
          <c:h val="0.84577080438474606"/>
        </c:manualLayout>
      </c:layout>
      <c:pie3D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rgbClr val="79C1D5"/>
              </a:solidFill>
            </c:spPr>
          </c:dPt>
          <c:dPt>
            <c:idx val="2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</c:dPt>
          <c:dPt>
            <c:idx val="3"/>
            <c:bubble3D val="0"/>
            <c:spPr>
              <a:solidFill>
                <a:srgbClr val="DDFAFB"/>
              </a:solidFill>
            </c:spPr>
          </c:dPt>
          <c:dLbls>
            <c:dLbl>
              <c:idx val="0"/>
              <c:layout>
                <c:manualLayout>
                  <c:x val="-6.8563455590356065E-2"/>
                  <c:y val="6.35601426623336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1"/>
              <c:layout>
                <c:manualLayout>
                  <c:x val="0.16094410131819026"/>
                  <c:y val="2.061802153511752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2"/>
              <c:layout>
                <c:manualLayout>
                  <c:x val="0.34095327303417927"/>
                  <c:y val="1.4891163068051342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3"/>
              <c:layout>
                <c:manualLayout>
                  <c:x val="0.13104781976602367"/>
                  <c:y val="5.691286057412338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spPr>
              <a:scene3d>
                <a:camera prst="orthographicFront"/>
                <a:lightRig rig="threePt" dir="t"/>
              </a:scene3d>
              <a:sp3d>
                <a:bevelT w="6350"/>
              </a:sp3d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</c:dLbls>
          <c:cat>
            <c:strRef>
              <c:f>'14'!$B$10:$B$13</c:f>
              <c:strCache>
                <c:ptCount val="4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'14'!$F$10:$F$13</c:f>
              <c:numCache>
                <c:formatCode>0.0%</c:formatCode>
                <c:ptCount val="4"/>
                <c:pt idx="0">
                  <c:v>0.11839354548960909</c:v>
                </c:pt>
                <c:pt idx="1">
                  <c:v>0.82897950788850405</c:v>
                </c:pt>
                <c:pt idx="2">
                  <c:v>4.1624553540963893E-2</c:v>
                </c:pt>
                <c:pt idx="3">
                  <c:v>1.1002393080922991E-2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</c:dPt>
          <c:cat>
            <c:strRef>
              <c:f>'14'!$B$10:$B$14</c:f>
              <c:strCache>
                <c:ptCount val="5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'14'!$I$10:$I$14</c:f>
              <c:numCache>
                <c:formatCode>#,##0.0</c:formatCode>
                <c:ptCount val="5"/>
                <c:pt idx="0">
                  <c:v>16.3</c:v>
                </c:pt>
                <c:pt idx="1">
                  <c:v>15.066666666666668</c:v>
                </c:pt>
                <c:pt idx="2">
                  <c:v>14.9</c:v>
                </c:pt>
                <c:pt idx="3">
                  <c:v>15.1</c:v>
                </c:pt>
                <c:pt idx="4">
                  <c:v>15.1</c:v>
                </c:pt>
              </c:numCache>
            </c:numRef>
          </c:val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'14'!$B$10:$B$14</c:f>
              <c:strCache>
                <c:ptCount val="5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'14'!$J$10:$J$14</c:f>
              <c:numCache>
                <c:formatCode>#,##0.0</c:formatCode>
                <c:ptCount val="5"/>
                <c:pt idx="0">
                  <c:v>3.4</c:v>
                </c:pt>
                <c:pt idx="1">
                  <c:v>2.25</c:v>
                </c:pt>
                <c:pt idx="2">
                  <c:v>1.6</c:v>
                </c:pt>
                <c:pt idx="3">
                  <c:v>2.2000000000000002</c:v>
                </c:pt>
                <c:pt idx="4">
                  <c:v>2.2000000000000002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59145344"/>
        <c:axId val="159151232"/>
      </c:barChart>
      <c:catAx>
        <c:axId val="15914534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159151232"/>
        <c:crosses val="autoZero"/>
        <c:auto val="1"/>
        <c:lblAlgn val="ctr"/>
        <c:lblOffset val="100"/>
        <c:noMultiLvlLbl val="0"/>
      </c:catAx>
      <c:valAx>
        <c:axId val="159151232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591453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effectLst/>
            </c:spPr>
          </c:dPt>
          <c:cat>
            <c:strRef>
              <c:f>'15'!$B$10:$B$14</c:f>
              <c:strCache>
                <c:ptCount val="5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'15'!$D$10:$D$14</c:f>
              <c:numCache>
                <c:formatCode>#,##0</c:formatCode>
                <c:ptCount val="5"/>
                <c:pt idx="0">
                  <c:v>39187.313999998718</c:v>
                </c:pt>
                <c:pt idx="1">
                  <c:v>354821.8640792743</c:v>
                </c:pt>
                <c:pt idx="2">
                  <c:v>17428.120999999996</c:v>
                </c:pt>
                <c:pt idx="3">
                  <c:v>4299.7630000000017</c:v>
                </c:pt>
                <c:pt idx="4">
                  <c:v>415737.06207927299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59217536"/>
        <c:axId val="159219072"/>
      </c:barChart>
      <c:catAx>
        <c:axId val="15921753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159219072"/>
        <c:crosses val="autoZero"/>
        <c:auto val="1"/>
        <c:lblAlgn val="ctr"/>
        <c:lblOffset val="100"/>
        <c:noMultiLvlLbl val="0"/>
      </c:catAx>
      <c:valAx>
        <c:axId val="159219072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59217536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523973581373496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'15'!$B$10:$B$14</c:f>
              <c:strCache>
                <c:ptCount val="5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'15'!$H$10:$H$14</c:f>
              <c:numCache>
                <c:formatCode>#,##0.0</c:formatCode>
                <c:ptCount val="5"/>
                <c:pt idx="0">
                  <c:v>14.516129032258064</c:v>
                </c:pt>
                <c:pt idx="1">
                  <c:v>13.713440860215055</c:v>
                </c:pt>
                <c:pt idx="2">
                  <c:v>12.919354838709678</c:v>
                </c:pt>
                <c:pt idx="3">
                  <c:v>13.622580645161289</c:v>
                </c:pt>
                <c:pt idx="4">
                  <c:v>13.622580645161289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59239168"/>
        <c:axId val="159249152"/>
      </c:barChart>
      <c:catAx>
        <c:axId val="15923916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159249152"/>
        <c:crosses val="autoZero"/>
        <c:auto val="1"/>
        <c:lblAlgn val="ctr"/>
        <c:lblOffset val="100"/>
        <c:noMultiLvlLbl val="0"/>
      </c:catAx>
      <c:valAx>
        <c:axId val="159249152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592391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view3D>
      <c:rotX val="20"/>
      <c:rotY val="19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6964270595207857E-2"/>
          <c:y val="2.3022232515053264E-2"/>
          <c:w val="0.96228317185258905"/>
          <c:h val="0.84577080438474606"/>
        </c:manualLayout>
      </c:layout>
      <c:pie3D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rgbClr val="79C1D5"/>
              </a:solidFill>
            </c:spPr>
          </c:dPt>
          <c:dPt>
            <c:idx val="2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</c:dPt>
          <c:dPt>
            <c:idx val="3"/>
            <c:bubble3D val="0"/>
            <c:spPr>
              <a:solidFill>
                <a:srgbClr val="DDFAFB"/>
              </a:solidFill>
            </c:spPr>
          </c:dPt>
          <c:dLbls>
            <c:dLbl>
              <c:idx val="0"/>
              <c:layout>
                <c:manualLayout>
                  <c:x val="-6.8563455590356065E-2"/>
                  <c:y val="6.35601426623336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1"/>
              <c:layout>
                <c:manualLayout>
                  <c:x val="0.16094410131819026"/>
                  <c:y val="2.061802153511752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2"/>
              <c:layout>
                <c:manualLayout>
                  <c:x val="0.34095327303417927"/>
                  <c:y val="1.4891163068051342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3"/>
              <c:layout>
                <c:manualLayout>
                  <c:x val="0.13104781976602367"/>
                  <c:y val="5.691286057412338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spPr>
              <a:scene3d>
                <a:camera prst="orthographicFront"/>
                <a:lightRig rig="threePt" dir="t"/>
              </a:scene3d>
              <a:sp3d>
                <a:bevelT w="6350"/>
              </a:sp3d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</c:dLbls>
          <c:cat>
            <c:strRef>
              <c:f>'15'!$B$10:$B$13</c:f>
              <c:strCache>
                <c:ptCount val="4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'15'!$F$10:$F$13</c:f>
              <c:numCache>
                <c:formatCode>0.0%</c:formatCode>
                <c:ptCount val="4"/>
                <c:pt idx="0">
                  <c:v>9.4250074166291622E-2</c:v>
                </c:pt>
                <c:pt idx="1">
                  <c:v>0.85361593126259361</c:v>
                </c:pt>
                <c:pt idx="2">
                  <c:v>4.1832647191075746E-2</c:v>
                </c:pt>
                <c:pt idx="3">
                  <c:v>1.0301347380039166E-2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</c:dPt>
          <c:cat>
            <c:strRef>
              <c:f>'15'!$B$10:$B$14</c:f>
              <c:strCache>
                <c:ptCount val="5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'15'!$I$10:$I$14</c:f>
              <c:numCache>
                <c:formatCode>#,##0.0</c:formatCode>
                <c:ptCount val="5"/>
                <c:pt idx="0">
                  <c:v>20.3</c:v>
                </c:pt>
                <c:pt idx="1">
                  <c:v>19.766666666666666</c:v>
                </c:pt>
                <c:pt idx="2">
                  <c:v>19.8</c:v>
                </c:pt>
                <c:pt idx="3">
                  <c:v>19.899999999999999</c:v>
                </c:pt>
                <c:pt idx="4">
                  <c:v>19.899999999999999</c:v>
                </c:pt>
              </c:numCache>
            </c:numRef>
          </c:val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'15'!$B$10:$B$14</c:f>
              <c:strCache>
                <c:ptCount val="5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'15'!$J$10:$J$14</c:f>
              <c:numCache>
                <c:formatCode>#,##0.0</c:formatCode>
                <c:ptCount val="5"/>
                <c:pt idx="0">
                  <c:v>7.4</c:v>
                </c:pt>
                <c:pt idx="1">
                  <c:v>6.7666666666666666</c:v>
                </c:pt>
                <c:pt idx="2">
                  <c:v>6</c:v>
                </c:pt>
                <c:pt idx="3">
                  <c:v>6.7</c:v>
                </c:pt>
                <c:pt idx="4">
                  <c:v>6.7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59257728"/>
        <c:axId val="159259264"/>
      </c:barChart>
      <c:catAx>
        <c:axId val="15925772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159259264"/>
        <c:crosses val="autoZero"/>
        <c:auto val="1"/>
        <c:lblAlgn val="ctr"/>
        <c:lblOffset val="100"/>
        <c:noMultiLvlLbl val="0"/>
      </c:catAx>
      <c:valAx>
        <c:axId val="159259264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592577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effectLst/>
            </c:spPr>
          </c:dPt>
          <c:cat>
            <c:strRef>
              <c:f>'16'!$B$10:$B$14</c:f>
              <c:strCache>
                <c:ptCount val="5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'16'!$D$10:$D$14</c:f>
              <c:numCache>
                <c:formatCode>#,##0</c:formatCode>
                <c:ptCount val="5"/>
                <c:pt idx="0">
                  <c:v>22024.875999998229</c:v>
                </c:pt>
                <c:pt idx="1">
                  <c:v>267802.03776030691</c:v>
                </c:pt>
                <c:pt idx="2">
                  <c:v>11633.712000000001</c:v>
                </c:pt>
                <c:pt idx="3">
                  <c:v>10353.539999999999</c:v>
                </c:pt>
                <c:pt idx="4">
                  <c:v>311814.16576030513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59325568"/>
        <c:axId val="159351936"/>
      </c:barChart>
      <c:catAx>
        <c:axId val="15932556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159351936"/>
        <c:crosses val="autoZero"/>
        <c:auto val="1"/>
        <c:lblAlgn val="ctr"/>
        <c:lblOffset val="100"/>
        <c:noMultiLvlLbl val="0"/>
      </c:catAx>
      <c:valAx>
        <c:axId val="159351936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59325568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107307051408448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'16'!$B$10:$B$14</c:f>
              <c:strCache>
                <c:ptCount val="5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'16'!$H$10:$H$14</c:f>
              <c:numCache>
                <c:formatCode>#,##0.0</c:formatCode>
                <c:ptCount val="5"/>
                <c:pt idx="0">
                  <c:v>18.016666666666662</c:v>
                </c:pt>
                <c:pt idx="1">
                  <c:v>17.594444444444445</c:v>
                </c:pt>
                <c:pt idx="2">
                  <c:v>16.916666666666668</c:v>
                </c:pt>
                <c:pt idx="3">
                  <c:v>17.560000000000002</c:v>
                </c:pt>
                <c:pt idx="4">
                  <c:v>17.560000000000002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59363840"/>
        <c:axId val="159365376"/>
      </c:barChart>
      <c:catAx>
        <c:axId val="15936384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159365376"/>
        <c:crosses val="autoZero"/>
        <c:auto val="1"/>
        <c:lblAlgn val="ctr"/>
        <c:lblOffset val="100"/>
        <c:noMultiLvlLbl val="0"/>
      </c:catAx>
      <c:valAx>
        <c:axId val="159365376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593638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view3D>
      <c:rotX val="20"/>
      <c:rotY val="19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6964270595207857E-2"/>
          <c:y val="2.3022232515053264E-2"/>
          <c:w val="0.96228317185258905"/>
          <c:h val="0.84577080438474606"/>
        </c:manualLayout>
      </c:layout>
      <c:pie3D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rgbClr val="79C1D5"/>
              </a:solidFill>
            </c:spPr>
          </c:dPt>
          <c:dPt>
            <c:idx val="2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</c:dPt>
          <c:dPt>
            <c:idx val="3"/>
            <c:bubble3D val="0"/>
            <c:spPr>
              <a:solidFill>
                <a:srgbClr val="DDFAFB"/>
              </a:solidFill>
            </c:spPr>
          </c:dPt>
          <c:dLbls>
            <c:dLbl>
              <c:idx val="0"/>
              <c:layout>
                <c:manualLayout>
                  <c:x val="-6.8563455590356065E-2"/>
                  <c:y val="6.35601426623336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1"/>
              <c:layout>
                <c:manualLayout>
                  <c:x val="0.16094410131819026"/>
                  <c:y val="2.061802153511752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2"/>
              <c:layout>
                <c:manualLayout>
                  <c:x val="0.34095327303417927"/>
                  <c:y val="1.4891163068051342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3"/>
              <c:layout>
                <c:manualLayout>
                  <c:x val="0.13104781976602367"/>
                  <c:y val="5.691286057412338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spPr>
              <a:scene3d>
                <a:camera prst="orthographicFront"/>
                <a:lightRig rig="threePt" dir="t"/>
              </a:scene3d>
              <a:sp3d>
                <a:bevelT w="6350"/>
              </a:sp3d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</c:dLbls>
          <c:cat>
            <c:strRef>
              <c:f>'16'!$B$10:$B$13</c:f>
              <c:strCache>
                <c:ptCount val="4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'16'!$F$10:$F$13</c:f>
              <c:numCache>
                <c:formatCode>0.0%</c:formatCode>
                <c:ptCount val="4"/>
                <c:pt idx="0">
                  <c:v>7.0788609636724009E-2</c:v>
                </c:pt>
                <c:pt idx="1">
                  <c:v>0.85885205680207777</c:v>
                </c:pt>
                <c:pt idx="2">
                  <c:v>3.7141272704914102E-2</c:v>
                </c:pt>
                <c:pt idx="3">
                  <c:v>3.3218060856284273E-2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autoTitleDeleted val="1"/>
    <c:view3D>
      <c:rotX val="5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946587415872626"/>
          <c:y val="0.24573428613096107"/>
          <c:w val="0.61308307391808592"/>
          <c:h val="0.65727516839124822"/>
        </c:manualLayout>
      </c:layout>
      <c:pie3DChart>
        <c:varyColors val="1"/>
        <c:ser>
          <c:idx val="0"/>
          <c:order val="0"/>
          <c:spPr>
            <a:solidFill>
              <a:srgbClr val="00B0F0"/>
            </a:solidFill>
          </c:spPr>
          <c:explosion val="25"/>
          <c:dPt>
            <c:idx val="1"/>
            <c:bubble3D val="0"/>
            <c:spPr>
              <a:solidFill>
                <a:schemeClr val="accent5">
                  <a:lumMod val="50000"/>
                </a:schemeClr>
              </a:solidFill>
            </c:spPr>
          </c:dPt>
          <c:dPt>
            <c:idx val="2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3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</c:dPt>
          <c:dLbls>
            <c:dLbl>
              <c:idx val="0"/>
              <c:layout>
                <c:manualLayout>
                  <c:x val="-0.1772501199995915"/>
                  <c:y val="8.44791846274690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7.4002267226324331E-2"/>
                  <c:y val="-1.84524014790122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10926041221591487"/>
                  <c:y val="1.393782906971494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0.12049848420110276"/>
                  <c:y val="-1.3544396597131597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'7'!$B$29:$E$29</c:f>
              <c:strCache>
                <c:ptCount val="4"/>
                <c:pt idx="0">
                  <c:v>VO</c:v>
                </c:pt>
                <c:pt idx="1">
                  <c:v>SO</c:v>
                </c:pt>
                <c:pt idx="2">
                  <c:v>MO</c:v>
                </c:pt>
                <c:pt idx="3">
                  <c:v>DOM</c:v>
                </c:pt>
              </c:strCache>
            </c:strRef>
          </c:cat>
          <c:val>
            <c:numRef>
              <c:f>'7'!$B$30:$E$30</c:f>
              <c:numCache>
                <c:formatCode>#,##0</c:formatCode>
                <c:ptCount val="4"/>
                <c:pt idx="0">
                  <c:v>1597</c:v>
                </c:pt>
                <c:pt idx="1">
                  <c:v>6751</c:v>
                </c:pt>
                <c:pt idx="2">
                  <c:v>199788</c:v>
                </c:pt>
                <c:pt idx="3">
                  <c:v>2634272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</c:dPt>
          <c:cat>
            <c:strRef>
              <c:f>'16'!$B$10:$B$14</c:f>
              <c:strCache>
                <c:ptCount val="5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'16'!$I$10:$I$14</c:f>
              <c:numCache>
                <c:formatCode>#,##0.0</c:formatCode>
                <c:ptCount val="5"/>
                <c:pt idx="0">
                  <c:v>25.8</c:v>
                </c:pt>
                <c:pt idx="1">
                  <c:v>25.033333333333331</c:v>
                </c:pt>
                <c:pt idx="2">
                  <c:v>24.6</c:v>
                </c:pt>
                <c:pt idx="3">
                  <c:v>25</c:v>
                </c:pt>
                <c:pt idx="4">
                  <c:v>25</c:v>
                </c:pt>
              </c:numCache>
            </c:numRef>
          </c:val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'16'!$B$10:$B$14</c:f>
              <c:strCache>
                <c:ptCount val="5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'16'!$J$10:$J$14</c:f>
              <c:numCache>
                <c:formatCode>#,##0.0</c:formatCode>
                <c:ptCount val="5"/>
                <c:pt idx="0">
                  <c:v>14.4</c:v>
                </c:pt>
                <c:pt idx="1">
                  <c:v>14.600000000000001</c:v>
                </c:pt>
                <c:pt idx="2">
                  <c:v>13.8</c:v>
                </c:pt>
                <c:pt idx="3">
                  <c:v>14.5</c:v>
                </c:pt>
                <c:pt idx="4">
                  <c:v>14.5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59439488"/>
        <c:axId val="159441280"/>
      </c:barChart>
      <c:catAx>
        <c:axId val="15943948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159441280"/>
        <c:crosses val="autoZero"/>
        <c:auto val="1"/>
        <c:lblAlgn val="ctr"/>
        <c:lblOffset val="100"/>
        <c:noMultiLvlLbl val="0"/>
      </c:catAx>
      <c:valAx>
        <c:axId val="159441280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594394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effectLst/>
            </c:spPr>
          </c:dPt>
          <c:cat>
            <c:strRef>
              <c:f>'17'!$B$10:$B$14</c:f>
              <c:strCache>
                <c:ptCount val="5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'17'!$D$10:$D$14</c:f>
              <c:numCache>
                <c:formatCode>#,##0</c:formatCode>
                <c:ptCount val="5"/>
                <c:pt idx="0">
                  <c:v>132567.74238172869</c:v>
                </c:pt>
                <c:pt idx="1">
                  <c:v>1122171.6071321133</c:v>
                </c:pt>
                <c:pt idx="2">
                  <c:v>54188.866000000002</c:v>
                </c:pt>
                <c:pt idx="3">
                  <c:v>21307.630000000005</c:v>
                </c:pt>
                <c:pt idx="4">
                  <c:v>1330235.8455138421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0650368"/>
        <c:axId val="160651904"/>
      </c:barChart>
      <c:catAx>
        <c:axId val="16065036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160651904"/>
        <c:crosses val="autoZero"/>
        <c:auto val="1"/>
        <c:lblAlgn val="ctr"/>
        <c:lblOffset val="100"/>
        <c:noMultiLvlLbl val="0"/>
      </c:catAx>
      <c:valAx>
        <c:axId val="160651904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606503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690640521443399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'17'!$B$10:$B$14</c:f>
              <c:strCache>
                <c:ptCount val="5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'17'!$H$10:$H$14</c:f>
              <c:numCache>
                <c:formatCode>#,##0.0</c:formatCode>
                <c:ptCount val="5"/>
                <c:pt idx="0">
                  <c:v>13.755376344086022</c:v>
                </c:pt>
                <c:pt idx="1">
                  <c:v>13.14188769414576</c:v>
                </c:pt>
                <c:pt idx="2">
                  <c:v>12.449784946236562</c:v>
                </c:pt>
                <c:pt idx="3">
                  <c:v>13.089749103942651</c:v>
                </c:pt>
                <c:pt idx="4">
                  <c:v>13.089749103942651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0684288"/>
        <c:axId val="160690176"/>
      </c:barChart>
      <c:catAx>
        <c:axId val="16068428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160690176"/>
        <c:crosses val="autoZero"/>
        <c:auto val="1"/>
        <c:lblAlgn val="ctr"/>
        <c:lblOffset val="100"/>
        <c:noMultiLvlLbl val="0"/>
      </c:catAx>
      <c:valAx>
        <c:axId val="160690176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606842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view3D>
      <c:rotX val="20"/>
      <c:rotY val="19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6964270595207857E-2"/>
          <c:y val="2.3022232515053264E-2"/>
          <c:w val="0.96228317185258905"/>
          <c:h val="0.84577080438474606"/>
        </c:manualLayout>
      </c:layout>
      <c:pie3D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rgbClr val="79C1D5"/>
              </a:solidFill>
            </c:spPr>
          </c:dPt>
          <c:dPt>
            <c:idx val="2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</c:dPt>
          <c:dPt>
            <c:idx val="3"/>
            <c:bubble3D val="0"/>
            <c:spPr>
              <a:solidFill>
                <a:srgbClr val="DDFAFB"/>
              </a:solidFill>
            </c:spPr>
          </c:dPt>
          <c:dLbls>
            <c:dLbl>
              <c:idx val="0"/>
              <c:layout>
                <c:manualLayout>
                  <c:x val="-6.8563455590356065E-2"/>
                  <c:y val="6.35601426623336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1"/>
              <c:layout>
                <c:manualLayout>
                  <c:x val="0.16094410131819026"/>
                  <c:y val="2.061802153511752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2"/>
              <c:layout>
                <c:manualLayout>
                  <c:x val="0.34095327303417927"/>
                  <c:y val="1.4891163068051342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3"/>
              <c:layout>
                <c:manualLayout>
                  <c:x val="0.13104781976602367"/>
                  <c:y val="5.691286057412338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spPr>
              <a:scene3d>
                <a:camera prst="orthographicFront"/>
                <a:lightRig rig="threePt" dir="t"/>
              </a:scene3d>
              <a:sp3d>
                <a:bevelT w="6350"/>
              </a:sp3d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</c:dLbls>
          <c:cat>
            <c:strRef>
              <c:f>'17'!$B$10:$B$13</c:f>
              <c:strCache>
                <c:ptCount val="4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'17'!$F$10:$F$13</c:f>
              <c:numCache>
                <c:formatCode>0.0%</c:formatCode>
                <c:ptCount val="4"/>
                <c:pt idx="0">
                  <c:v>9.9657119032557015E-2</c:v>
                </c:pt>
                <c:pt idx="1">
                  <c:v>0.84370273049311684</c:v>
                </c:pt>
                <c:pt idx="2">
                  <c:v>4.0635989591522717E-2</c:v>
                </c:pt>
                <c:pt idx="3">
                  <c:v>1.600416088280349E-2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</c:dPt>
          <c:cat>
            <c:strRef>
              <c:f>'17'!$B$10:$B$14</c:f>
              <c:strCache>
                <c:ptCount val="5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'17'!$I$10:$I$14</c:f>
              <c:numCache>
                <c:formatCode>#,##0.0</c:formatCode>
                <c:ptCount val="5"/>
                <c:pt idx="0">
                  <c:v>25.8</c:v>
                </c:pt>
                <c:pt idx="1">
                  <c:v>25.033333333333331</c:v>
                </c:pt>
                <c:pt idx="2">
                  <c:v>24.6</c:v>
                </c:pt>
                <c:pt idx="3">
                  <c:v>25</c:v>
                </c:pt>
                <c:pt idx="4">
                  <c:v>25</c:v>
                </c:pt>
              </c:numCache>
            </c:numRef>
          </c:val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'17'!$B$10:$B$14</c:f>
              <c:strCache>
                <c:ptCount val="5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'17'!$J$10:$J$14</c:f>
              <c:numCache>
                <c:formatCode>#,##0.0</c:formatCode>
                <c:ptCount val="5"/>
                <c:pt idx="0">
                  <c:v>3.4</c:v>
                </c:pt>
                <c:pt idx="1">
                  <c:v>2.25</c:v>
                </c:pt>
                <c:pt idx="2">
                  <c:v>1.6</c:v>
                </c:pt>
                <c:pt idx="3">
                  <c:v>2.2000000000000002</c:v>
                </c:pt>
                <c:pt idx="4">
                  <c:v>2.2000000000000002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0891264"/>
        <c:axId val="160892800"/>
      </c:barChart>
      <c:catAx>
        <c:axId val="16089126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160892800"/>
        <c:crosses val="autoZero"/>
        <c:auto val="1"/>
        <c:lblAlgn val="ctr"/>
        <c:lblOffset val="100"/>
        <c:noMultiLvlLbl val="0"/>
      </c:catAx>
      <c:valAx>
        <c:axId val="160892800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608912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Spotřeba zemního plynu podle plynárenských soustav v ČR po jednotlivých čtvrtletích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67990380126251"/>
          <c:y val="0.12862637348283376"/>
          <c:w val="0.74687083397086573"/>
          <c:h val="0.786451829481746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'18'!$D$34</c:f>
              <c:strCache>
                <c:ptCount val="1"/>
                <c:pt idx="0">
                  <c:v>I. čtvrtletí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cat>
            <c:strRef>
              <c:f>'18'!$E$33:$H$33</c:f>
              <c:strCache>
                <c:ptCount val="4"/>
                <c:pt idx="0">
                  <c:v> PP Distribuce</c:v>
                </c:pt>
                <c:pt idx="1">
                  <c:v> RWE GasNet</c:v>
                </c:pt>
                <c:pt idx="2">
                  <c:v> E.ON Distribuce</c:v>
                </c:pt>
                <c:pt idx="3">
                  <c:v> Ostatní společnosti</c:v>
                </c:pt>
              </c:strCache>
            </c:strRef>
          </c:cat>
          <c:val>
            <c:numRef>
              <c:f>'18'!$E$34:$H$34</c:f>
              <c:numCache>
                <c:formatCode>General</c:formatCode>
                <c:ptCount val="4"/>
                <c:pt idx="0">
                  <c:v>375090.6391918803</c:v>
                </c:pt>
                <c:pt idx="1">
                  <c:v>2429956.8111603796</c:v>
                </c:pt>
                <c:pt idx="2">
                  <c:v>119854.73899999999</c:v>
                </c:pt>
                <c:pt idx="3">
                  <c:v>52268.68499999999</c:v>
                </c:pt>
              </c:numCache>
            </c:numRef>
          </c:val>
        </c:ser>
        <c:ser>
          <c:idx val="1"/>
          <c:order val="1"/>
          <c:tx>
            <c:strRef>
              <c:f>'18'!$D$35</c:f>
              <c:strCache>
                <c:ptCount val="1"/>
                <c:pt idx="0">
                  <c:v>II. čtvrtletí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'18'!$E$33:$H$33</c:f>
              <c:strCache>
                <c:ptCount val="4"/>
                <c:pt idx="0">
                  <c:v> PP Distribuce</c:v>
                </c:pt>
                <c:pt idx="1">
                  <c:v> RWE GasNet</c:v>
                </c:pt>
                <c:pt idx="2">
                  <c:v> E.ON Distribuce</c:v>
                </c:pt>
                <c:pt idx="3">
                  <c:v> Ostatní společnosti</c:v>
                </c:pt>
              </c:strCache>
            </c:strRef>
          </c:cat>
          <c:val>
            <c:numRef>
              <c:f>'18'!$E$35:$H$35</c:f>
              <c:numCache>
                <c:formatCode>General</c:formatCode>
                <c:ptCount val="4"/>
                <c:pt idx="0">
                  <c:v>132567.74238172866</c:v>
                </c:pt>
                <c:pt idx="1">
                  <c:v>1122171.6071321133</c:v>
                </c:pt>
                <c:pt idx="2">
                  <c:v>54188.865999999995</c:v>
                </c:pt>
                <c:pt idx="3">
                  <c:v>21307.63</c:v>
                </c:pt>
              </c:numCache>
            </c:numRef>
          </c:val>
        </c:ser>
        <c:ser>
          <c:idx val="2"/>
          <c:order val="2"/>
          <c:tx>
            <c:strRef>
              <c:f>'18'!$D$36</c:f>
              <c:strCache>
                <c:ptCount val="1"/>
                <c:pt idx="0">
                  <c:v>III. čtvrtletí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'18'!$E$33:$H$33</c:f>
              <c:strCache>
                <c:ptCount val="4"/>
                <c:pt idx="0">
                  <c:v> PP Distribuce</c:v>
                </c:pt>
                <c:pt idx="1">
                  <c:v> RWE GasNet</c:v>
                </c:pt>
                <c:pt idx="2">
                  <c:v> E.ON Distribuce</c:v>
                </c:pt>
                <c:pt idx="3">
                  <c:v> Ostatní společnosti</c:v>
                </c:pt>
              </c:strCache>
            </c:strRef>
          </c:cat>
          <c:val>
            <c:numRef>
              <c:f>'18'!$E$36:$H$36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tx>
            <c:strRef>
              <c:f>'18'!$D$37</c:f>
              <c:strCache>
                <c:ptCount val="1"/>
                <c:pt idx="0">
                  <c:v>IV. čtvrtletí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</c:spPr>
          <c:invertIfNegative val="0"/>
          <c:cat>
            <c:strRef>
              <c:f>'18'!$E$33:$H$33</c:f>
              <c:strCache>
                <c:ptCount val="4"/>
                <c:pt idx="0">
                  <c:v> PP Distribuce</c:v>
                </c:pt>
                <c:pt idx="1">
                  <c:v> RWE GasNet</c:v>
                </c:pt>
                <c:pt idx="2">
                  <c:v> E.ON Distribuce</c:v>
                </c:pt>
                <c:pt idx="3">
                  <c:v> Ostatní společnosti</c:v>
                </c:pt>
              </c:strCache>
            </c:strRef>
          </c:cat>
          <c:val>
            <c:numRef>
              <c:f>'18'!$E$37:$H$37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961280"/>
        <c:axId val="160962816"/>
      </c:barChart>
      <c:catAx>
        <c:axId val="160961280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160962816"/>
        <c:crosses val="autoZero"/>
        <c:auto val="1"/>
        <c:lblAlgn val="ctr"/>
        <c:lblOffset val="100"/>
        <c:noMultiLvlLbl val="0"/>
      </c:catAx>
      <c:valAx>
        <c:axId val="1609628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1.5451902592893377E-2"/>
              <c:y val="0.3659786408071350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6096128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5885784739541009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'26'!$B$10:$B$23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Královehradecký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'26'!$E$10:$E$23</c:f>
              <c:numCache>
                <c:formatCode>#,##0</c:formatCode>
                <c:ptCount val="14"/>
                <c:pt idx="0">
                  <c:v>223777.84582000002</c:v>
                </c:pt>
                <c:pt idx="1">
                  <c:v>844855.43501000013</c:v>
                </c:pt>
                <c:pt idx="2">
                  <c:v>185226.96302</c:v>
                </c:pt>
                <c:pt idx="3">
                  <c:v>264370.36097000004</c:v>
                </c:pt>
                <c:pt idx="4">
                  <c:v>292064.51401000004</c:v>
                </c:pt>
                <c:pt idx="5">
                  <c:v>757506.3466500002</c:v>
                </c:pt>
                <c:pt idx="6">
                  <c:v>367361.96149999992</c:v>
                </c:pt>
                <c:pt idx="7">
                  <c:v>295840.34541000007</c:v>
                </c:pt>
                <c:pt idx="8">
                  <c:v>320295.24084000004</c:v>
                </c:pt>
                <c:pt idx="9">
                  <c:v>744894.63417296309</c:v>
                </c:pt>
                <c:pt idx="10">
                  <c:v>828199.24306000001</c:v>
                </c:pt>
                <c:pt idx="11">
                  <c:v>591753.22423000005</c:v>
                </c:pt>
                <c:pt idx="12">
                  <c:v>283760.02464000002</c:v>
                </c:pt>
                <c:pt idx="13">
                  <c:v>337953.84113999992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1544064"/>
        <c:axId val="161545600"/>
      </c:barChart>
      <c:catAx>
        <c:axId val="161544064"/>
        <c:scaling>
          <c:orientation val="maxMin"/>
        </c:scaling>
        <c:delete val="0"/>
        <c:axPos val="l"/>
        <c:majorTickMark val="out"/>
        <c:minorTickMark val="none"/>
        <c:tickLblPos val="nextTo"/>
        <c:crossAx val="161545600"/>
        <c:crosses val="autoZero"/>
        <c:auto val="1"/>
        <c:lblAlgn val="ctr"/>
        <c:lblOffset val="100"/>
        <c:noMultiLvlLbl val="0"/>
      </c:catAx>
      <c:valAx>
        <c:axId val="161545600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615440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'26'!$B$10:$B$23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Královehradecký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'26'!$H$10:$H$23</c:f>
              <c:numCache>
                <c:formatCode>#,##0.0</c:formatCode>
                <c:ptCount val="14"/>
                <c:pt idx="0">
                  <c:v>7.42</c:v>
                </c:pt>
                <c:pt idx="1">
                  <c:v>9.5399999999999991</c:v>
                </c:pt>
                <c:pt idx="2">
                  <c:v>6.3533333333333344</c:v>
                </c:pt>
                <c:pt idx="3">
                  <c:v>7.5900000000000007</c:v>
                </c:pt>
                <c:pt idx="4">
                  <c:v>7.2500000000000009</c:v>
                </c:pt>
                <c:pt idx="5">
                  <c:v>8.4633333333333329</c:v>
                </c:pt>
                <c:pt idx="6">
                  <c:v>8.1066666666666656</c:v>
                </c:pt>
                <c:pt idx="7">
                  <c:v>7.7366666666666655</c:v>
                </c:pt>
                <c:pt idx="8">
                  <c:v>7.8066666666666675</c:v>
                </c:pt>
                <c:pt idx="9">
                  <c:v>9.6333333333333311</c:v>
                </c:pt>
                <c:pt idx="10">
                  <c:v>8.33</c:v>
                </c:pt>
                <c:pt idx="11">
                  <c:v>8.1833333333333336</c:v>
                </c:pt>
                <c:pt idx="12">
                  <c:v>7.45</c:v>
                </c:pt>
                <c:pt idx="13">
                  <c:v>8.379999999999999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48642432"/>
        <c:axId val="148656512"/>
      </c:barChart>
      <c:catAx>
        <c:axId val="148642432"/>
        <c:scaling>
          <c:orientation val="maxMin"/>
        </c:scaling>
        <c:delete val="0"/>
        <c:axPos val="l"/>
        <c:majorTickMark val="out"/>
        <c:minorTickMark val="none"/>
        <c:tickLblPos val="low"/>
        <c:crossAx val="148656512"/>
        <c:crosses val="autoZero"/>
        <c:auto val="1"/>
        <c:lblAlgn val="ctr"/>
        <c:lblOffset val="100"/>
        <c:noMultiLvlLbl val="0"/>
      </c:catAx>
      <c:valAx>
        <c:axId val="148656512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486424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57434359850926109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'27'!$B$10:$B$23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Královehradecký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'27'!$E$10:$E$23</c:f>
              <c:numCache>
                <c:formatCode>#,##0</c:formatCode>
                <c:ptCount val="14"/>
                <c:pt idx="0">
                  <c:v>150828.57178999999</c:v>
                </c:pt>
                <c:pt idx="1">
                  <c:v>523832.2361000001</c:v>
                </c:pt>
                <c:pt idx="2">
                  <c:v>133783.70149000001</c:v>
                </c:pt>
                <c:pt idx="3">
                  <c:v>170259.62371000001</c:v>
                </c:pt>
                <c:pt idx="4">
                  <c:v>178857.00079000002</c:v>
                </c:pt>
                <c:pt idx="5">
                  <c:v>598046.59403000015</c:v>
                </c:pt>
                <c:pt idx="6">
                  <c:v>243334.04365000007</c:v>
                </c:pt>
                <c:pt idx="7">
                  <c:v>219921.54434000002</c:v>
                </c:pt>
                <c:pt idx="8">
                  <c:v>217158.1127</c:v>
                </c:pt>
                <c:pt idx="9">
                  <c:v>405501.87246298639</c:v>
                </c:pt>
                <c:pt idx="10">
                  <c:v>610683.95402999991</c:v>
                </c:pt>
                <c:pt idx="11">
                  <c:v>514237.04661999986</c:v>
                </c:pt>
                <c:pt idx="12">
                  <c:v>190049.45747000002</c:v>
                </c:pt>
                <c:pt idx="13">
                  <c:v>231009.88977000001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48758528"/>
        <c:axId val="148760064"/>
      </c:barChart>
      <c:catAx>
        <c:axId val="148758528"/>
        <c:scaling>
          <c:orientation val="maxMin"/>
        </c:scaling>
        <c:delete val="0"/>
        <c:axPos val="l"/>
        <c:majorTickMark val="out"/>
        <c:minorTickMark val="none"/>
        <c:tickLblPos val="nextTo"/>
        <c:crossAx val="148760064"/>
        <c:crosses val="autoZero"/>
        <c:auto val="1"/>
        <c:lblAlgn val="ctr"/>
        <c:lblOffset val="100"/>
        <c:noMultiLvlLbl val="0"/>
      </c:catAx>
      <c:valAx>
        <c:axId val="148760064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487585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'27'!$B$10:$B$23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Královehradecký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'27'!$H$10:$H$23</c:f>
              <c:numCache>
                <c:formatCode>#,##0.0</c:formatCode>
                <c:ptCount val="14"/>
                <c:pt idx="0">
                  <c:v>12.81935483870968</c:v>
                </c:pt>
                <c:pt idx="1">
                  <c:v>15.209677419354836</c:v>
                </c:pt>
                <c:pt idx="2">
                  <c:v>12.406451612903229</c:v>
                </c:pt>
                <c:pt idx="3">
                  <c:v>13.945161290322579</c:v>
                </c:pt>
                <c:pt idx="4">
                  <c:v>13.735483870967743</c:v>
                </c:pt>
                <c:pt idx="5">
                  <c:v>13.961290322580647</c:v>
                </c:pt>
                <c:pt idx="6">
                  <c:v>13.948387096774193</c:v>
                </c:pt>
                <c:pt idx="7">
                  <c:v>13.525806451612905</c:v>
                </c:pt>
                <c:pt idx="8">
                  <c:v>13.687096774193551</c:v>
                </c:pt>
                <c:pt idx="9">
                  <c:v>15.541935483870967</c:v>
                </c:pt>
                <c:pt idx="10">
                  <c:v>14.183870967741935</c:v>
                </c:pt>
                <c:pt idx="11">
                  <c:v>14.361290322580645</c:v>
                </c:pt>
                <c:pt idx="12">
                  <c:v>13.087096774193544</c:v>
                </c:pt>
                <c:pt idx="13">
                  <c:v>13.603225806451613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1481472"/>
        <c:axId val="161483008"/>
      </c:barChart>
      <c:catAx>
        <c:axId val="161481472"/>
        <c:scaling>
          <c:orientation val="maxMin"/>
        </c:scaling>
        <c:delete val="0"/>
        <c:axPos val="l"/>
        <c:majorTickMark val="out"/>
        <c:minorTickMark val="none"/>
        <c:tickLblPos val="low"/>
        <c:crossAx val="161483008"/>
        <c:crosses val="autoZero"/>
        <c:auto val="1"/>
        <c:lblAlgn val="ctr"/>
        <c:lblOffset val="100"/>
        <c:noMultiLvlLbl val="0"/>
      </c:catAx>
      <c:valAx>
        <c:axId val="161483008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614814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445198369496417"/>
          <c:y val="0.10011387326027958"/>
          <c:w val="0.65942831101096278"/>
          <c:h val="0.713521679275854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'7'!$H$29</c:f>
              <c:strCache>
                <c:ptCount val="1"/>
                <c:pt idx="0">
                  <c:v>VO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'7'!$G$30:$G$33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'7'!$H$30:$H$33</c:f>
              <c:numCache>
                <c:formatCode>#,##0.0</c:formatCode>
                <c:ptCount val="4"/>
                <c:pt idx="0">
                  <c:v>1079.898445368907</c:v>
                </c:pt>
                <c:pt idx="1">
                  <c:v>749.86640459776072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'7'!$I$29</c:f>
              <c:strCache>
                <c:ptCount val="1"/>
                <c:pt idx="0">
                  <c:v>SO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</c:spPr>
          <c:invertIfNegative val="0"/>
          <c:cat>
            <c:strRef>
              <c:f>'7'!$G$30:$G$33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'7'!$I$30:$I$33</c:f>
              <c:numCache>
                <c:formatCode>#,##0.0</c:formatCode>
                <c:ptCount val="4"/>
                <c:pt idx="0">
                  <c:v>303.41399118078323</c:v>
                </c:pt>
                <c:pt idx="1">
                  <c:v>128.13584320791128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tx>
            <c:strRef>
              <c:f>'7'!$J$29</c:f>
              <c:strCache>
                <c:ptCount val="1"/>
                <c:pt idx="0">
                  <c:v>MO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'7'!$G$30:$G$33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'7'!$J$30:$J$33</c:f>
              <c:numCache>
                <c:formatCode>#,##0.0</c:formatCode>
                <c:ptCount val="4"/>
                <c:pt idx="0">
                  <c:v>502.79746267539753</c:v>
                </c:pt>
                <c:pt idx="1">
                  <c:v>142.00861297817775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tx>
            <c:strRef>
              <c:f>'7'!$K$29</c:f>
              <c:strCache>
                <c:ptCount val="1"/>
                <c:pt idx="0">
                  <c:v>DOM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'7'!$G$30:$G$33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'7'!$K$30:$K$33</c:f>
              <c:numCache>
                <c:formatCode>#,##0.0</c:formatCode>
                <c:ptCount val="4"/>
                <c:pt idx="0">
                  <c:v>1046.8446612152024</c:v>
                </c:pt>
                <c:pt idx="1">
                  <c:v>288.58298776786438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704768"/>
        <c:axId val="114706304"/>
      </c:barChart>
      <c:catAx>
        <c:axId val="114704768"/>
        <c:scaling>
          <c:orientation val="minMax"/>
        </c:scaling>
        <c:delete val="0"/>
        <c:axPos val="b"/>
        <c:majorTickMark val="out"/>
        <c:minorTickMark val="none"/>
        <c:tickLblPos val="nextTo"/>
        <c:crossAx val="114706304"/>
        <c:crosses val="autoZero"/>
        <c:auto val="1"/>
        <c:lblAlgn val="ctr"/>
        <c:lblOffset val="100"/>
        <c:noMultiLvlLbl val="0"/>
      </c:catAx>
      <c:valAx>
        <c:axId val="1147063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spotřeba plynu po kategoriích</a:t>
                </a:r>
                <a:r>
                  <a:rPr lang="cs-CZ" b="0"/>
                  <a:t> (mil. m</a:t>
                </a:r>
                <a:r>
                  <a:rPr lang="cs-CZ" b="0" baseline="30000"/>
                  <a:t>3</a:t>
                </a:r>
                <a:r>
                  <a:rPr lang="cs-CZ" b="0"/>
                  <a:t>)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0"/>
              <c:y val="0.16483817312605387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147047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6083972622393257"/>
          <c:y val="0.22751934734640905"/>
          <c:w val="0.12629853744166222"/>
          <c:h val="0.5449605886724413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57434359850926109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'28'!$B$10:$B$23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Královehradecký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'28'!$E$10:$E$23</c:f>
              <c:numCache>
                <c:formatCode>#,##0</c:formatCode>
                <c:ptCount val="14"/>
                <c:pt idx="0">
                  <c:v>98256.785410000011</c:v>
                </c:pt>
                <c:pt idx="1">
                  <c:v>324423.01072000008</c:v>
                </c:pt>
                <c:pt idx="2">
                  <c:v>95894.623939999976</c:v>
                </c:pt>
                <c:pt idx="3">
                  <c:v>125851.00923000007</c:v>
                </c:pt>
                <c:pt idx="4">
                  <c:v>125311.90315999997</c:v>
                </c:pt>
                <c:pt idx="5">
                  <c:v>474653.46674000006</c:v>
                </c:pt>
                <c:pt idx="6">
                  <c:v>171615.89957000001</c:v>
                </c:pt>
                <c:pt idx="7">
                  <c:v>157289.86672999998</c:v>
                </c:pt>
                <c:pt idx="8">
                  <c:v>161658.94198999999</c:v>
                </c:pt>
                <c:pt idx="9">
                  <c:v>225040.63752398093</c:v>
                </c:pt>
                <c:pt idx="10">
                  <c:v>517584.49752999994</c:v>
                </c:pt>
                <c:pt idx="11">
                  <c:v>519082.33290999994</c:v>
                </c:pt>
                <c:pt idx="12">
                  <c:v>139400.28126000002</c:v>
                </c:pt>
                <c:pt idx="13">
                  <c:v>163835.63642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2310016"/>
        <c:axId val="162311552"/>
      </c:barChart>
      <c:catAx>
        <c:axId val="162310016"/>
        <c:scaling>
          <c:orientation val="maxMin"/>
        </c:scaling>
        <c:delete val="0"/>
        <c:axPos val="l"/>
        <c:majorTickMark val="out"/>
        <c:minorTickMark val="none"/>
        <c:tickLblPos val="nextTo"/>
        <c:crossAx val="162311552"/>
        <c:crosses val="autoZero"/>
        <c:auto val="1"/>
        <c:lblAlgn val="ctr"/>
        <c:lblOffset val="100"/>
        <c:noMultiLvlLbl val="0"/>
      </c:catAx>
      <c:valAx>
        <c:axId val="162311552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623100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'28'!$B$10:$B$23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Královehradecký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'28'!$H$10:$H$23</c:f>
              <c:numCache>
                <c:formatCode>#,##0.0</c:formatCode>
                <c:ptCount val="14"/>
                <c:pt idx="0">
                  <c:v>16.613333333333333</c:v>
                </c:pt>
                <c:pt idx="1">
                  <c:v>19.283333333333328</c:v>
                </c:pt>
                <c:pt idx="2">
                  <c:v>15.856666666666667</c:v>
                </c:pt>
                <c:pt idx="3">
                  <c:v>17.263333333333335</c:v>
                </c:pt>
                <c:pt idx="4">
                  <c:v>16.906666666666663</c:v>
                </c:pt>
                <c:pt idx="5">
                  <c:v>17.980000000000004</c:v>
                </c:pt>
                <c:pt idx="6">
                  <c:v>17.64</c:v>
                </c:pt>
                <c:pt idx="7">
                  <c:v>17.363333333333333</c:v>
                </c:pt>
                <c:pt idx="8">
                  <c:v>17.07</c:v>
                </c:pt>
                <c:pt idx="9">
                  <c:v>19.366666666666667</c:v>
                </c:pt>
                <c:pt idx="10">
                  <c:v>17.783333333333335</c:v>
                </c:pt>
                <c:pt idx="11">
                  <c:v>17.713333333333328</c:v>
                </c:pt>
                <c:pt idx="12">
                  <c:v>17.103333333333335</c:v>
                </c:pt>
                <c:pt idx="13">
                  <c:v>17.899999999999999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2323072"/>
        <c:axId val="162402688"/>
      </c:barChart>
      <c:catAx>
        <c:axId val="162323072"/>
        <c:scaling>
          <c:orientation val="maxMin"/>
        </c:scaling>
        <c:delete val="0"/>
        <c:axPos val="l"/>
        <c:majorTickMark val="out"/>
        <c:minorTickMark val="none"/>
        <c:tickLblPos val="low"/>
        <c:crossAx val="162402688"/>
        <c:crosses val="autoZero"/>
        <c:auto val="1"/>
        <c:lblAlgn val="ctr"/>
        <c:lblOffset val="100"/>
        <c:noMultiLvlLbl val="0"/>
      </c:catAx>
      <c:valAx>
        <c:axId val="162402688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623230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57434359850926109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'29'!$B$10:$B$23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Královehradecký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'29'!$E$10:$E$23</c:f>
              <c:numCache>
                <c:formatCode>#,##0</c:formatCode>
                <c:ptCount val="14"/>
                <c:pt idx="0">
                  <c:v>472863.20302000002</c:v>
                </c:pt>
                <c:pt idx="1">
                  <c:v>1693110.6818300001</c:v>
                </c:pt>
                <c:pt idx="2">
                  <c:v>414905.28844999999</c:v>
                </c:pt>
                <c:pt idx="3">
                  <c:v>560480.99391000008</c:v>
                </c:pt>
                <c:pt idx="4">
                  <c:v>596233.41795999999</c:v>
                </c:pt>
                <c:pt idx="5">
                  <c:v>1830206.4074200003</c:v>
                </c:pt>
                <c:pt idx="6">
                  <c:v>782311.90471999999</c:v>
                </c:pt>
                <c:pt idx="7">
                  <c:v>673051.7564800001</c:v>
                </c:pt>
                <c:pt idx="8">
                  <c:v>699112.29553000012</c:v>
                </c:pt>
                <c:pt idx="9">
                  <c:v>1375437.1441599303</c:v>
                </c:pt>
                <c:pt idx="10">
                  <c:v>1956467.6946199997</c:v>
                </c:pt>
                <c:pt idx="11">
                  <c:v>1625072.6037599999</c:v>
                </c:pt>
                <c:pt idx="12">
                  <c:v>613209.76337000006</c:v>
                </c:pt>
                <c:pt idx="13">
                  <c:v>732799.36732999992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2459648"/>
        <c:axId val="162461184"/>
      </c:barChart>
      <c:catAx>
        <c:axId val="162459648"/>
        <c:scaling>
          <c:orientation val="maxMin"/>
        </c:scaling>
        <c:delete val="0"/>
        <c:axPos val="l"/>
        <c:majorTickMark val="out"/>
        <c:minorTickMark val="none"/>
        <c:tickLblPos val="nextTo"/>
        <c:crossAx val="162461184"/>
        <c:crosses val="autoZero"/>
        <c:auto val="1"/>
        <c:lblAlgn val="ctr"/>
        <c:lblOffset val="100"/>
        <c:noMultiLvlLbl val="0"/>
      </c:catAx>
      <c:valAx>
        <c:axId val="162461184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62459648"/>
        <c:crosses val="autoZero"/>
        <c:crossBetween val="between"/>
        <c:majorUnit val="10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'29'!$B$10:$B$23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Královehradecký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'29'!$H$10:$H$23</c:f>
              <c:numCache>
                <c:formatCode>#,##0.0</c:formatCode>
                <c:ptCount val="14"/>
                <c:pt idx="0">
                  <c:v>12.284229390681006</c:v>
                </c:pt>
                <c:pt idx="1">
                  <c:v>14.677670250896055</c:v>
                </c:pt>
                <c:pt idx="2">
                  <c:v>11.538817204301077</c:v>
                </c:pt>
                <c:pt idx="3">
                  <c:v>12.932831541218638</c:v>
                </c:pt>
                <c:pt idx="4">
                  <c:v>12.630716845878135</c:v>
                </c:pt>
                <c:pt idx="5">
                  <c:v>13.468207885304659</c:v>
                </c:pt>
                <c:pt idx="6">
                  <c:v>13.23168458781362</c:v>
                </c:pt>
                <c:pt idx="7">
                  <c:v>12.875268817204301</c:v>
                </c:pt>
                <c:pt idx="8">
                  <c:v>12.854587813620071</c:v>
                </c:pt>
                <c:pt idx="9">
                  <c:v>14.847311827956988</c:v>
                </c:pt>
                <c:pt idx="10">
                  <c:v>13.432401433691757</c:v>
                </c:pt>
                <c:pt idx="11">
                  <c:v>13.419318996415768</c:v>
                </c:pt>
                <c:pt idx="12">
                  <c:v>12.546810035842293</c:v>
                </c:pt>
                <c:pt idx="13">
                  <c:v>13.294408602150538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2493184"/>
        <c:axId val="162494720"/>
      </c:barChart>
      <c:catAx>
        <c:axId val="162493184"/>
        <c:scaling>
          <c:orientation val="maxMin"/>
        </c:scaling>
        <c:delete val="0"/>
        <c:axPos val="l"/>
        <c:majorTickMark val="out"/>
        <c:minorTickMark val="none"/>
        <c:tickLblPos val="low"/>
        <c:crossAx val="162494720"/>
        <c:crosses val="autoZero"/>
        <c:auto val="1"/>
        <c:lblAlgn val="ctr"/>
        <c:lblOffset val="100"/>
        <c:noMultiLvlLbl val="0"/>
      </c:catAx>
      <c:valAx>
        <c:axId val="162494720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624931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800"/>
            </a:pPr>
            <a:r>
              <a:rPr lang="en-US" sz="800"/>
              <a:t>Tok plynu do/z plynárenské soustavy ČR</a:t>
            </a:r>
          </a:p>
        </c:rich>
      </c:tx>
      <c:layout>
        <c:manualLayout>
          <c:xMode val="edge"/>
          <c:yMode val="edge"/>
          <c:x val="0.28598022216919855"/>
          <c:y val="1.705746356173563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502497581986996"/>
          <c:y val="0.11482615736862679"/>
          <c:w val="0.64457507510427958"/>
          <c:h val="0.61421924387111182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'33'!$C$28</c:f>
              <c:strCache>
                <c:ptCount val="1"/>
                <c:pt idx="0">
                  <c:v>do ČR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'33'!$A$29:$A$40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'33'!$C$29:$C$40</c:f>
              <c:numCache>
                <c:formatCode>0.0</c:formatCode>
                <c:ptCount val="12"/>
                <c:pt idx="0">
                  <c:v>2542.5336840531081</c:v>
                </c:pt>
                <c:pt idx="1">
                  <c:v>2635.3485678638413</c:v>
                </c:pt>
                <c:pt idx="2">
                  <c:v>2705.8291030723276</c:v>
                </c:pt>
                <c:pt idx="3">
                  <c:v>2764.786936371795</c:v>
                </c:pt>
                <c:pt idx="4">
                  <c:v>2815.8756087872384</c:v>
                </c:pt>
                <c:pt idx="5">
                  <c:v>2813.097461401248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'33'!$D$28</c:f>
              <c:strCache>
                <c:ptCount val="1"/>
                <c:pt idx="0">
                  <c:v>z ČR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cat>
            <c:strRef>
              <c:f>'33'!$A$29:$A$40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'33'!$D$29:$D$40</c:f>
              <c:numCache>
                <c:formatCode>0.0</c:formatCode>
                <c:ptCount val="12"/>
                <c:pt idx="0">
                  <c:v>-2007.5029213552571</c:v>
                </c:pt>
                <c:pt idx="1">
                  <c:v>-2044.496767534373</c:v>
                </c:pt>
                <c:pt idx="2">
                  <c:v>-2175.7553070916047</c:v>
                </c:pt>
                <c:pt idx="3">
                  <c:v>-2199.0642733109557</c:v>
                </c:pt>
                <c:pt idx="4">
                  <c:v>-2000.6795153649907</c:v>
                </c:pt>
                <c:pt idx="5">
                  <c:v>-1797.667182897568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2101888"/>
        <c:axId val="162108160"/>
      </c:barChart>
      <c:lineChart>
        <c:grouping val="standard"/>
        <c:varyColors val="0"/>
        <c:ser>
          <c:idx val="0"/>
          <c:order val="0"/>
          <c:tx>
            <c:strRef>
              <c:f>'33'!$B$28</c:f>
              <c:strCache>
                <c:ptCount val="1"/>
                <c:pt idx="0">
                  <c:v>saldo 
do/z ČR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'33'!$A$29:$A$40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'33'!$B$29:$B$40</c:f>
              <c:numCache>
                <c:formatCode>0.0</c:formatCode>
                <c:ptCount val="12"/>
                <c:pt idx="0">
                  <c:v>535.03076269785106</c:v>
                </c:pt>
                <c:pt idx="1">
                  <c:v>590.85180032946823</c:v>
                </c:pt>
                <c:pt idx="2">
                  <c:v>530.07379598072293</c:v>
                </c:pt>
                <c:pt idx="3">
                  <c:v>565.7226630608393</c:v>
                </c:pt>
                <c:pt idx="4">
                  <c:v>815.19609342224771</c:v>
                </c:pt>
                <c:pt idx="5">
                  <c:v>1015.43027850368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101888"/>
        <c:axId val="162108160"/>
      </c:lineChart>
      <c:catAx>
        <c:axId val="1621018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201</a:t>
                </a:r>
                <a:r>
                  <a:rPr lang="cs-CZ"/>
                  <a:t>6</a:t>
                </a:r>
                <a:endParaRPr lang="en-US"/>
              </a:p>
            </c:rich>
          </c:tx>
          <c:layout/>
          <c:overlay val="0"/>
        </c:title>
        <c:majorTickMark val="out"/>
        <c:minorTickMark val="none"/>
        <c:tickLblPos val="nextTo"/>
        <c:crossAx val="162108160"/>
        <c:crossesAt val="-4000"/>
        <c:auto val="1"/>
        <c:lblAlgn val="ctr"/>
        <c:lblOffset val="100"/>
        <c:noMultiLvlLbl val="0"/>
      </c:catAx>
      <c:valAx>
        <c:axId val="1621081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mil. m</a:t>
                </a:r>
                <a:r>
                  <a:rPr lang="en-US" baseline="30000"/>
                  <a:t>3</a:t>
                </a:r>
              </a:p>
            </c:rich>
          </c:tx>
          <c:layout>
            <c:manualLayout>
              <c:xMode val="edge"/>
              <c:yMode val="edge"/>
              <c:x val="5.8879337330540113E-3"/>
              <c:y val="0.37196716367900817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621018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412930766204557"/>
          <c:y val="0.22559401351426817"/>
          <c:w val="0.19988833819293533"/>
          <c:h val="0.4136630368012508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800"/>
            </a:pPr>
            <a:r>
              <a:rPr lang="en-US" sz="800"/>
              <a:t>Tok plynu </a:t>
            </a:r>
            <a:r>
              <a:rPr lang="cs-CZ" sz="800"/>
              <a:t>ze</a:t>
            </a:r>
            <a:r>
              <a:rPr lang="en-US" sz="800"/>
              <a:t>/</a:t>
            </a:r>
            <a:r>
              <a:rPr lang="cs-CZ" sz="800"/>
              <a:t>do ZP, které náleží do plynárenské soustavy </a:t>
            </a:r>
            <a:r>
              <a:rPr lang="en-US" sz="800"/>
              <a:t>ČR</a:t>
            </a:r>
          </a:p>
        </c:rich>
      </c:tx>
      <c:layout>
        <c:manualLayout>
          <c:xMode val="edge"/>
          <c:yMode val="edge"/>
          <c:x val="0.17779316254704547"/>
          <c:y val="1.705746356173563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05803931066922"/>
          <c:y val="0.11482612020350892"/>
          <c:w val="0.649019512589328"/>
          <c:h val="0.61421924387111182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'33'!$F$28</c:f>
              <c:strCache>
                <c:ptCount val="1"/>
                <c:pt idx="0">
                  <c:v>ze ZP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'33'!$A$29:$A$40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'33'!$F$29:$F$40</c:f>
              <c:numCache>
                <c:formatCode>0.0</c:formatCode>
                <c:ptCount val="12"/>
                <c:pt idx="0">
                  <c:v>655.86265600000002</c:v>
                </c:pt>
                <c:pt idx="1">
                  <c:v>303.42914200000001</c:v>
                </c:pt>
                <c:pt idx="2">
                  <c:v>384.94076800000005</c:v>
                </c:pt>
                <c:pt idx="3">
                  <c:v>118.13477400000001</c:v>
                </c:pt>
                <c:pt idx="4">
                  <c:v>0.71698000000000006</c:v>
                </c:pt>
                <c:pt idx="5">
                  <c:v>2.0481000000000003E-2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'33'!$G$28</c:f>
              <c:strCache>
                <c:ptCount val="1"/>
                <c:pt idx="0">
                  <c:v>do ZP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cat>
            <c:strRef>
              <c:f>'33'!$A$29:$A$40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'33'!$G$29:$G$40</c:f>
              <c:numCache>
                <c:formatCode>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-17.197633999999997</c:v>
                </c:pt>
                <c:pt idx="3">
                  <c:v>-76.704126000000002</c:v>
                </c:pt>
                <c:pt idx="4">
                  <c:v>-400.90992999999997</c:v>
                </c:pt>
                <c:pt idx="5">
                  <c:v>-697.65379000000007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2135040"/>
        <c:axId val="150152320"/>
      </c:barChart>
      <c:lineChart>
        <c:grouping val="standard"/>
        <c:varyColors val="0"/>
        <c:ser>
          <c:idx val="0"/>
          <c:order val="0"/>
          <c:tx>
            <c:strRef>
              <c:f>'33'!$E$28</c:f>
              <c:strCache>
                <c:ptCount val="1"/>
                <c:pt idx="0">
                  <c:v>saldo 
ze/do ZP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'33'!$A$29:$A$40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'33'!$E$29:$E$40</c:f>
              <c:numCache>
                <c:formatCode>0.0</c:formatCode>
                <c:ptCount val="12"/>
                <c:pt idx="0">
                  <c:v>655.86265600000002</c:v>
                </c:pt>
                <c:pt idx="1">
                  <c:v>303.42914200000001</c:v>
                </c:pt>
                <c:pt idx="2">
                  <c:v>367.74313400000005</c:v>
                </c:pt>
                <c:pt idx="3">
                  <c:v>41.430648000000005</c:v>
                </c:pt>
                <c:pt idx="4">
                  <c:v>-400.19295</c:v>
                </c:pt>
                <c:pt idx="5">
                  <c:v>-697.63330900000005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135040"/>
        <c:axId val="150152320"/>
      </c:lineChart>
      <c:catAx>
        <c:axId val="162135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201</a:t>
                </a:r>
                <a:r>
                  <a:rPr lang="cs-CZ"/>
                  <a:t>6</a:t>
                </a:r>
                <a:endParaRPr lang="en-US"/>
              </a:p>
            </c:rich>
          </c:tx>
          <c:layout/>
          <c:overlay val="0"/>
        </c:title>
        <c:majorTickMark val="out"/>
        <c:minorTickMark val="none"/>
        <c:tickLblPos val="nextTo"/>
        <c:crossAx val="150152320"/>
        <c:crossesAt val="-4000"/>
        <c:auto val="1"/>
        <c:lblAlgn val="ctr"/>
        <c:lblOffset val="100"/>
        <c:noMultiLvlLbl val="0"/>
      </c:catAx>
      <c:valAx>
        <c:axId val="1501523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mil. m</a:t>
                </a:r>
                <a:r>
                  <a:rPr lang="en-US" baseline="30000"/>
                  <a:t>3</a:t>
                </a:r>
              </a:p>
            </c:rich>
          </c:tx>
          <c:layout>
            <c:manualLayout>
              <c:xMode val="edge"/>
              <c:yMode val="edge"/>
              <c:x val="1.5062329330045865E-2"/>
              <c:y val="0.37196716367900828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621350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784196124420613"/>
          <c:y val="0.21424649578377172"/>
          <c:w val="0.19617140709064726"/>
          <c:h val="0.425010554531747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010042956849044"/>
          <c:y val="0.10011387326027958"/>
          <c:w val="0.63799208378695416"/>
          <c:h val="0.713521679275854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'7'!$N$29</c:f>
              <c:strCache>
                <c:ptCount val="1"/>
                <c:pt idx="0">
                  <c:v>VO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'7'!$M$30:$M$33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'7'!$N$30:$N$33</c:f>
              <c:numCache>
                <c:formatCode>#,##0</c:formatCode>
                <c:ptCount val="4"/>
                <c:pt idx="0">
                  <c:v>11525.060037440002</c:v>
                </c:pt>
                <c:pt idx="1">
                  <c:v>8039.4070098300008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'7'!$O$29</c:f>
              <c:strCache>
                <c:ptCount val="1"/>
                <c:pt idx="0">
                  <c:v>SO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</c:spPr>
          <c:invertIfNegative val="0"/>
          <c:cat>
            <c:strRef>
              <c:f>'7'!$M$30:$M$33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'7'!$O$30:$O$33</c:f>
              <c:numCache>
                <c:formatCode>#,##0</c:formatCode>
                <c:ptCount val="4"/>
                <c:pt idx="0">
                  <c:v>3238.3063237750007</c:v>
                </c:pt>
                <c:pt idx="1">
                  <c:v>1373.2875035700001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tx>
            <c:strRef>
              <c:f>'7'!$P$29</c:f>
              <c:strCache>
                <c:ptCount val="1"/>
                <c:pt idx="0">
                  <c:v>MO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'7'!$M$30:$M$33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'7'!$P$30:$P$33</c:f>
              <c:numCache>
                <c:formatCode>#,##0</c:formatCode>
                <c:ptCount val="4"/>
                <c:pt idx="0">
                  <c:v>5366.4713574440348</c:v>
                </c:pt>
                <c:pt idx="1">
                  <c:v>1521.2022394788703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tx>
            <c:strRef>
              <c:f>'7'!$Q$29</c:f>
              <c:strCache>
                <c:ptCount val="1"/>
                <c:pt idx="0">
                  <c:v>DOM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'7'!$M$30:$M$33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'7'!$Q$30:$Q$33</c:f>
              <c:numCache>
                <c:formatCode>#,##0</c:formatCode>
                <c:ptCount val="4"/>
                <c:pt idx="0">
                  <c:v>11173.448126104049</c:v>
                </c:pt>
                <c:pt idx="1">
                  <c:v>3091.3657696810601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5310976"/>
        <c:axId val="115312512"/>
      </c:barChart>
      <c:catAx>
        <c:axId val="115310976"/>
        <c:scaling>
          <c:orientation val="minMax"/>
        </c:scaling>
        <c:delete val="0"/>
        <c:axPos val="b"/>
        <c:majorTickMark val="out"/>
        <c:minorTickMark val="none"/>
        <c:tickLblPos val="nextTo"/>
        <c:crossAx val="115312512"/>
        <c:crosses val="autoZero"/>
        <c:auto val="1"/>
        <c:lblAlgn val="ctr"/>
        <c:lblOffset val="100"/>
        <c:noMultiLvlLbl val="0"/>
      </c:catAx>
      <c:valAx>
        <c:axId val="1153125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spotřeba plynu</a:t>
                </a:r>
                <a:r>
                  <a:rPr lang="cs-CZ" b="0" baseline="0"/>
                  <a:t> celkem (GWh)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3.5155412647374061E-3"/>
              <c:y val="6.5406536138815002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153109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</c:dPt>
          <c:cat>
            <c:strRef>
              <c:f>'8'!$B$49:$B$51</c:f>
              <c:strCache>
                <c:ptCount val="3"/>
                <c:pt idx="0">
                  <c:v>Maximum</c:v>
                </c:pt>
                <c:pt idx="1">
                  <c:v>Minimum</c:v>
                </c:pt>
                <c:pt idx="2">
                  <c:v>Průměr</c:v>
                </c:pt>
              </c:strCache>
            </c:strRef>
          </c:cat>
          <c:val>
            <c:numRef>
              <c:f>'8'!$C$49:$C$51</c:f>
              <c:numCache>
                <c:formatCode>#,##0</c:formatCode>
                <c:ptCount val="3"/>
                <c:pt idx="0">
                  <c:v>26636.064242752534</c:v>
                </c:pt>
                <c:pt idx="1">
                  <c:v>15161.104430592639</c:v>
                </c:pt>
                <c:pt idx="2">
                  <c:v>20089.456688555474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14505984"/>
        <c:axId val="114515968"/>
      </c:barChart>
      <c:catAx>
        <c:axId val="1145059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5">
                    <a:lumMod val="75000"/>
                  </a:schemeClr>
                </a:solidFill>
              </a:defRPr>
            </a:pPr>
            <a:endParaRPr lang="cs-CZ"/>
          </a:p>
        </c:txPr>
        <c:crossAx val="114515968"/>
        <c:crosses val="autoZero"/>
        <c:auto val="1"/>
        <c:lblAlgn val="ctr"/>
        <c:lblOffset val="100"/>
        <c:noMultiLvlLbl val="0"/>
      </c:catAx>
      <c:valAx>
        <c:axId val="1145159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>
                    <a:solidFill>
                      <a:schemeClr val="accent5">
                        <a:lumMod val="75000"/>
                      </a:schemeClr>
                    </a:solidFill>
                  </a:defRPr>
                </a:pPr>
                <a:r>
                  <a:rPr lang="en-US" b="0">
                    <a:solidFill>
                      <a:schemeClr val="accent5">
                        <a:lumMod val="75000"/>
                      </a:schemeClr>
                    </a:solidFill>
                  </a:rPr>
                  <a:t>spotřeba plynu (tis. m</a:t>
                </a:r>
                <a:r>
                  <a:rPr lang="en-US" b="0" baseline="30000">
                    <a:solidFill>
                      <a:schemeClr val="accent5">
                        <a:lumMod val="75000"/>
                      </a:schemeClr>
                    </a:solidFill>
                  </a:rPr>
                  <a:t>3</a:t>
                </a:r>
                <a:r>
                  <a:rPr lang="en-US" b="0">
                    <a:solidFill>
                      <a:schemeClr val="accent5">
                        <a:lumMod val="75000"/>
                      </a:schemeClr>
                    </a:solidFill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6.546906187624749E-3"/>
              <c:y val="0.177588860714444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5">
                    <a:lumMod val="75000"/>
                  </a:schemeClr>
                </a:solidFill>
              </a:defRPr>
            </a:pPr>
            <a:endParaRPr lang="cs-CZ"/>
          </a:p>
        </c:txPr>
        <c:crossAx val="1145059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</c:dPt>
          <c:cat>
            <c:strRef>
              <c:f>'8'!$E$49:$E$51</c:f>
              <c:strCache>
                <c:ptCount val="3"/>
                <c:pt idx="0">
                  <c:v>Maximum</c:v>
                </c:pt>
                <c:pt idx="1">
                  <c:v>Minimum</c:v>
                </c:pt>
                <c:pt idx="2">
                  <c:v>Průměr</c:v>
                </c:pt>
              </c:strCache>
            </c:strRef>
          </c:cat>
          <c:val>
            <c:numRef>
              <c:f>'8'!$F$49:$F$51</c:f>
              <c:numCache>
                <c:formatCode>#,##0</c:formatCode>
                <c:ptCount val="3"/>
                <c:pt idx="0">
                  <c:v>20525.969428787659</c:v>
                </c:pt>
                <c:pt idx="1">
                  <c:v>8863.2108032867309</c:v>
                </c:pt>
                <c:pt idx="2">
                  <c:v>13410.875830460656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14545024"/>
        <c:axId val="114546560"/>
      </c:barChart>
      <c:catAx>
        <c:axId val="11454502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5">
                    <a:lumMod val="75000"/>
                  </a:schemeClr>
                </a:solidFill>
              </a:defRPr>
            </a:pPr>
            <a:endParaRPr lang="cs-CZ"/>
          </a:p>
        </c:txPr>
        <c:crossAx val="114546560"/>
        <c:crosses val="autoZero"/>
        <c:auto val="1"/>
        <c:lblAlgn val="ctr"/>
        <c:lblOffset val="100"/>
        <c:noMultiLvlLbl val="0"/>
      </c:catAx>
      <c:valAx>
        <c:axId val="1145465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>
                    <a:solidFill>
                      <a:schemeClr val="accent5">
                        <a:lumMod val="75000"/>
                      </a:schemeClr>
                    </a:solidFill>
                  </a:defRPr>
                </a:pPr>
                <a:r>
                  <a:rPr lang="en-US" b="0">
                    <a:solidFill>
                      <a:schemeClr val="accent5">
                        <a:lumMod val="75000"/>
                      </a:schemeClr>
                    </a:solidFill>
                  </a:rPr>
                  <a:t>spotřeba plynu (tis. m</a:t>
                </a:r>
                <a:r>
                  <a:rPr lang="en-US" b="0" baseline="30000">
                    <a:solidFill>
                      <a:schemeClr val="accent5">
                        <a:lumMod val="75000"/>
                      </a:schemeClr>
                    </a:solidFill>
                  </a:rPr>
                  <a:t>3</a:t>
                </a:r>
                <a:r>
                  <a:rPr lang="en-US" b="0">
                    <a:solidFill>
                      <a:schemeClr val="accent5">
                        <a:lumMod val="75000"/>
                      </a:schemeClr>
                    </a:solidFill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6.546906187624749E-3"/>
              <c:y val="0.177588860714444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5">
                    <a:lumMod val="75000"/>
                  </a:schemeClr>
                </a:solidFill>
              </a:defRPr>
            </a:pPr>
            <a:endParaRPr lang="cs-CZ"/>
          </a:p>
        </c:txPr>
        <c:crossAx val="1145450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</c:dPt>
          <c:cat>
            <c:strRef>
              <c:f>'8'!$H$49:$H$51</c:f>
              <c:strCache>
                <c:ptCount val="3"/>
                <c:pt idx="0">
                  <c:v>Maximum</c:v>
                </c:pt>
                <c:pt idx="1">
                  <c:v>Minimum</c:v>
                </c:pt>
                <c:pt idx="2">
                  <c:v>Průměr</c:v>
                </c:pt>
              </c:strCache>
            </c:strRef>
          </c:cat>
          <c:val>
            <c:numRef>
              <c:f>'8'!$I$49:$I$51</c:f>
              <c:numCache>
                <c:formatCode>#,##0</c:formatCode>
                <c:ptCount val="3"/>
                <c:pt idx="0">
                  <c:v>12584.260417329358</c:v>
                </c:pt>
                <c:pt idx="1">
                  <c:v>8617.5030718070175</c:v>
                </c:pt>
                <c:pt idx="2">
                  <c:v>10393.802375305655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08779392"/>
        <c:axId val="108780928"/>
      </c:barChart>
      <c:catAx>
        <c:axId val="10877939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5">
                    <a:lumMod val="75000"/>
                  </a:schemeClr>
                </a:solidFill>
              </a:defRPr>
            </a:pPr>
            <a:endParaRPr lang="cs-CZ"/>
          </a:p>
        </c:txPr>
        <c:crossAx val="108780928"/>
        <c:crosses val="autoZero"/>
        <c:auto val="1"/>
        <c:lblAlgn val="ctr"/>
        <c:lblOffset val="100"/>
        <c:noMultiLvlLbl val="0"/>
      </c:catAx>
      <c:valAx>
        <c:axId val="1087809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>
                    <a:solidFill>
                      <a:schemeClr val="accent5">
                        <a:lumMod val="75000"/>
                      </a:schemeClr>
                    </a:solidFill>
                  </a:defRPr>
                </a:pPr>
                <a:r>
                  <a:rPr lang="en-US" b="0">
                    <a:solidFill>
                      <a:schemeClr val="accent5">
                        <a:lumMod val="75000"/>
                      </a:schemeClr>
                    </a:solidFill>
                  </a:rPr>
                  <a:t>spotřeba plynu (tis. m</a:t>
                </a:r>
                <a:r>
                  <a:rPr lang="en-US" b="0" baseline="30000">
                    <a:solidFill>
                      <a:schemeClr val="accent5">
                        <a:lumMod val="75000"/>
                      </a:schemeClr>
                    </a:solidFill>
                  </a:rPr>
                  <a:t>3</a:t>
                </a:r>
                <a:r>
                  <a:rPr lang="en-US" b="0">
                    <a:solidFill>
                      <a:schemeClr val="accent5">
                        <a:lumMod val="75000"/>
                      </a:schemeClr>
                    </a:solidFill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6.546906187624749E-3"/>
              <c:y val="0.177588860714444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5">
                    <a:lumMod val="75000"/>
                  </a:schemeClr>
                </a:solidFill>
              </a:defRPr>
            </a:pPr>
            <a:endParaRPr lang="cs-CZ"/>
          </a:p>
        </c:txPr>
        <c:crossAx val="1087793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98686948872537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'9'!$B$46</c:f>
              <c:strCache>
                <c:ptCount val="1"/>
                <c:pt idx="0">
                  <c:v>duben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cat>
            <c:numRef>
              <c:f>'9'!$C$45:$D$45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'9'!$C$46:$D$46</c:f>
              <c:numCache>
                <c:formatCode>#,##0</c:formatCode>
                <c:ptCount val="2"/>
                <c:pt idx="0">
                  <c:v>602684.61767426401</c:v>
                </c:pt>
                <c:pt idx="1">
                  <c:v>622808.67864061962</c:v>
                </c:pt>
              </c:numCache>
            </c:numRef>
          </c:val>
        </c:ser>
        <c:ser>
          <c:idx val="1"/>
          <c:order val="1"/>
          <c:tx>
            <c:strRef>
              <c:f>'9'!$B$47</c:f>
              <c:strCache>
                <c:ptCount val="1"/>
                <c:pt idx="0">
                  <c:v>květen</c:v>
                </c:pt>
              </c:strCache>
            </c:strRef>
          </c:tx>
          <c:spPr>
            <a:solidFill>
              <a:srgbClr val="79C1D5"/>
            </a:solidFill>
          </c:spPr>
          <c:invertIfNegative val="0"/>
          <c:cat>
            <c:numRef>
              <c:f>'9'!$C$45:$D$45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'9'!$C$47:$D$47</c:f>
              <c:numCache>
                <c:formatCode>#,##0</c:formatCode>
                <c:ptCount val="2"/>
                <c:pt idx="0">
                  <c:v>415737.06207927305</c:v>
                </c:pt>
                <c:pt idx="1">
                  <c:v>404771.77166517178</c:v>
                </c:pt>
              </c:numCache>
            </c:numRef>
          </c:val>
        </c:ser>
        <c:ser>
          <c:idx val="2"/>
          <c:order val="2"/>
          <c:tx>
            <c:strRef>
              <c:f>'9'!$B$48</c:f>
              <c:strCache>
                <c:ptCount val="1"/>
                <c:pt idx="0">
                  <c:v>červen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'9'!$C$45:$D$45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'9'!$C$48:$D$48</c:f>
              <c:numCache>
                <c:formatCode>#,##0</c:formatCode>
                <c:ptCount val="2"/>
                <c:pt idx="0">
                  <c:v>311814.16576030519</c:v>
                </c:pt>
                <c:pt idx="1">
                  <c:v>314407.93647841224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4660480"/>
        <c:axId val="114662400"/>
      </c:barChart>
      <c:catAx>
        <c:axId val="114660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4662400"/>
        <c:crosses val="autoZero"/>
        <c:auto val="1"/>
        <c:lblAlgn val="ctr"/>
        <c:lblOffset val="100"/>
        <c:noMultiLvlLbl val="0"/>
      </c:catAx>
      <c:valAx>
        <c:axId val="1146624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9.2457107711672263E-3"/>
              <c:y val="0.2893844354647301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146604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753245081422043"/>
          <c:y val="0.40086516717854037"/>
          <c:w val="0.12695402175545495"/>
          <c:h val="0.2138482241650634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7" Type="http://schemas.microsoft.com/office/2007/relationships/hdphoto" Target="../media/hdphoto2.wdp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6" Type="http://schemas.openxmlformats.org/officeDocument/2006/relationships/image" Target="../media/image3.png"/><Relationship Id="rId5" Type="http://schemas.microsoft.com/office/2007/relationships/hdphoto" Target="../media/hdphoto1.wdp"/><Relationship Id="rId4" Type="http://schemas.openxmlformats.org/officeDocument/2006/relationships/image" Target="../media/image2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7" Type="http://schemas.microsoft.com/office/2007/relationships/hdphoto" Target="../media/hdphoto3.wdp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image" Target="../media/image4.png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png"/><Relationship Id="rId3" Type="http://schemas.openxmlformats.org/officeDocument/2006/relationships/image" Target="../media/image16.png"/><Relationship Id="rId7" Type="http://schemas.microsoft.com/office/2007/relationships/hdphoto" Target="../media/hdphoto8.wdp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image" Target="../media/image17.png"/><Relationship Id="rId5" Type="http://schemas.openxmlformats.org/officeDocument/2006/relationships/chart" Target="../charts/chart12.xml"/><Relationship Id="rId4" Type="http://schemas.openxmlformats.org/officeDocument/2006/relationships/chart" Target="../charts/chart11.xml"/><Relationship Id="rId9" Type="http://schemas.microsoft.com/office/2007/relationships/hdphoto" Target="../media/hdphoto9.wdp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7" Type="http://schemas.microsoft.com/office/2007/relationships/hdphoto" Target="../media/hdphoto10.wdp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image" Target="../media/image19.png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png"/><Relationship Id="rId3" Type="http://schemas.openxmlformats.org/officeDocument/2006/relationships/image" Target="../media/image16.png"/><Relationship Id="rId7" Type="http://schemas.microsoft.com/office/2007/relationships/hdphoto" Target="../media/hdphoto11.wdp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image" Target="../media/image20.png"/><Relationship Id="rId5" Type="http://schemas.openxmlformats.org/officeDocument/2006/relationships/chart" Target="../charts/chart16.xml"/><Relationship Id="rId4" Type="http://schemas.openxmlformats.org/officeDocument/2006/relationships/chart" Target="../charts/chart15.xml"/><Relationship Id="rId9" Type="http://schemas.microsoft.com/office/2007/relationships/hdphoto" Target="../media/hdphoto9.wdp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7" Type="http://schemas.microsoft.com/office/2007/relationships/hdphoto" Target="../media/hdphoto3.wdp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image" Target="../media/image21.png"/><Relationship Id="rId5" Type="http://schemas.openxmlformats.org/officeDocument/2006/relationships/chart" Target="../charts/chart18.xml"/><Relationship Id="rId4" Type="http://schemas.openxmlformats.org/officeDocument/2006/relationships/chart" Target="../charts/chart17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1.xml"/><Relationship Id="rId3" Type="http://schemas.openxmlformats.org/officeDocument/2006/relationships/image" Target="../media/image13.png"/><Relationship Id="rId7" Type="http://schemas.microsoft.com/office/2007/relationships/hdphoto" Target="../media/hdphoto3.wdp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image" Target="../media/image21.png"/><Relationship Id="rId5" Type="http://schemas.openxmlformats.org/officeDocument/2006/relationships/chart" Target="../charts/chart20.xml"/><Relationship Id="rId4" Type="http://schemas.openxmlformats.org/officeDocument/2006/relationships/chart" Target="../charts/chart19.xml"/><Relationship Id="rId9" Type="http://schemas.openxmlformats.org/officeDocument/2006/relationships/chart" Target="../charts/chart22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5.xml"/><Relationship Id="rId3" Type="http://schemas.openxmlformats.org/officeDocument/2006/relationships/image" Target="../media/image13.png"/><Relationship Id="rId7" Type="http://schemas.microsoft.com/office/2007/relationships/hdphoto" Target="../media/hdphoto3.wdp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image" Target="../media/image21.png"/><Relationship Id="rId5" Type="http://schemas.openxmlformats.org/officeDocument/2006/relationships/chart" Target="../charts/chart24.xml"/><Relationship Id="rId4" Type="http://schemas.openxmlformats.org/officeDocument/2006/relationships/chart" Target="../charts/chart23.xml"/><Relationship Id="rId9" Type="http://schemas.openxmlformats.org/officeDocument/2006/relationships/chart" Target="../charts/chart26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9.xml"/><Relationship Id="rId3" Type="http://schemas.openxmlformats.org/officeDocument/2006/relationships/image" Target="../media/image13.png"/><Relationship Id="rId7" Type="http://schemas.microsoft.com/office/2007/relationships/hdphoto" Target="../media/hdphoto3.wdp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image" Target="../media/image21.png"/><Relationship Id="rId5" Type="http://schemas.openxmlformats.org/officeDocument/2006/relationships/chart" Target="../charts/chart28.xml"/><Relationship Id="rId4" Type="http://schemas.openxmlformats.org/officeDocument/2006/relationships/chart" Target="../charts/chart27.xml"/><Relationship Id="rId9" Type="http://schemas.openxmlformats.org/officeDocument/2006/relationships/chart" Target="../charts/chart30.xml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3.xml"/><Relationship Id="rId3" Type="http://schemas.openxmlformats.org/officeDocument/2006/relationships/image" Target="../media/image13.png"/><Relationship Id="rId7" Type="http://schemas.microsoft.com/office/2007/relationships/hdphoto" Target="../media/hdphoto3.wdp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image" Target="../media/image21.png"/><Relationship Id="rId5" Type="http://schemas.openxmlformats.org/officeDocument/2006/relationships/chart" Target="../charts/chart32.xml"/><Relationship Id="rId4" Type="http://schemas.openxmlformats.org/officeDocument/2006/relationships/chart" Target="../charts/chart31.xml"/><Relationship Id="rId9" Type="http://schemas.openxmlformats.org/officeDocument/2006/relationships/chart" Target="../charts/chart34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5" Type="http://schemas.microsoft.com/office/2007/relationships/hdphoto" Target="../media/hdphoto3.wdp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microsoft.com/office/2007/relationships/hdphoto" Target="../media/hdphoto6.wdp"/><Relationship Id="rId3" Type="http://schemas.openxmlformats.org/officeDocument/2006/relationships/image" Target="../media/image5.png"/><Relationship Id="rId7" Type="http://schemas.openxmlformats.org/officeDocument/2006/relationships/image" Target="../media/image7.png"/><Relationship Id="rId2" Type="http://schemas.microsoft.com/office/2007/relationships/hdphoto" Target="../media/hdphoto3.wdp"/><Relationship Id="rId1" Type="http://schemas.openxmlformats.org/officeDocument/2006/relationships/image" Target="../media/image4.png"/><Relationship Id="rId6" Type="http://schemas.microsoft.com/office/2007/relationships/hdphoto" Target="../media/hdphoto5.wdp"/><Relationship Id="rId5" Type="http://schemas.openxmlformats.org/officeDocument/2006/relationships/image" Target="../media/image6.png"/><Relationship Id="rId10" Type="http://schemas.openxmlformats.org/officeDocument/2006/relationships/image" Target="../media/image9.png"/><Relationship Id="rId4" Type="http://schemas.microsoft.com/office/2007/relationships/hdphoto" Target="../media/hdphoto4.wdp"/><Relationship Id="rId9" Type="http://schemas.openxmlformats.org/officeDocument/2006/relationships/image" Target="../media/image8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7" Type="http://schemas.openxmlformats.org/officeDocument/2006/relationships/image" Target="../media/image16.png"/><Relationship Id="rId2" Type="http://schemas.microsoft.com/office/2007/relationships/hdphoto" Target="../media/hdphoto12.wdp"/><Relationship Id="rId1" Type="http://schemas.openxmlformats.org/officeDocument/2006/relationships/image" Target="../media/image22.png"/><Relationship Id="rId6" Type="http://schemas.microsoft.com/office/2007/relationships/hdphoto" Target="../media/hdphoto1.wdp"/><Relationship Id="rId5" Type="http://schemas.openxmlformats.org/officeDocument/2006/relationships/image" Target="../media/image11.png"/><Relationship Id="rId4" Type="http://schemas.microsoft.com/office/2007/relationships/hdphoto" Target="../media/hdphoto13.wdp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7" Type="http://schemas.openxmlformats.org/officeDocument/2006/relationships/image" Target="../media/image16.png"/><Relationship Id="rId2" Type="http://schemas.microsoft.com/office/2007/relationships/hdphoto" Target="../media/hdphoto14.wdp"/><Relationship Id="rId1" Type="http://schemas.openxmlformats.org/officeDocument/2006/relationships/image" Target="../media/image24.png"/><Relationship Id="rId6" Type="http://schemas.microsoft.com/office/2007/relationships/hdphoto" Target="../media/hdphoto1.wdp"/><Relationship Id="rId5" Type="http://schemas.openxmlformats.org/officeDocument/2006/relationships/image" Target="../media/image11.png"/><Relationship Id="rId4" Type="http://schemas.microsoft.com/office/2007/relationships/hdphoto" Target="../media/hdphoto15.wdp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7.png"/><Relationship Id="rId7" Type="http://schemas.openxmlformats.org/officeDocument/2006/relationships/image" Target="../media/image16.png"/><Relationship Id="rId2" Type="http://schemas.microsoft.com/office/2007/relationships/hdphoto" Target="../media/hdphoto16.wdp"/><Relationship Id="rId1" Type="http://schemas.openxmlformats.org/officeDocument/2006/relationships/image" Target="../media/image26.png"/><Relationship Id="rId6" Type="http://schemas.microsoft.com/office/2007/relationships/hdphoto" Target="../media/hdphoto1.wdp"/><Relationship Id="rId5" Type="http://schemas.openxmlformats.org/officeDocument/2006/relationships/image" Target="../media/image11.png"/><Relationship Id="rId4" Type="http://schemas.microsoft.com/office/2007/relationships/hdphoto" Target="../media/hdphoto17.wdp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.png"/><Relationship Id="rId7" Type="http://schemas.openxmlformats.org/officeDocument/2006/relationships/image" Target="../media/image16.png"/><Relationship Id="rId2" Type="http://schemas.microsoft.com/office/2007/relationships/hdphoto" Target="../media/hdphoto18.wdp"/><Relationship Id="rId1" Type="http://schemas.openxmlformats.org/officeDocument/2006/relationships/image" Target="../media/image28.png"/><Relationship Id="rId6" Type="http://schemas.microsoft.com/office/2007/relationships/hdphoto" Target="../media/hdphoto1.wdp"/><Relationship Id="rId5" Type="http://schemas.openxmlformats.org/officeDocument/2006/relationships/image" Target="../media/image11.png"/><Relationship Id="rId4" Type="http://schemas.microsoft.com/office/2007/relationships/hdphoto" Target="../media/hdphoto19.wdp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1.png"/><Relationship Id="rId7" Type="http://schemas.openxmlformats.org/officeDocument/2006/relationships/image" Target="../media/image16.png"/><Relationship Id="rId2" Type="http://schemas.microsoft.com/office/2007/relationships/hdphoto" Target="../media/hdphoto20.wdp"/><Relationship Id="rId1" Type="http://schemas.openxmlformats.org/officeDocument/2006/relationships/image" Target="../media/image30.png"/><Relationship Id="rId6" Type="http://schemas.microsoft.com/office/2007/relationships/hdphoto" Target="../media/hdphoto1.wdp"/><Relationship Id="rId5" Type="http://schemas.openxmlformats.org/officeDocument/2006/relationships/image" Target="../media/image11.png"/><Relationship Id="rId4" Type="http://schemas.microsoft.com/office/2007/relationships/hdphoto" Target="../media/hdphoto21.wdp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3.png"/><Relationship Id="rId7" Type="http://schemas.openxmlformats.org/officeDocument/2006/relationships/image" Target="../media/image16.png"/><Relationship Id="rId2" Type="http://schemas.microsoft.com/office/2007/relationships/hdphoto" Target="../media/hdphoto22.wdp"/><Relationship Id="rId1" Type="http://schemas.openxmlformats.org/officeDocument/2006/relationships/image" Target="../media/image32.png"/><Relationship Id="rId6" Type="http://schemas.microsoft.com/office/2007/relationships/hdphoto" Target="../media/hdphoto1.wdp"/><Relationship Id="rId5" Type="http://schemas.openxmlformats.org/officeDocument/2006/relationships/image" Target="../media/image11.png"/><Relationship Id="rId4" Type="http://schemas.microsoft.com/office/2007/relationships/hdphoto" Target="../media/hdphoto23.wdp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5.png"/><Relationship Id="rId7" Type="http://schemas.openxmlformats.org/officeDocument/2006/relationships/image" Target="../media/image16.png"/><Relationship Id="rId2" Type="http://schemas.microsoft.com/office/2007/relationships/hdphoto" Target="../media/hdphoto24.wdp"/><Relationship Id="rId1" Type="http://schemas.openxmlformats.org/officeDocument/2006/relationships/image" Target="../media/image34.png"/><Relationship Id="rId6" Type="http://schemas.microsoft.com/office/2007/relationships/hdphoto" Target="../media/hdphoto1.wdp"/><Relationship Id="rId5" Type="http://schemas.openxmlformats.org/officeDocument/2006/relationships/image" Target="../media/image11.png"/><Relationship Id="rId4" Type="http://schemas.microsoft.com/office/2007/relationships/hdphoto" Target="../media/hdphoto25.wdp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chart" Target="../charts/chart37.xml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chart" Target="../charts/chart36.xml"/><Relationship Id="rId5" Type="http://schemas.openxmlformats.org/officeDocument/2006/relationships/image" Target="../media/image13.png"/><Relationship Id="rId4" Type="http://schemas.microsoft.com/office/2007/relationships/hdphoto" Target="../media/hdphoto4.wdp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chart" Target="../charts/chart39.xml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chart" Target="../charts/chart38.xml"/><Relationship Id="rId5" Type="http://schemas.openxmlformats.org/officeDocument/2006/relationships/image" Target="../media/image13.png"/><Relationship Id="rId4" Type="http://schemas.microsoft.com/office/2007/relationships/hdphoto" Target="../media/hdphoto4.wdp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chart" Target="../charts/chart41.xml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chart" Target="../charts/chart40.xml"/><Relationship Id="rId5" Type="http://schemas.openxmlformats.org/officeDocument/2006/relationships/image" Target="../media/image13.png"/><Relationship Id="rId4" Type="http://schemas.microsoft.com/office/2007/relationships/hdphoto" Target="../media/hdphoto4.wdp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chart" Target="../charts/chart43.xml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chart" Target="../charts/chart42.xml"/><Relationship Id="rId5" Type="http://schemas.openxmlformats.org/officeDocument/2006/relationships/image" Target="../media/image13.png"/><Relationship Id="rId4" Type="http://schemas.microsoft.com/office/2007/relationships/hdphoto" Target="../media/hdphoto4.wdp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4" Type="http://schemas.microsoft.com/office/2007/relationships/hdphoto" Target="../media/hdphoto4.wdp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microsoft.com/office/2007/relationships/hdphoto" Target="../media/hdphoto4.wdp"/><Relationship Id="rId1" Type="http://schemas.openxmlformats.org/officeDocument/2006/relationships/image" Target="../media/image5.png"/><Relationship Id="rId4" Type="http://schemas.microsoft.com/office/2007/relationships/hdphoto" Target="../media/hdphoto1.wdp"/></Relationships>
</file>

<file path=xl/drawings/_rels/drawing33.xml.rels><?xml version="1.0" encoding="UTF-8" standalone="yes"?>
<Relationships xmlns="http://schemas.openxmlformats.org/package/2006/relationships"><Relationship Id="rId2" Type="http://schemas.microsoft.com/office/2007/relationships/hdphoto" Target="../media/hdphoto26.wdp"/><Relationship Id="rId1" Type="http://schemas.openxmlformats.org/officeDocument/2006/relationships/image" Target="../media/image36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7" Type="http://schemas.openxmlformats.org/officeDocument/2006/relationships/image" Target="../media/image41.png"/><Relationship Id="rId2" Type="http://schemas.openxmlformats.org/officeDocument/2006/relationships/chart" Target="../charts/chart44.xml"/><Relationship Id="rId1" Type="http://schemas.openxmlformats.org/officeDocument/2006/relationships/image" Target="../media/image37.png"/><Relationship Id="rId6" Type="http://schemas.openxmlformats.org/officeDocument/2006/relationships/image" Target="../media/image40.png"/><Relationship Id="rId5" Type="http://schemas.openxmlformats.org/officeDocument/2006/relationships/image" Target="../media/image39.png"/><Relationship Id="rId4" Type="http://schemas.openxmlformats.org/officeDocument/2006/relationships/image" Target="../media/image38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4" Type="http://schemas.microsoft.com/office/2007/relationships/hdphoto" Target="../media/hdphoto7.wdp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4" Type="http://schemas.microsoft.com/office/2007/relationships/hdphoto" Target="../media/hdphoto5.wdp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4" Type="http://schemas.openxmlformats.org/officeDocument/2006/relationships/image" Target="../media/image1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1.png"/><Relationship Id="rId5" Type="http://schemas.openxmlformats.org/officeDocument/2006/relationships/image" Target="../media/image15.png"/><Relationship Id="rId4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microsoft.com/office/2007/relationships/hdphoto" Target="../media/hdphoto1.wdp"/><Relationship Id="rId1" Type="http://schemas.openxmlformats.org/officeDocument/2006/relationships/image" Target="../media/image11.png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191966</xdr:colOff>
      <xdr:row>0</xdr:row>
      <xdr:rowOff>240323</xdr:rowOff>
    </xdr:from>
    <xdr:to>
      <xdr:col>9</xdr:col>
      <xdr:colOff>1114425</xdr:colOff>
      <xdr:row>1</xdr:row>
      <xdr:rowOff>287592</xdr:rowOff>
    </xdr:to>
    <xdr:pic>
      <xdr:nvPicPr>
        <xdr:cNvPr id="2" name="Picture 1" descr="eru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4041" y="240323"/>
          <a:ext cx="922459" cy="504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323850</xdr:colOff>
      <xdr:row>0</xdr:row>
      <xdr:rowOff>209551</xdr:rowOff>
    </xdr:from>
    <xdr:to>
      <xdr:col>9</xdr:col>
      <xdr:colOff>1104900</xdr:colOff>
      <xdr:row>5</xdr:row>
      <xdr:rowOff>400051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476250</xdr:colOff>
      <xdr:row>19</xdr:row>
      <xdr:rowOff>161925</xdr:rowOff>
    </xdr:from>
    <xdr:to>
      <xdr:col>9</xdr:col>
      <xdr:colOff>123825</xdr:colOff>
      <xdr:row>30</xdr:row>
      <xdr:rowOff>19050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14654</xdr:colOff>
      <xdr:row>1</xdr:row>
      <xdr:rowOff>14654</xdr:rowOff>
    </xdr:from>
    <xdr:to>
      <xdr:col>2</xdr:col>
      <xdr:colOff>461348</xdr:colOff>
      <xdr:row>2</xdr:row>
      <xdr:rowOff>2111</xdr:rowOff>
    </xdr:to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55077" y="468923"/>
          <a:ext cx="446694" cy="441726"/>
        </a:xfrm>
        <a:prstGeom prst="rect">
          <a:avLst/>
        </a:prstGeom>
      </xdr:spPr>
    </xdr:pic>
    <xdr:clientData/>
  </xdr:twoCellAnchor>
  <xdr:twoCellAnchor editAs="oneCell">
    <xdr:from>
      <xdr:col>1</xdr:col>
      <xdr:colOff>76201</xdr:colOff>
      <xdr:row>8</xdr:row>
      <xdr:rowOff>424357</xdr:rowOff>
    </xdr:from>
    <xdr:to>
      <xdr:col>9</xdr:col>
      <xdr:colOff>409575</xdr:colOff>
      <xdr:row>14</xdr:row>
      <xdr:rowOff>401733</xdr:rowOff>
    </xdr:to>
    <xdr:pic>
      <xdr:nvPicPr>
        <xdr:cNvPr id="7" name="Obrázek 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516" b="99312" l="790" r="99013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1" y="4081957"/>
          <a:ext cx="4743449" cy="2720576"/>
        </a:xfrm>
        <a:prstGeom prst="rect">
          <a:avLst/>
        </a:prstGeom>
        <a:noFill/>
        <a:effectLst>
          <a:glow rad="63500">
            <a:schemeClr val="accent5">
              <a:satMod val="175000"/>
              <a:alpha val="40000"/>
            </a:schemeClr>
          </a:glo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390525</xdr:colOff>
      <xdr:row>6</xdr:row>
      <xdr:rowOff>66675</xdr:rowOff>
    </xdr:from>
    <xdr:to>
      <xdr:col>5</xdr:col>
      <xdr:colOff>246669</xdr:colOff>
      <xdr:row>7</xdr:row>
      <xdr:rowOff>197007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57450" y="13144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6</xdr:row>
      <xdr:rowOff>57150</xdr:rowOff>
    </xdr:from>
    <xdr:to>
      <xdr:col>9</xdr:col>
      <xdr:colOff>227619</xdr:colOff>
      <xdr:row>7</xdr:row>
      <xdr:rowOff>187482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3049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>
    <xdr:from>
      <xdr:col>0</xdr:col>
      <xdr:colOff>47625</xdr:colOff>
      <xdr:row>41</xdr:row>
      <xdr:rowOff>47625</xdr:rowOff>
    </xdr:from>
    <xdr:to>
      <xdr:col>6</xdr:col>
      <xdr:colOff>295275</xdr:colOff>
      <xdr:row>55</xdr:row>
      <xdr:rowOff>47624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295276</xdr:colOff>
      <xdr:row>41</xdr:row>
      <xdr:rowOff>66675</xdr:rowOff>
    </xdr:from>
    <xdr:to>
      <xdr:col>10</xdr:col>
      <xdr:colOff>228600</xdr:colOff>
      <xdr:row>55</xdr:row>
      <xdr:rowOff>66674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266700</xdr:colOff>
      <xdr:row>4</xdr:row>
      <xdr:rowOff>114300</xdr:rowOff>
    </xdr:from>
    <xdr:to>
      <xdr:col>3</xdr:col>
      <xdr:colOff>285563</xdr:colOff>
      <xdr:row>8</xdr:row>
      <xdr:rowOff>9400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6700" y="885825"/>
          <a:ext cx="1495238" cy="1000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390525</xdr:colOff>
      <xdr:row>6</xdr:row>
      <xdr:rowOff>66675</xdr:rowOff>
    </xdr:from>
    <xdr:to>
      <xdr:col>5</xdr:col>
      <xdr:colOff>246669</xdr:colOff>
      <xdr:row>7</xdr:row>
      <xdr:rowOff>197007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57450" y="13144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6</xdr:row>
      <xdr:rowOff>57150</xdr:rowOff>
    </xdr:from>
    <xdr:to>
      <xdr:col>9</xdr:col>
      <xdr:colOff>227619</xdr:colOff>
      <xdr:row>7</xdr:row>
      <xdr:rowOff>187482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3049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>
    <xdr:from>
      <xdr:col>0</xdr:col>
      <xdr:colOff>47625</xdr:colOff>
      <xdr:row>41</xdr:row>
      <xdr:rowOff>47625</xdr:rowOff>
    </xdr:from>
    <xdr:to>
      <xdr:col>6</xdr:col>
      <xdr:colOff>295275</xdr:colOff>
      <xdr:row>55</xdr:row>
      <xdr:rowOff>47624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295276</xdr:colOff>
      <xdr:row>41</xdr:row>
      <xdr:rowOff>66675</xdr:rowOff>
    </xdr:from>
    <xdr:to>
      <xdr:col>10</xdr:col>
      <xdr:colOff>228600</xdr:colOff>
      <xdr:row>55</xdr:row>
      <xdr:rowOff>66674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238125</xdr:colOff>
      <xdr:row>5</xdr:row>
      <xdr:rowOff>6430</xdr:rowOff>
    </xdr:from>
    <xdr:to>
      <xdr:col>3</xdr:col>
      <xdr:colOff>218888</xdr:colOff>
      <xdr:row>8</xdr:row>
      <xdr:rowOff>37974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38125" y="939880"/>
          <a:ext cx="1457138" cy="974519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6</xdr:row>
      <xdr:rowOff>47625</xdr:rowOff>
    </xdr:from>
    <xdr:to>
      <xdr:col>1</xdr:col>
      <xdr:colOff>253313</xdr:colOff>
      <xdr:row>6</xdr:row>
      <xdr:rowOff>191159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8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85800" y="1295400"/>
          <a:ext cx="196163" cy="14353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390525</xdr:colOff>
      <xdr:row>6</xdr:row>
      <xdr:rowOff>66675</xdr:rowOff>
    </xdr:from>
    <xdr:to>
      <xdr:col>5</xdr:col>
      <xdr:colOff>246669</xdr:colOff>
      <xdr:row>7</xdr:row>
      <xdr:rowOff>197007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57450" y="13144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6</xdr:row>
      <xdr:rowOff>57150</xdr:rowOff>
    </xdr:from>
    <xdr:to>
      <xdr:col>9</xdr:col>
      <xdr:colOff>227619</xdr:colOff>
      <xdr:row>7</xdr:row>
      <xdr:rowOff>187482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3049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>
    <xdr:from>
      <xdr:col>0</xdr:col>
      <xdr:colOff>47625</xdr:colOff>
      <xdr:row>41</xdr:row>
      <xdr:rowOff>47625</xdr:rowOff>
    </xdr:from>
    <xdr:to>
      <xdr:col>6</xdr:col>
      <xdr:colOff>295275</xdr:colOff>
      <xdr:row>55</xdr:row>
      <xdr:rowOff>47624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295276</xdr:colOff>
      <xdr:row>41</xdr:row>
      <xdr:rowOff>66675</xdr:rowOff>
    </xdr:from>
    <xdr:to>
      <xdr:col>10</xdr:col>
      <xdr:colOff>228600</xdr:colOff>
      <xdr:row>55</xdr:row>
      <xdr:rowOff>66674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219075</xdr:colOff>
      <xdr:row>5</xdr:row>
      <xdr:rowOff>0</xdr:rowOff>
    </xdr:from>
    <xdr:to>
      <xdr:col>3</xdr:col>
      <xdr:colOff>237938</xdr:colOff>
      <xdr:row>8</xdr:row>
      <xdr:rowOff>57025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19075" y="933450"/>
          <a:ext cx="1495238" cy="1000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390525</xdr:colOff>
      <xdr:row>6</xdr:row>
      <xdr:rowOff>66675</xdr:rowOff>
    </xdr:from>
    <xdr:to>
      <xdr:col>5</xdr:col>
      <xdr:colOff>246669</xdr:colOff>
      <xdr:row>7</xdr:row>
      <xdr:rowOff>197007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57450" y="13144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6</xdr:row>
      <xdr:rowOff>57150</xdr:rowOff>
    </xdr:from>
    <xdr:to>
      <xdr:col>9</xdr:col>
      <xdr:colOff>227619</xdr:colOff>
      <xdr:row>7</xdr:row>
      <xdr:rowOff>187482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3049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>
    <xdr:from>
      <xdr:col>0</xdr:col>
      <xdr:colOff>47625</xdr:colOff>
      <xdr:row>41</xdr:row>
      <xdr:rowOff>47625</xdr:rowOff>
    </xdr:from>
    <xdr:to>
      <xdr:col>6</xdr:col>
      <xdr:colOff>295275</xdr:colOff>
      <xdr:row>55</xdr:row>
      <xdr:rowOff>47624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295276</xdr:colOff>
      <xdr:row>41</xdr:row>
      <xdr:rowOff>66675</xdr:rowOff>
    </xdr:from>
    <xdr:to>
      <xdr:col>10</xdr:col>
      <xdr:colOff>228600</xdr:colOff>
      <xdr:row>55</xdr:row>
      <xdr:rowOff>66674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209550</xdr:colOff>
      <xdr:row>4</xdr:row>
      <xdr:rowOff>142875</xdr:rowOff>
    </xdr:from>
    <xdr:to>
      <xdr:col>3</xdr:col>
      <xdr:colOff>228413</xdr:colOff>
      <xdr:row>8</xdr:row>
      <xdr:rowOff>37975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9550" y="914400"/>
          <a:ext cx="1495238" cy="10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6</xdr:row>
      <xdr:rowOff>9525</xdr:rowOff>
    </xdr:from>
    <xdr:to>
      <xdr:col>1</xdr:col>
      <xdr:colOff>224738</xdr:colOff>
      <xdr:row>6</xdr:row>
      <xdr:rowOff>153059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8">
          <a:biLevel thresh="50000"/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57225" y="1257300"/>
          <a:ext cx="196163" cy="14353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390525</xdr:colOff>
      <xdr:row>6</xdr:row>
      <xdr:rowOff>66675</xdr:rowOff>
    </xdr:from>
    <xdr:to>
      <xdr:col>5</xdr:col>
      <xdr:colOff>246669</xdr:colOff>
      <xdr:row>7</xdr:row>
      <xdr:rowOff>197007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57450" y="13144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6</xdr:row>
      <xdr:rowOff>57150</xdr:rowOff>
    </xdr:from>
    <xdr:to>
      <xdr:col>9</xdr:col>
      <xdr:colOff>227619</xdr:colOff>
      <xdr:row>7</xdr:row>
      <xdr:rowOff>187482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3049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>
    <xdr:from>
      <xdr:col>0</xdr:col>
      <xdr:colOff>38100</xdr:colOff>
      <xdr:row>33</xdr:row>
      <xdr:rowOff>47625</xdr:rowOff>
    </xdr:from>
    <xdr:to>
      <xdr:col>6</xdr:col>
      <xdr:colOff>285750</xdr:colOff>
      <xdr:row>47</xdr:row>
      <xdr:rowOff>47624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342901</xdr:colOff>
      <xdr:row>33</xdr:row>
      <xdr:rowOff>57150</xdr:rowOff>
    </xdr:from>
    <xdr:to>
      <xdr:col>10</xdr:col>
      <xdr:colOff>276225</xdr:colOff>
      <xdr:row>47</xdr:row>
      <xdr:rowOff>57149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28296</xdr:colOff>
      <xdr:row>4</xdr:row>
      <xdr:rowOff>123825</xdr:rowOff>
    </xdr:from>
    <xdr:to>
      <xdr:col>3</xdr:col>
      <xdr:colOff>104587</xdr:colOff>
      <xdr:row>8</xdr:row>
      <xdr:rowOff>0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6">
          <a:biLevel thresh="25000"/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56896" y="895350"/>
          <a:ext cx="1466941" cy="98107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295274</xdr:colOff>
      <xdr:row>5</xdr:row>
      <xdr:rowOff>28575</xdr:rowOff>
    </xdr:from>
    <xdr:to>
      <xdr:col>5</xdr:col>
      <xdr:colOff>199043</xdr:colOff>
      <xdr:row>6</xdr:row>
      <xdr:rowOff>92232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86049" y="10572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5</xdr:row>
      <xdr:rowOff>66675</xdr:rowOff>
    </xdr:from>
    <xdr:to>
      <xdr:col>10</xdr:col>
      <xdr:colOff>117801</xdr:colOff>
      <xdr:row>6</xdr:row>
      <xdr:rowOff>93888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109537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123825</xdr:colOff>
      <xdr:row>17</xdr:row>
      <xdr:rowOff>123825</xdr:rowOff>
    </xdr:from>
    <xdr:to>
      <xdr:col>9</xdr:col>
      <xdr:colOff>317826</xdr:colOff>
      <xdr:row>19</xdr:row>
      <xdr:rowOff>46263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355282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57150</xdr:colOff>
      <xdr:row>21</xdr:row>
      <xdr:rowOff>19052</xdr:rowOff>
    </xdr:from>
    <xdr:to>
      <xdr:col>6</xdr:col>
      <xdr:colOff>114300</xdr:colOff>
      <xdr:row>32</xdr:row>
      <xdr:rowOff>28575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190499</xdr:colOff>
      <xdr:row>21</xdr:row>
      <xdr:rowOff>38102</xdr:rowOff>
    </xdr:from>
    <xdr:to>
      <xdr:col>11</xdr:col>
      <xdr:colOff>419100</xdr:colOff>
      <xdr:row>32</xdr:row>
      <xdr:rowOff>38100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</xdr:col>
      <xdr:colOff>428624</xdr:colOff>
      <xdr:row>17</xdr:row>
      <xdr:rowOff>66675</xdr:rowOff>
    </xdr:from>
    <xdr:to>
      <xdr:col>3</xdr:col>
      <xdr:colOff>170468</xdr:colOff>
      <xdr:row>19</xdr:row>
      <xdr:rowOff>25557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28774" y="34956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1</xdr:col>
      <xdr:colOff>38100</xdr:colOff>
      <xdr:row>3</xdr:row>
      <xdr:rowOff>85725</xdr:rowOff>
    </xdr:from>
    <xdr:to>
      <xdr:col>2</xdr:col>
      <xdr:colOff>571500</xdr:colOff>
      <xdr:row>7</xdr:row>
      <xdr:rowOff>149488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52400" y="723900"/>
          <a:ext cx="1619250" cy="1082938"/>
        </a:xfrm>
        <a:prstGeom prst="rect">
          <a:avLst/>
        </a:prstGeom>
      </xdr:spPr>
    </xdr:pic>
    <xdr:clientData/>
  </xdr:twoCellAnchor>
  <xdr:twoCellAnchor editAs="oneCell">
    <xdr:from>
      <xdr:col>2</xdr:col>
      <xdr:colOff>447675</xdr:colOff>
      <xdr:row>34</xdr:row>
      <xdr:rowOff>66675</xdr:rowOff>
    </xdr:from>
    <xdr:to>
      <xdr:col>3</xdr:col>
      <xdr:colOff>189519</xdr:colOff>
      <xdr:row>36</xdr:row>
      <xdr:rowOff>63657</xdr:rowOff>
    </xdr:to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47825" y="67722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76200</xdr:colOff>
      <xdr:row>34</xdr:row>
      <xdr:rowOff>104775</xdr:rowOff>
    </xdr:from>
    <xdr:to>
      <xdr:col>9</xdr:col>
      <xdr:colOff>270201</xdr:colOff>
      <xdr:row>36</xdr:row>
      <xdr:rowOff>65313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3425" y="681037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400049</xdr:colOff>
      <xdr:row>38</xdr:row>
      <xdr:rowOff>19050</xdr:rowOff>
    </xdr:from>
    <xdr:to>
      <xdr:col>4</xdr:col>
      <xdr:colOff>485774</xdr:colOff>
      <xdr:row>51</xdr:row>
      <xdr:rowOff>133350</xdr:rowOff>
    </xdr:to>
    <xdr:graphicFrame macro="">
      <xdr:nvGraphicFramePr>
        <xdr:cNvPr id="13" name="Graf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133349</xdr:colOff>
      <xdr:row>38</xdr:row>
      <xdr:rowOff>161925</xdr:rowOff>
    </xdr:from>
    <xdr:to>
      <xdr:col>11</xdr:col>
      <xdr:colOff>371474</xdr:colOff>
      <xdr:row>49</xdr:row>
      <xdr:rowOff>161923</xdr:rowOff>
    </xdr:to>
    <xdr:graphicFrame macro="">
      <xdr:nvGraphicFramePr>
        <xdr:cNvPr id="14" name="Graf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47627</xdr:colOff>
      <xdr:row>50</xdr:row>
      <xdr:rowOff>142876</xdr:rowOff>
    </xdr:from>
    <xdr:to>
      <xdr:col>10</xdr:col>
      <xdr:colOff>152400</xdr:colOff>
      <xdr:row>51</xdr:row>
      <xdr:rowOff>142876</xdr:rowOff>
    </xdr:to>
    <xdr:sp macro="" textlink="">
      <xdr:nvSpPr>
        <xdr:cNvPr id="3" name="Obdélník 2"/>
        <xdr:cNvSpPr/>
      </xdr:nvSpPr>
      <xdr:spPr>
        <a:xfrm>
          <a:off x="4962527" y="9896476"/>
          <a:ext cx="552448" cy="19050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</a:rPr>
            <a:t>maximum</a:t>
          </a:r>
        </a:p>
      </xdr:txBody>
    </xdr:sp>
    <xdr:clientData/>
  </xdr:twoCellAnchor>
  <xdr:twoCellAnchor>
    <xdr:from>
      <xdr:col>7</xdr:col>
      <xdr:colOff>295277</xdr:colOff>
      <xdr:row>50</xdr:row>
      <xdr:rowOff>142876</xdr:rowOff>
    </xdr:from>
    <xdr:to>
      <xdr:col>8</xdr:col>
      <xdr:colOff>400050</xdr:colOff>
      <xdr:row>51</xdr:row>
      <xdr:rowOff>142876</xdr:rowOff>
    </xdr:to>
    <xdr:sp macro="" textlink="">
      <xdr:nvSpPr>
        <xdr:cNvPr id="15" name="Obdélník 14"/>
        <xdr:cNvSpPr/>
      </xdr:nvSpPr>
      <xdr:spPr>
        <a:xfrm>
          <a:off x="4314827" y="9896476"/>
          <a:ext cx="552448" cy="1905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>
                  <a:lumMod val="95000"/>
                </a:schemeClr>
              </a:solidFill>
              <a:latin typeface="Arial Narrow" panose="020B0606020202030204" pitchFamily="34" charset="0"/>
            </a:rPr>
            <a:t>minimum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295274</xdr:colOff>
      <xdr:row>5</xdr:row>
      <xdr:rowOff>28575</xdr:rowOff>
    </xdr:from>
    <xdr:to>
      <xdr:col>5</xdr:col>
      <xdr:colOff>199043</xdr:colOff>
      <xdr:row>6</xdr:row>
      <xdr:rowOff>92232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86049" y="10572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5</xdr:row>
      <xdr:rowOff>66675</xdr:rowOff>
    </xdr:from>
    <xdr:to>
      <xdr:col>10</xdr:col>
      <xdr:colOff>117801</xdr:colOff>
      <xdr:row>6</xdr:row>
      <xdr:rowOff>93888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109537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123825</xdr:colOff>
      <xdr:row>17</xdr:row>
      <xdr:rowOff>123825</xdr:rowOff>
    </xdr:from>
    <xdr:to>
      <xdr:col>9</xdr:col>
      <xdr:colOff>317826</xdr:colOff>
      <xdr:row>19</xdr:row>
      <xdr:rowOff>46263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355282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57150</xdr:colOff>
      <xdr:row>21</xdr:row>
      <xdr:rowOff>19052</xdr:rowOff>
    </xdr:from>
    <xdr:to>
      <xdr:col>6</xdr:col>
      <xdr:colOff>114300</xdr:colOff>
      <xdr:row>32</xdr:row>
      <xdr:rowOff>28575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190499</xdr:colOff>
      <xdr:row>21</xdr:row>
      <xdr:rowOff>38102</xdr:rowOff>
    </xdr:from>
    <xdr:to>
      <xdr:col>11</xdr:col>
      <xdr:colOff>419100</xdr:colOff>
      <xdr:row>32</xdr:row>
      <xdr:rowOff>38100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</xdr:col>
      <xdr:colOff>428624</xdr:colOff>
      <xdr:row>17</xdr:row>
      <xdr:rowOff>66675</xdr:rowOff>
    </xdr:from>
    <xdr:to>
      <xdr:col>3</xdr:col>
      <xdr:colOff>170468</xdr:colOff>
      <xdr:row>19</xdr:row>
      <xdr:rowOff>25557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28774" y="34956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1</xdr:col>
      <xdr:colOff>38100</xdr:colOff>
      <xdr:row>3</xdr:row>
      <xdr:rowOff>85725</xdr:rowOff>
    </xdr:from>
    <xdr:to>
      <xdr:col>2</xdr:col>
      <xdr:colOff>571500</xdr:colOff>
      <xdr:row>7</xdr:row>
      <xdr:rowOff>149488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52400" y="723900"/>
          <a:ext cx="1619250" cy="1082938"/>
        </a:xfrm>
        <a:prstGeom prst="rect">
          <a:avLst/>
        </a:prstGeom>
      </xdr:spPr>
    </xdr:pic>
    <xdr:clientData/>
  </xdr:twoCellAnchor>
  <xdr:twoCellAnchor editAs="oneCell">
    <xdr:from>
      <xdr:col>2</xdr:col>
      <xdr:colOff>447675</xdr:colOff>
      <xdr:row>34</xdr:row>
      <xdr:rowOff>66675</xdr:rowOff>
    </xdr:from>
    <xdr:to>
      <xdr:col>3</xdr:col>
      <xdr:colOff>189519</xdr:colOff>
      <xdr:row>36</xdr:row>
      <xdr:rowOff>63657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47825" y="67722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76200</xdr:colOff>
      <xdr:row>34</xdr:row>
      <xdr:rowOff>104775</xdr:rowOff>
    </xdr:from>
    <xdr:to>
      <xdr:col>9</xdr:col>
      <xdr:colOff>270201</xdr:colOff>
      <xdr:row>36</xdr:row>
      <xdr:rowOff>65313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681037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400049</xdr:colOff>
      <xdr:row>38</xdr:row>
      <xdr:rowOff>19050</xdr:rowOff>
    </xdr:from>
    <xdr:to>
      <xdr:col>4</xdr:col>
      <xdr:colOff>485774</xdr:colOff>
      <xdr:row>51</xdr:row>
      <xdr:rowOff>133350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133349</xdr:colOff>
      <xdr:row>38</xdr:row>
      <xdr:rowOff>161925</xdr:rowOff>
    </xdr:from>
    <xdr:to>
      <xdr:col>11</xdr:col>
      <xdr:colOff>371474</xdr:colOff>
      <xdr:row>49</xdr:row>
      <xdr:rowOff>161923</xdr:rowOff>
    </xdr:to>
    <xdr:graphicFrame macro="">
      <xdr:nvGraphicFramePr>
        <xdr:cNvPr id="12" name="Graf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47627</xdr:colOff>
      <xdr:row>50</xdr:row>
      <xdr:rowOff>142876</xdr:rowOff>
    </xdr:from>
    <xdr:to>
      <xdr:col>10</xdr:col>
      <xdr:colOff>152400</xdr:colOff>
      <xdr:row>51</xdr:row>
      <xdr:rowOff>142876</xdr:rowOff>
    </xdr:to>
    <xdr:sp macro="" textlink="">
      <xdr:nvSpPr>
        <xdr:cNvPr id="13" name="Obdélník 12"/>
        <xdr:cNvSpPr/>
      </xdr:nvSpPr>
      <xdr:spPr>
        <a:xfrm>
          <a:off x="4876802" y="9896476"/>
          <a:ext cx="552448" cy="19050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</a:rPr>
            <a:t>maximum</a:t>
          </a:r>
        </a:p>
      </xdr:txBody>
    </xdr:sp>
    <xdr:clientData/>
  </xdr:twoCellAnchor>
  <xdr:twoCellAnchor>
    <xdr:from>
      <xdr:col>7</xdr:col>
      <xdr:colOff>295277</xdr:colOff>
      <xdr:row>50</xdr:row>
      <xdr:rowOff>142876</xdr:rowOff>
    </xdr:from>
    <xdr:to>
      <xdr:col>8</xdr:col>
      <xdr:colOff>400050</xdr:colOff>
      <xdr:row>51</xdr:row>
      <xdr:rowOff>142876</xdr:rowOff>
    </xdr:to>
    <xdr:sp macro="" textlink="">
      <xdr:nvSpPr>
        <xdr:cNvPr id="14" name="Obdélník 13"/>
        <xdr:cNvSpPr/>
      </xdr:nvSpPr>
      <xdr:spPr>
        <a:xfrm>
          <a:off x="4229102" y="9896476"/>
          <a:ext cx="552448" cy="1905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>
                  <a:lumMod val="95000"/>
                </a:schemeClr>
              </a:solidFill>
              <a:latin typeface="Arial Narrow" panose="020B0606020202030204" pitchFamily="34" charset="0"/>
            </a:rPr>
            <a:t>minimum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295274</xdr:colOff>
      <xdr:row>5</xdr:row>
      <xdr:rowOff>28575</xdr:rowOff>
    </xdr:from>
    <xdr:to>
      <xdr:col>5</xdr:col>
      <xdr:colOff>199043</xdr:colOff>
      <xdr:row>6</xdr:row>
      <xdr:rowOff>92232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86049" y="10572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5</xdr:row>
      <xdr:rowOff>66675</xdr:rowOff>
    </xdr:from>
    <xdr:to>
      <xdr:col>10</xdr:col>
      <xdr:colOff>117801</xdr:colOff>
      <xdr:row>6</xdr:row>
      <xdr:rowOff>93888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109537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123825</xdr:colOff>
      <xdr:row>17</xdr:row>
      <xdr:rowOff>123825</xdr:rowOff>
    </xdr:from>
    <xdr:to>
      <xdr:col>9</xdr:col>
      <xdr:colOff>317826</xdr:colOff>
      <xdr:row>19</xdr:row>
      <xdr:rowOff>46263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355282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57150</xdr:colOff>
      <xdr:row>21</xdr:row>
      <xdr:rowOff>19052</xdr:rowOff>
    </xdr:from>
    <xdr:to>
      <xdr:col>6</xdr:col>
      <xdr:colOff>114300</xdr:colOff>
      <xdr:row>32</xdr:row>
      <xdr:rowOff>28575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190499</xdr:colOff>
      <xdr:row>21</xdr:row>
      <xdr:rowOff>38102</xdr:rowOff>
    </xdr:from>
    <xdr:to>
      <xdr:col>11</xdr:col>
      <xdr:colOff>419100</xdr:colOff>
      <xdr:row>32</xdr:row>
      <xdr:rowOff>38100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</xdr:col>
      <xdr:colOff>428624</xdr:colOff>
      <xdr:row>17</xdr:row>
      <xdr:rowOff>66675</xdr:rowOff>
    </xdr:from>
    <xdr:to>
      <xdr:col>3</xdr:col>
      <xdr:colOff>170468</xdr:colOff>
      <xdr:row>19</xdr:row>
      <xdr:rowOff>25557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28774" y="34956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1</xdr:col>
      <xdr:colOff>38100</xdr:colOff>
      <xdr:row>3</xdr:row>
      <xdr:rowOff>85725</xdr:rowOff>
    </xdr:from>
    <xdr:to>
      <xdr:col>2</xdr:col>
      <xdr:colOff>571500</xdr:colOff>
      <xdr:row>7</xdr:row>
      <xdr:rowOff>149488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52400" y="723900"/>
          <a:ext cx="1619250" cy="1082938"/>
        </a:xfrm>
        <a:prstGeom prst="rect">
          <a:avLst/>
        </a:prstGeom>
      </xdr:spPr>
    </xdr:pic>
    <xdr:clientData/>
  </xdr:twoCellAnchor>
  <xdr:twoCellAnchor editAs="oneCell">
    <xdr:from>
      <xdr:col>2</xdr:col>
      <xdr:colOff>447675</xdr:colOff>
      <xdr:row>34</xdr:row>
      <xdr:rowOff>66675</xdr:rowOff>
    </xdr:from>
    <xdr:to>
      <xdr:col>3</xdr:col>
      <xdr:colOff>189519</xdr:colOff>
      <xdr:row>36</xdr:row>
      <xdr:rowOff>63657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47825" y="67722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76200</xdr:colOff>
      <xdr:row>34</xdr:row>
      <xdr:rowOff>104775</xdr:rowOff>
    </xdr:from>
    <xdr:to>
      <xdr:col>9</xdr:col>
      <xdr:colOff>270201</xdr:colOff>
      <xdr:row>36</xdr:row>
      <xdr:rowOff>65313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681037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400049</xdr:colOff>
      <xdr:row>38</xdr:row>
      <xdr:rowOff>19050</xdr:rowOff>
    </xdr:from>
    <xdr:to>
      <xdr:col>4</xdr:col>
      <xdr:colOff>485774</xdr:colOff>
      <xdr:row>51</xdr:row>
      <xdr:rowOff>133350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133349</xdr:colOff>
      <xdr:row>38</xdr:row>
      <xdr:rowOff>161925</xdr:rowOff>
    </xdr:from>
    <xdr:to>
      <xdr:col>11</xdr:col>
      <xdr:colOff>371474</xdr:colOff>
      <xdr:row>49</xdr:row>
      <xdr:rowOff>161923</xdr:rowOff>
    </xdr:to>
    <xdr:graphicFrame macro="">
      <xdr:nvGraphicFramePr>
        <xdr:cNvPr id="12" name="Graf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47627</xdr:colOff>
      <xdr:row>50</xdr:row>
      <xdr:rowOff>142876</xdr:rowOff>
    </xdr:from>
    <xdr:to>
      <xdr:col>10</xdr:col>
      <xdr:colOff>152400</xdr:colOff>
      <xdr:row>51</xdr:row>
      <xdr:rowOff>142876</xdr:rowOff>
    </xdr:to>
    <xdr:sp macro="" textlink="">
      <xdr:nvSpPr>
        <xdr:cNvPr id="13" name="Obdélník 12"/>
        <xdr:cNvSpPr/>
      </xdr:nvSpPr>
      <xdr:spPr>
        <a:xfrm>
          <a:off x="4876802" y="9896476"/>
          <a:ext cx="552448" cy="19050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</a:rPr>
            <a:t>maximum</a:t>
          </a:r>
        </a:p>
      </xdr:txBody>
    </xdr:sp>
    <xdr:clientData/>
  </xdr:twoCellAnchor>
  <xdr:twoCellAnchor>
    <xdr:from>
      <xdr:col>7</xdr:col>
      <xdr:colOff>295277</xdr:colOff>
      <xdr:row>50</xdr:row>
      <xdr:rowOff>142876</xdr:rowOff>
    </xdr:from>
    <xdr:to>
      <xdr:col>8</xdr:col>
      <xdr:colOff>400050</xdr:colOff>
      <xdr:row>51</xdr:row>
      <xdr:rowOff>142876</xdr:rowOff>
    </xdr:to>
    <xdr:sp macro="" textlink="">
      <xdr:nvSpPr>
        <xdr:cNvPr id="14" name="Obdélník 13"/>
        <xdr:cNvSpPr/>
      </xdr:nvSpPr>
      <xdr:spPr>
        <a:xfrm>
          <a:off x="4229102" y="9896476"/>
          <a:ext cx="552448" cy="1905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>
                  <a:lumMod val="95000"/>
                </a:schemeClr>
              </a:solidFill>
              <a:latin typeface="Arial Narrow" panose="020B0606020202030204" pitchFamily="34" charset="0"/>
            </a:rPr>
            <a:t>minimum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295274</xdr:colOff>
      <xdr:row>5</xdr:row>
      <xdr:rowOff>28575</xdr:rowOff>
    </xdr:from>
    <xdr:to>
      <xdr:col>5</xdr:col>
      <xdr:colOff>199043</xdr:colOff>
      <xdr:row>6</xdr:row>
      <xdr:rowOff>92232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86049" y="10572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5</xdr:row>
      <xdr:rowOff>66675</xdr:rowOff>
    </xdr:from>
    <xdr:to>
      <xdr:col>10</xdr:col>
      <xdr:colOff>117801</xdr:colOff>
      <xdr:row>6</xdr:row>
      <xdr:rowOff>93888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109537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123825</xdr:colOff>
      <xdr:row>17</xdr:row>
      <xdr:rowOff>123825</xdr:rowOff>
    </xdr:from>
    <xdr:to>
      <xdr:col>9</xdr:col>
      <xdr:colOff>317826</xdr:colOff>
      <xdr:row>19</xdr:row>
      <xdr:rowOff>46263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355282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57150</xdr:colOff>
      <xdr:row>21</xdr:row>
      <xdr:rowOff>19052</xdr:rowOff>
    </xdr:from>
    <xdr:to>
      <xdr:col>6</xdr:col>
      <xdr:colOff>114300</xdr:colOff>
      <xdr:row>32</xdr:row>
      <xdr:rowOff>28575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190499</xdr:colOff>
      <xdr:row>21</xdr:row>
      <xdr:rowOff>38102</xdr:rowOff>
    </xdr:from>
    <xdr:to>
      <xdr:col>11</xdr:col>
      <xdr:colOff>419100</xdr:colOff>
      <xdr:row>32</xdr:row>
      <xdr:rowOff>38100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</xdr:col>
      <xdr:colOff>428624</xdr:colOff>
      <xdr:row>17</xdr:row>
      <xdr:rowOff>66675</xdr:rowOff>
    </xdr:from>
    <xdr:to>
      <xdr:col>3</xdr:col>
      <xdr:colOff>170468</xdr:colOff>
      <xdr:row>19</xdr:row>
      <xdr:rowOff>25557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28774" y="34956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1</xdr:col>
      <xdr:colOff>38100</xdr:colOff>
      <xdr:row>3</xdr:row>
      <xdr:rowOff>85725</xdr:rowOff>
    </xdr:from>
    <xdr:to>
      <xdr:col>2</xdr:col>
      <xdr:colOff>571500</xdr:colOff>
      <xdr:row>7</xdr:row>
      <xdr:rowOff>149488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52400" y="723900"/>
          <a:ext cx="1619250" cy="1082938"/>
        </a:xfrm>
        <a:prstGeom prst="rect">
          <a:avLst/>
        </a:prstGeom>
      </xdr:spPr>
    </xdr:pic>
    <xdr:clientData/>
  </xdr:twoCellAnchor>
  <xdr:twoCellAnchor editAs="oneCell">
    <xdr:from>
      <xdr:col>2</xdr:col>
      <xdr:colOff>447675</xdr:colOff>
      <xdr:row>34</xdr:row>
      <xdr:rowOff>66675</xdr:rowOff>
    </xdr:from>
    <xdr:to>
      <xdr:col>3</xdr:col>
      <xdr:colOff>189519</xdr:colOff>
      <xdr:row>36</xdr:row>
      <xdr:rowOff>63657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47825" y="67722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76200</xdr:colOff>
      <xdr:row>34</xdr:row>
      <xdr:rowOff>104775</xdr:rowOff>
    </xdr:from>
    <xdr:to>
      <xdr:col>9</xdr:col>
      <xdr:colOff>270201</xdr:colOff>
      <xdr:row>36</xdr:row>
      <xdr:rowOff>65313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681037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400049</xdr:colOff>
      <xdr:row>38</xdr:row>
      <xdr:rowOff>19050</xdr:rowOff>
    </xdr:from>
    <xdr:to>
      <xdr:col>4</xdr:col>
      <xdr:colOff>485774</xdr:colOff>
      <xdr:row>51</xdr:row>
      <xdr:rowOff>133350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133349</xdr:colOff>
      <xdr:row>38</xdr:row>
      <xdr:rowOff>161925</xdr:rowOff>
    </xdr:from>
    <xdr:to>
      <xdr:col>11</xdr:col>
      <xdr:colOff>371474</xdr:colOff>
      <xdr:row>49</xdr:row>
      <xdr:rowOff>161923</xdr:rowOff>
    </xdr:to>
    <xdr:graphicFrame macro="">
      <xdr:nvGraphicFramePr>
        <xdr:cNvPr id="12" name="Graf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47627</xdr:colOff>
      <xdr:row>50</xdr:row>
      <xdr:rowOff>142876</xdr:rowOff>
    </xdr:from>
    <xdr:to>
      <xdr:col>10</xdr:col>
      <xdr:colOff>152400</xdr:colOff>
      <xdr:row>51</xdr:row>
      <xdr:rowOff>142876</xdr:rowOff>
    </xdr:to>
    <xdr:sp macro="" textlink="">
      <xdr:nvSpPr>
        <xdr:cNvPr id="13" name="Obdélník 12"/>
        <xdr:cNvSpPr/>
      </xdr:nvSpPr>
      <xdr:spPr>
        <a:xfrm>
          <a:off x="4876802" y="9896476"/>
          <a:ext cx="552448" cy="19050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</a:rPr>
            <a:t>maximum</a:t>
          </a:r>
        </a:p>
      </xdr:txBody>
    </xdr:sp>
    <xdr:clientData/>
  </xdr:twoCellAnchor>
  <xdr:twoCellAnchor>
    <xdr:from>
      <xdr:col>7</xdr:col>
      <xdr:colOff>295277</xdr:colOff>
      <xdr:row>50</xdr:row>
      <xdr:rowOff>142876</xdr:rowOff>
    </xdr:from>
    <xdr:to>
      <xdr:col>8</xdr:col>
      <xdr:colOff>400050</xdr:colOff>
      <xdr:row>51</xdr:row>
      <xdr:rowOff>142876</xdr:rowOff>
    </xdr:to>
    <xdr:sp macro="" textlink="">
      <xdr:nvSpPr>
        <xdr:cNvPr id="14" name="Obdélník 13"/>
        <xdr:cNvSpPr/>
      </xdr:nvSpPr>
      <xdr:spPr>
        <a:xfrm>
          <a:off x="4229102" y="9896476"/>
          <a:ext cx="552448" cy="1905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>
                  <a:lumMod val="95000"/>
                </a:schemeClr>
              </a:solidFill>
              <a:latin typeface="Arial Narrow" panose="020B0606020202030204" pitchFamily="34" charset="0"/>
            </a:rPr>
            <a:t>minimum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4</xdr:row>
      <xdr:rowOff>28575</xdr:rowOff>
    </xdr:from>
    <xdr:to>
      <xdr:col>3</xdr:col>
      <xdr:colOff>465744</xdr:colOff>
      <xdr:row>4</xdr:row>
      <xdr:rowOff>473232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562100" y="90487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19050</xdr:colOff>
      <xdr:row>4</xdr:row>
      <xdr:rowOff>47625</xdr:rowOff>
    </xdr:from>
    <xdr:to>
      <xdr:col>8</xdr:col>
      <xdr:colOff>465744</xdr:colOff>
      <xdr:row>4</xdr:row>
      <xdr:rowOff>488050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tx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33850" y="923925"/>
          <a:ext cx="446694" cy="440425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>
    <xdr:from>
      <xdr:col>0</xdr:col>
      <xdr:colOff>133350</xdr:colOff>
      <xdr:row>26</xdr:row>
      <xdr:rowOff>80962</xdr:rowOff>
    </xdr:from>
    <xdr:to>
      <xdr:col>10</xdr:col>
      <xdr:colOff>476250</xdr:colOff>
      <xdr:row>46</xdr:row>
      <xdr:rowOff>76200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95250</xdr:colOff>
      <xdr:row>31</xdr:row>
      <xdr:rowOff>132637</xdr:rowOff>
    </xdr:from>
    <xdr:to>
      <xdr:col>0</xdr:col>
      <xdr:colOff>406557</xdr:colOff>
      <xdr:row>33</xdr:row>
      <xdr:rowOff>140570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16200000">
          <a:off x="94537" y="7019925"/>
          <a:ext cx="312733" cy="31130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0</xdr:col>
      <xdr:colOff>314324</xdr:colOff>
      <xdr:row>2</xdr:row>
      <xdr:rowOff>3639</xdr:rowOff>
    </xdr:from>
    <xdr:to>
      <xdr:col>2</xdr:col>
      <xdr:colOff>285562</xdr:colOff>
      <xdr:row>4</xdr:row>
      <xdr:rowOff>390399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4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14324" y="413214"/>
          <a:ext cx="1276163" cy="8534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600075</xdr:colOff>
      <xdr:row>13</xdr:row>
      <xdr:rowOff>274222</xdr:rowOff>
    </xdr:from>
    <xdr:to>
      <xdr:col>2</xdr:col>
      <xdr:colOff>1542863</xdr:colOff>
      <xdr:row>15</xdr:row>
      <xdr:rowOff>142749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019675" y="4389022"/>
          <a:ext cx="942788" cy="630527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2</xdr:col>
      <xdr:colOff>582297</xdr:colOff>
      <xdr:row>18</xdr:row>
      <xdr:rowOff>333375</xdr:rowOff>
    </xdr:from>
    <xdr:to>
      <xdr:col>2</xdr:col>
      <xdr:colOff>1543048</xdr:colOff>
      <xdr:row>20</xdr:row>
      <xdr:rowOff>154563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001897" y="6353175"/>
          <a:ext cx="960751" cy="583188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2</xdr:col>
      <xdr:colOff>590550</xdr:colOff>
      <xdr:row>6</xdr:row>
      <xdr:rowOff>99000</xdr:rowOff>
    </xdr:from>
    <xdr:to>
      <xdr:col>2</xdr:col>
      <xdr:colOff>1544098</xdr:colOff>
      <xdr:row>7</xdr:row>
      <xdr:rowOff>276225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855" b="98046" l="715" r="98928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010150" y="1546800"/>
          <a:ext cx="953548" cy="558225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2</xdr:col>
      <xdr:colOff>590551</xdr:colOff>
      <xdr:row>8</xdr:row>
      <xdr:rowOff>275558</xdr:rowOff>
    </xdr:from>
    <xdr:to>
      <xdr:col>2</xdr:col>
      <xdr:colOff>1485901</xdr:colOff>
      <xdr:row>10</xdr:row>
      <xdr:rowOff>95250</xdr:rowOff>
    </xdr:to>
    <xdr:pic>
      <xdr:nvPicPr>
        <xdr:cNvPr id="9" name="Obrázek 8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1961" b="98039" l="1274" r="98089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1" y="2485358"/>
          <a:ext cx="895350" cy="581692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685800</xdr:colOff>
      <xdr:row>21</xdr:row>
      <xdr:rowOff>180385</xdr:rowOff>
    </xdr:from>
    <xdr:to>
      <xdr:col>2</xdr:col>
      <xdr:colOff>1447800</xdr:colOff>
      <xdr:row>22</xdr:row>
      <xdr:rowOff>200024</xdr:rowOff>
    </xdr:to>
    <xdr:pic>
      <xdr:nvPicPr>
        <xdr:cNvPr id="12" name="Obrázek 11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7343185"/>
          <a:ext cx="762000" cy="4006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847725</xdr:colOff>
      <xdr:row>4</xdr:row>
      <xdr:rowOff>133350</xdr:rowOff>
    </xdr:from>
    <xdr:to>
      <xdr:col>2</xdr:col>
      <xdr:colOff>1323975</xdr:colOff>
      <xdr:row>5</xdr:row>
      <xdr:rowOff>228600</xdr:rowOff>
    </xdr:to>
    <xdr:pic>
      <xdr:nvPicPr>
        <xdr:cNvPr id="13" name="Obrázek 12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819150"/>
          <a:ext cx="4762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5</xdr:row>
      <xdr:rowOff>1</xdr:rowOff>
    </xdr:from>
    <xdr:to>
      <xdr:col>3</xdr:col>
      <xdr:colOff>165011</xdr:colOff>
      <xdr:row>7</xdr:row>
      <xdr:rowOff>266701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87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933451"/>
          <a:ext cx="1079411" cy="89535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342900</xdr:colOff>
      <xdr:row>32</xdr:row>
      <xdr:rowOff>0</xdr:rowOff>
    </xdr:from>
    <xdr:to>
      <xdr:col>3</xdr:col>
      <xdr:colOff>174500</xdr:colOff>
      <xdr:row>34</xdr:row>
      <xdr:rowOff>295275</xdr:rowOff>
    </xdr:to>
    <xdr:pic>
      <xdr:nvPicPr>
        <xdr:cNvPr id="1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5743575"/>
          <a:ext cx="1307975" cy="923925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400050</xdr:colOff>
      <xdr:row>6</xdr:row>
      <xdr:rowOff>19050</xdr:rowOff>
    </xdr:from>
    <xdr:to>
      <xdr:col>5</xdr:col>
      <xdr:colOff>256194</xdr:colOff>
      <xdr:row>7</xdr:row>
      <xdr:rowOff>149382</xdr:rowOff>
    </xdr:to>
    <xdr:pic>
      <xdr:nvPicPr>
        <xdr:cNvPr id="21" name="Obrázek 20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6</xdr:row>
      <xdr:rowOff>28575</xdr:rowOff>
    </xdr:from>
    <xdr:to>
      <xdr:col>9</xdr:col>
      <xdr:colOff>227619</xdr:colOff>
      <xdr:row>7</xdr:row>
      <xdr:rowOff>158907</xdr:rowOff>
    </xdr:to>
    <xdr:pic>
      <xdr:nvPicPr>
        <xdr:cNvPr id="22" name="Obrázek 21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oneCellAnchor>
    <xdr:from>
      <xdr:col>4</xdr:col>
      <xdr:colOff>400050</xdr:colOff>
      <xdr:row>33</xdr:row>
      <xdr:rowOff>19050</xdr:rowOff>
    </xdr:from>
    <xdr:ext cx="446694" cy="444657"/>
    <xdr:pic>
      <xdr:nvPicPr>
        <xdr:cNvPr id="23" name="Obrázek 22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oneCellAnchor>
  <xdr:oneCellAnchor>
    <xdr:from>
      <xdr:col>8</xdr:col>
      <xdr:colOff>371475</xdr:colOff>
      <xdr:row>33</xdr:row>
      <xdr:rowOff>28575</xdr:rowOff>
    </xdr:from>
    <xdr:ext cx="446694" cy="444657"/>
    <xdr:pic>
      <xdr:nvPicPr>
        <xdr:cNvPr id="24" name="Obrázek 23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5</xdr:row>
      <xdr:rowOff>57150</xdr:rowOff>
    </xdr:from>
    <xdr:to>
      <xdr:col>2</xdr:col>
      <xdr:colOff>476249</xdr:colOff>
      <xdr:row>7</xdr:row>
      <xdr:rowOff>35087</xdr:rowOff>
    </xdr:to>
    <xdr:pic>
      <xdr:nvPicPr>
        <xdr:cNvPr id="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990600"/>
          <a:ext cx="800099" cy="606587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514350</xdr:colOff>
      <xdr:row>32</xdr:row>
      <xdr:rowOff>28575</xdr:rowOff>
    </xdr:from>
    <xdr:to>
      <xdr:col>3</xdr:col>
      <xdr:colOff>47625</xdr:colOff>
      <xdr:row>34</xdr:row>
      <xdr:rowOff>177472</xdr:rowOff>
    </xdr:to>
    <xdr:pic>
      <xdr:nvPicPr>
        <xdr:cNvPr id="1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07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772150"/>
          <a:ext cx="1009650" cy="777547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400050</xdr:colOff>
      <xdr:row>6</xdr:row>
      <xdr:rowOff>19050</xdr:rowOff>
    </xdr:from>
    <xdr:to>
      <xdr:col>5</xdr:col>
      <xdr:colOff>256194</xdr:colOff>
      <xdr:row>7</xdr:row>
      <xdr:rowOff>149382</xdr:rowOff>
    </xdr:to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6</xdr:row>
      <xdr:rowOff>28575</xdr:rowOff>
    </xdr:from>
    <xdr:to>
      <xdr:col>9</xdr:col>
      <xdr:colOff>227619</xdr:colOff>
      <xdr:row>7</xdr:row>
      <xdr:rowOff>158907</xdr:rowOff>
    </xdr:to>
    <xdr:pic>
      <xdr:nvPicPr>
        <xdr:cNvPr id="19" name="Obrázek 18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4</xdr:col>
      <xdr:colOff>400050</xdr:colOff>
      <xdr:row>33</xdr:row>
      <xdr:rowOff>19050</xdr:rowOff>
    </xdr:from>
    <xdr:to>
      <xdr:col>5</xdr:col>
      <xdr:colOff>256194</xdr:colOff>
      <xdr:row>34</xdr:row>
      <xdr:rowOff>149382</xdr:rowOff>
    </xdr:to>
    <xdr:pic>
      <xdr:nvPicPr>
        <xdr:cNvPr id="20" name="Obrázek 19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33</xdr:row>
      <xdr:rowOff>28575</xdr:rowOff>
    </xdr:from>
    <xdr:to>
      <xdr:col>9</xdr:col>
      <xdr:colOff>227619</xdr:colOff>
      <xdr:row>34</xdr:row>
      <xdr:rowOff>158907</xdr:rowOff>
    </xdr:to>
    <xdr:pic>
      <xdr:nvPicPr>
        <xdr:cNvPr id="21" name="Obrázek 20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5</xdr:row>
      <xdr:rowOff>85725</xdr:rowOff>
    </xdr:from>
    <xdr:to>
      <xdr:col>3</xdr:col>
      <xdr:colOff>0</xdr:colOff>
      <xdr:row>7</xdr:row>
      <xdr:rowOff>75534</xdr:rowOff>
    </xdr:to>
    <xdr:pic>
      <xdr:nvPicPr>
        <xdr:cNvPr id="6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019175"/>
          <a:ext cx="828675" cy="618459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533400</xdr:colOff>
      <xdr:row>32</xdr:row>
      <xdr:rowOff>9525</xdr:rowOff>
    </xdr:from>
    <xdr:to>
      <xdr:col>3</xdr:col>
      <xdr:colOff>76199</xdr:colOff>
      <xdr:row>35</xdr:row>
      <xdr:rowOff>113</xdr:rowOff>
    </xdr:to>
    <xdr:pic>
      <xdr:nvPicPr>
        <xdr:cNvPr id="7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778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5753100"/>
          <a:ext cx="1019174" cy="933563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400050</xdr:colOff>
      <xdr:row>6</xdr:row>
      <xdr:rowOff>19050</xdr:rowOff>
    </xdr:from>
    <xdr:to>
      <xdr:col>5</xdr:col>
      <xdr:colOff>256194</xdr:colOff>
      <xdr:row>7</xdr:row>
      <xdr:rowOff>149382</xdr:rowOff>
    </xdr:to>
    <xdr:pic>
      <xdr:nvPicPr>
        <xdr:cNvPr id="14" name="Obrázek 13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6</xdr:row>
      <xdr:rowOff>28575</xdr:rowOff>
    </xdr:from>
    <xdr:to>
      <xdr:col>9</xdr:col>
      <xdr:colOff>227619</xdr:colOff>
      <xdr:row>7</xdr:row>
      <xdr:rowOff>158907</xdr:rowOff>
    </xdr:to>
    <xdr:pic>
      <xdr:nvPicPr>
        <xdr:cNvPr id="15" name="Obrázek 14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4</xdr:col>
      <xdr:colOff>400050</xdr:colOff>
      <xdr:row>33</xdr:row>
      <xdr:rowOff>19050</xdr:rowOff>
    </xdr:from>
    <xdr:to>
      <xdr:col>5</xdr:col>
      <xdr:colOff>256194</xdr:colOff>
      <xdr:row>34</xdr:row>
      <xdr:rowOff>149382</xdr:rowOff>
    </xdr:to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33</xdr:row>
      <xdr:rowOff>28575</xdr:rowOff>
    </xdr:from>
    <xdr:to>
      <xdr:col>9</xdr:col>
      <xdr:colOff>227619</xdr:colOff>
      <xdr:row>34</xdr:row>
      <xdr:rowOff>158907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oneCellAnchor>
    <xdr:from>
      <xdr:col>4</xdr:col>
      <xdr:colOff>400050</xdr:colOff>
      <xdr:row>6</xdr:row>
      <xdr:rowOff>19050</xdr:rowOff>
    </xdr:from>
    <xdr:ext cx="446694" cy="444657"/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60769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102420</xdr:colOff>
      <xdr:row>4</xdr:row>
      <xdr:rowOff>152400</xdr:rowOff>
    </xdr:from>
    <xdr:to>
      <xdr:col>2</xdr:col>
      <xdr:colOff>541975</xdr:colOff>
      <xdr:row>8</xdr:row>
      <xdr:rowOff>0</xdr:rowOff>
    </xdr:to>
    <xdr:pic>
      <xdr:nvPicPr>
        <xdr:cNvPr id="4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070" y="923925"/>
          <a:ext cx="696730" cy="952500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485775</xdr:colOff>
      <xdr:row>32</xdr:row>
      <xdr:rowOff>47625</xdr:rowOff>
    </xdr:from>
    <xdr:to>
      <xdr:col>3</xdr:col>
      <xdr:colOff>9525</xdr:colOff>
      <xdr:row>34</xdr:row>
      <xdr:rowOff>68113</xdr:rowOff>
    </xdr:to>
    <xdr:pic>
      <xdr:nvPicPr>
        <xdr:cNvPr id="5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5791200"/>
          <a:ext cx="1000125" cy="649138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400050</xdr:colOff>
      <xdr:row>6</xdr:row>
      <xdr:rowOff>19050</xdr:rowOff>
    </xdr:from>
    <xdr:to>
      <xdr:col>5</xdr:col>
      <xdr:colOff>256194</xdr:colOff>
      <xdr:row>7</xdr:row>
      <xdr:rowOff>149382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6</xdr:row>
      <xdr:rowOff>28575</xdr:rowOff>
    </xdr:from>
    <xdr:to>
      <xdr:col>9</xdr:col>
      <xdr:colOff>227619</xdr:colOff>
      <xdr:row>7</xdr:row>
      <xdr:rowOff>158907</xdr:rowOff>
    </xdr:to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4</xdr:col>
      <xdr:colOff>400050</xdr:colOff>
      <xdr:row>33</xdr:row>
      <xdr:rowOff>19050</xdr:rowOff>
    </xdr:from>
    <xdr:to>
      <xdr:col>5</xdr:col>
      <xdr:colOff>256194</xdr:colOff>
      <xdr:row>34</xdr:row>
      <xdr:rowOff>149382</xdr:rowOff>
    </xdr:to>
    <xdr:pic>
      <xdr:nvPicPr>
        <xdr:cNvPr id="14" name="Obrázek 13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33</xdr:row>
      <xdr:rowOff>28575</xdr:rowOff>
    </xdr:from>
    <xdr:to>
      <xdr:col>9</xdr:col>
      <xdr:colOff>227619</xdr:colOff>
      <xdr:row>34</xdr:row>
      <xdr:rowOff>158907</xdr:rowOff>
    </xdr:to>
    <xdr:pic>
      <xdr:nvPicPr>
        <xdr:cNvPr id="15" name="Obrázek 14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32</xdr:row>
      <xdr:rowOff>133350</xdr:rowOff>
    </xdr:from>
    <xdr:to>
      <xdr:col>2</xdr:col>
      <xdr:colOff>352425</xdr:colOff>
      <xdr:row>33</xdr:row>
      <xdr:rowOff>135391</xdr:rowOff>
    </xdr:to>
    <xdr:pic>
      <xdr:nvPicPr>
        <xdr:cNvPr id="5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6452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5876925"/>
          <a:ext cx="428625" cy="316366"/>
        </a:xfrm>
        <a:prstGeom prst="rect">
          <a:avLst/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</xdr:colOff>
      <xdr:row>4</xdr:row>
      <xdr:rowOff>142875</xdr:rowOff>
    </xdr:from>
    <xdr:to>
      <xdr:col>2</xdr:col>
      <xdr:colOff>533400</xdr:colOff>
      <xdr:row>8</xdr:row>
      <xdr:rowOff>17372</xdr:rowOff>
    </xdr:to>
    <xdr:pic>
      <xdr:nvPicPr>
        <xdr:cNvPr id="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914400"/>
          <a:ext cx="771525" cy="979397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400050</xdr:colOff>
      <xdr:row>6</xdr:row>
      <xdr:rowOff>19050</xdr:rowOff>
    </xdr:from>
    <xdr:to>
      <xdr:col>5</xdr:col>
      <xdr:colOff>256194</xdr:colOff>
      <xdr:row>7</xdr:row>
      <xdr:rowOff>149382</xdr:rowOff>
    </xdr:to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6</xdr:row>
      <xdr:rowOff>28575</xdr:rowOff>
    </xdr:from>
    <xdr:to>
      <xdr:col>9</xdr:col>
      <xdr:colOff>227619</xdr:colOff>
      <xdr:row>7</xdr:row>
      <xdr:rowOff>158907</xdr:rowOff>
    </xdr:to>
    <xdr:pic>
      <xdr:nvPicPr>
        <xdr:cNvPr id="14" name="Obrázek 13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4</xdr:col>
      <xdr:colOff>400050</xdr:colOff>
      <xdr:row>33</xdr:row>
      <xdr:rowOff>19050</xdr:rowOff>
    </xdr:from>
    <xdr:to>
      <xdr:col>5</xdr:col>
      <xdr:colOff>256194</xdr:colOff>
      <xdr:row>34</xdr:row>
      <xdr:rowOff>149382</xdr:rowOff>
    </xdr:to>
    <xdr:pic>
      <xdr:nvPicPr>
        <xdr:cNvPr id="15" name="Obrázek 14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33</xdr:row>
      <xdr:rowOff>28575</xdr:rowOff>
    </xdr:from>
    <xdr:to>
      <xdr:col>9</xdr:col>
      <xdr:colOff>227619</xdr:colOff>
      <xdr:row>34</xdr:row>
      <xdr:rowOff>158907</xdr:rowOff>
    </xdr:to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457201</xdr:colOff>
      <xdr:row>5</xdr:row>
      <xdr:rowOff>9524</xdr:rowOff>
    </xdr:from>
    <xdr:to>
      <xdr:col>3</xdr:col>
      <xdr:colOff>123826</xdr:colOff>
      <xdr:row>7</xdr:row>
      <xdr:rowOff>266699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1" y="942974"/>
          <a:ext cx="1143000" cy="885825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552450</xdr:colOff>
      <xdr:row>31</xdr:row>
      <xdr:rowOff>123825</xdr:rowOff>
    </xdr:from>
    <xdr:to>
      <xdr:col>3</xdr:col>
      <xdr:colOff>152400</xdr:colOff>
      <xdr:row>34</xdr:row>
      <xdr:rowOff>259390</xdr:rowOff>
    </xdr:to>
    <xdr:pic>
      <xdr:nvPicPr>
        <xdr:cNvPr id="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5705475"/>
          <a:ext cx="1076325" cy="926140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400050</xdr:colOff>
      <xdr:row>6</xdr:row>
      <xdr:rowOff>19050</xdr:rowOff>
    </xdr:from>
    <xdr:to>
      <xdr:col>5</xdr:col>
      <xdr:colOff>256194</xdr:colOff>
      <xdr:row>7</xdr:row>
      <xdr:rowOff>149382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6</xdr:row>
      <xdr:rowOff>28575</xdr:rowOff>
    </xdr:from>
    <xdr:to>
      <xdr:col>9</xdr:col>
      <xdr:colOff>227619</xdr:colOff>
      <xdr:row>7</xdr:row>
      <xdr:rowOff>158907</xdr:rowOff>
    </xdr:to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4</xdr:col>
      <xdr:colOff>400050</xdr:colOff>
      <xdr:row>33</xdr:row>
      <xdr:rowOff>19050</xdr:rowOff>
    </xdr:from>
    <xdr:to>
      <xdr:col>5</xdr:col>
      <xdr:colOff>256194</xdr:colOff>
      <xdr:row>34</xdr:row>
      <xdr:rowOff>149382</xdr:rowOff>
    </xdr:to>
    <xdr:pic>
      <xdr:nvPicPr>
        <xdr:cNvPr id="14" name="Obrázek 13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33</xdr:row>
      <xdr:rowOff>28575</xdr:rowOff>
    </xdr:from>
    <xdr:to>
      <xdr:col>9</xdr:col>
      <xdr:colOff>227619</xdr:colOff>
      <xdr:row>34</xdr:row>
      <xdr:rowOff>158907</xdr:rowOff>
    </xdr:to>
    <xdr:pic>
      <xdr:nvPicPr>
        <xdr:cNvPr id="15" name="Obrázek 14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5</xdr:row>
      <xdr:rowOff>9525</xdr:rowOff>
    </xdr:from>
    <xdr:to>
      <xdr:col>3</xdr:col>
      <xdr:colOff>8290</xdr:colOff>
      <xdr:row>7</xdr:row>
      <xdr:rowOff>298449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2155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942975"/>
          <a:ext cx="979840" cy="917574"/>
        </a:xfrm>
        <a:prstGeom prst="rect">
          <a:avLst/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581025</xdr:colOff>
      <xdr:row>32</xdr:row>
      <xdr:rowOff>28575</xdr:rowOff>
    </xdr:from>
    <xdr:to>
      <xdr:col>3</xdr:col>
      <xdr:colOff>3499</xdr:colOff>
      <xdr:row>34</xdr:row>
      <xdr:rowOff>168903</xdr:rowOff>
    </xdr:to>
    <xdr:pic>
      <xdr:nvPicPr>
        <xdr:cNvPr id="5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2703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5772150"/>
          <a:ext cx="898849" cy="768978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400050</xdr:colOff>
      <xdr:row>6</xdr:row>
      <xdr:rowOff>19050</xdr:rowOff>
    </xdr:from>
    <xdr:to>
      <xdr:col>5</xdr:col>
      <xdr:colOff>256194</xdr:colOff>
      <xdr:row>7</xdr:row>
      <xdr:rowOff>149382</xdr:rowOff>
    </xdr:to>
    <xdr:pic>
      <xdr:nvPicPr>
        <xdr:cNvPr id="14" name="Obrázek 13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6</xdr:row>
      <xdr:rowOff>28575</xdr:rowOff>
    </xdr:from>
    <xdr:to>
      <xdr:col>9</xdr:col>
      <xdr:colOff>227619</xdr:colOff>
      <xdr:row>7</xdr:row>
      <xdr:rowOff>158907</xdr:rowOff>
    </xdr:to>
    <xdr:pic>
      <xdr:nvPicPr>
        <xdr:cNvPr id="15" name="Obrázek 14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4</xdr:col>
      <xdr:colOff>400050</xdr:colOff>
      <xdr:row>33</xdr:row>
      <xdr:rowOff>19050</xdr:rowOff>
    </xdr:from>
    <xdr:to>
      <xdr:col>5</xdr:col>
      <xdr:colOff>256194</xdr:colOff>
      <xdr:row>34</xdr:row>
      <xdr:rowOff>149382</xdr:rowOff>
    </xdr:to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6975" y="12668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371475</xdr:colOff>
      <xdr:row>33</xdr:row>
      <xdr:rowOff>28575</xdr:rowOff>
    </xdr:from>
    <xdr:to>
      <xdr:col>9</xdr:col>
      <xdr:colOff>227619</xdr:colOff>
      <xdr:row>34</xdr:row>
      <xdr:rowOff>158907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00600" y="127635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304799</xdr:colOff>
      <xdr:row>5</xdr:row>
      <xdr:rowOff>38100</xdr:rowOff>
    </xdr:from>
    <xdr:to>
      <xdr:col>5</xdr:col>
      <xdr:colOff>208568</xdr:colOff>
      <xdr:row>6</xdr:row>
      <xdr:rowOff>101757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95574" y="1066800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0</xdr:col>
      <xdr:colOff>19050</xdr:colOff>
      <xdr:row>3</xdr:row>
      <xdr:rowOff>21755</xdr:rowOff>
    </xdr:from>
    <xdr:to>
      <xdr:col>2</xdr:col>
      <xdr:colOff>485774</xdr:colOff>
      <xdr:row>7</xdr:row>
      <xdr:rowOff>14393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9050" y="659930"/>
          <a:ext cx="1666874" cy="101181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8</xdr:col>
      <xdr:colOff>371475</xdr:colOff>
      <xdr:row>5</xdr:row>
      <xdr:rowOff>66675</xdr:rowOff>
    </xdr:from>
    <xdr:to>
      <xdr:col>10</xdr:col>
      <xdr:colOff>117801</xdr:colOff>
      <xdr:row>6</xdr:row>
      <xdr:rowOff>93888</xdr:rowOff>
    </xdr:to>
    <xdr:pic>
      <xdr:nvPicPr>
        <xdr:cNvPr id="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109537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142875</xdr:colOff>
      <xdr:row>29</xdr:row>
      <xdr:rowOff>95250</xdr:rowOff>
    </xdr:from>
    <xdr:to>
      <xdr:col>9</xdr:col>
      <xdr:colOff>336876</xdr:colOff>
      <xdr:row>31</xdr:row>
      <xdr:rowOff>17688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5772150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200026</xdr:colOff>
      <xdr:row>33</xdr:row>
      <xdr:rowOff>19050</xdr:rowOff>
    </xdr:from>
    <xdr:to>
      <xdr:col>5</xdr:col>
      <xdr:colOff>85726</xdr:colOff>
      <xdr:row>51</xdr:row>
      <xdr:rowOff>85725</xdr:rowOff>
    </xdr:to>
    <xdr:graphicFrame macro="">
      <xdr:nvGraphicFramePr>
        <xdr:cNvPr id="16" name="Graf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38101</xdr:colOff>
      <xdr:row>33</xdr:row>
      <xdr:rowOff>38101</xdr:rowOff>
    </xdr:from>
    <xdr:to>
      <xdr:col>11</xdr:col>
      <xdr:colOff>419101</xdr:colOff>
      <xdr:row>51</xdr:row>
      <xdr:rowOff>114300</xdr:rowOff>
    </xdr:to>
    <xdr:graphicFrame macro="">
      <xdr:nvGraphicFramePr>
        <xdr:cNvPr id="17" name="Graf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2</xdr:col>
      <xdr:colOff>428624</xdr:colOff>
      <xdr:row>29</xdr:row>
      <xdr:rowOff>85725</xdr:rowOff>
    </xdr:from>
    <xdr:to>
      <xdr:col>3</xdr:col>
      <xdr:colOff>170468</xdr:colOff>
      <xdr:row>31</xdr:row>
      <xdr:rowOff>44607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28774" y="576262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304799</xdr:colOff>
      <xdr:row>5</xdr:row>
      <xdr:rowOff>28575</xdr:rowOff>
    </xdr:from>
    <xdr:to>
      <xdr:col>5</xdr:col>
      <xdr:colOff>208568</xdr:colOff>
      <xdr:row>6</xdr:row>
      <xdr:rowOff>92232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95574" y="10572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0</xdr:col>
      <xdr:colOff>19050</xdr:colOff>
      <xdr:row>3</xdr:row>
      <xdr:rowOff>21755</xdr:rowOff>
    </xdr:from>
    <xdr:to>
      <xdr:col>2</xdr:col>
      <xdr:colOff>485774</xdr:colOff>
      <xdr:row>7</xdr:row>
      <xdr:rowOff>14393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9050" y="659930"/>
          <a:ext cx="1666874" cy="101181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8</xdr:col>
      <xdr:colOff>371475</xdr:colOff>
      <xdr:row>5</xdr:row>
      <xdr:rowOff>66675</xdr:rowOff>
    </xdr:from>
    <xdr:to>
      <xdr:col>10</xdr:col>
      <xdr:colOff>117801</xdr:colOff>
      <xdr:row>6</xdr:row>
      <xdr:rowOff>93888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109537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142875</xdr:colOff>
      <xdr:row>29</xdr:row>
      <xdr:rowOff>95250</xdr:rowOff>
    </xdr:from>
    <xdr:to>
      <xdr:col>9</xdr:col>
      <xdr:colOff>336876</xdr:colOff>
      <xdr:row>31</xdr:row>
      <xdr:rowOff>17688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5772150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190501</xdr:colOff>
      <xdr:row>33</xdr:row>
      <xdr:rowOff>19050</xdr:rowOff>
    </xdr:from>
    <xdr:to>
      <xdr:col>5</xdr:col>
      <xdr:colOff>76201</xdr:colOff>
      <xdr:row>51</xdr:row>
      <xdr:rowOff>85725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38101</xdr:colOff>
      <xdr:row>33</xdr:row>
      <xdr:rowOff>38101</xdr:rowOff>
    </xdr:from>
    <xdr:to>
      <xdr:col>11</xdr:col>
      <xdr:colOff>419101</xdr:colOff>
      <xdr:row>51</xdr:row>
      <xdr:rowOff>114300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2</xdr:col>
      <xdr:colOff>428624</xdr:colOff>
      <xdr:row>29</xdr:row>
      <xdr:rowOff>85725</xdr:rowOff>
    </xdr:from>
    <xdr:to>
      <xdr:col>3</xdr:col>
      <xdr:colOff>170468</xdr:colOff>
      <xdr:row>31</xdr:row>
      <xdr:rowOff>44607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28774" y="576262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285749</xdr:colOff>
      <xdr:row>5</xdr:row>
      <xdr:rowOff>28575</xdr:rowOff>
    </xdr:from>
    <xdr:to>
      <xdr:col>5</xdr:col>
      <xdr:colOff>189518</xdr:colOff>
      <xdr:row>6</xdr:row>
      <xdr:rowOff>92232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76524" y="105727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0</xdr:col>
      <xdr:colOff>19050</xdr:colOff>
      <xdr:row>3</xdr:row>
      <xdr:rowOff>21755</xdr:rowOff>
    </xdr:from>
    <xdr:to>
      <xdr:col>2</xdr:col>
      <xdr:colOff>485774</xdr:colOff>
      <xdr:row>7</xdr:row>
      <xdr:rowOff>14393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9050" y="659930"/>
          <a:ext cx="1666874" cy="101181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8</xdr:col>
      <xdr:colOff>371475</xdr:colOff>
      <xdr:row>5</xdr:row>
      <xdr:rowOff>66675</xdr:rowOff>
    </xdr:from>
    <xdr:to>
      <xdr:col>10</xdr:col>
      <xdr:colOff>117801</xdr:colOff>
      <xdr:row>6</xdr:row>
      <xdr:rowOff>93888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109537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142875</xdr:colOff>
      <xdr:row>29</xdr:row>
      <xdr:rowOff>95250</xdr:rowOff>
    </xdr:from>
    <xdr:to>
      <xdr:col>9</xdr:col>
      <xdr:colOff>336876</xdr:colOff>
      <xdr:row>31</xdr:row>
      <xdr:rowOff>17688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5772150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219076</xdr:colOff>
      <xdr:row>33</xdr:row>
      <xdr:rowOff>19050</xdr:rowOff>
    </xdr:from>
    <xdr:to>
      <xdr:col>5</xdr:col>
      <xdr:colOff>104776</xdr:colOff>
      <xdr:row>51</xdr:row>
      <xdr:rowOff>85725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38101</xdr:colOff>
      <xdr:row>33</xdr:row>
      <xdr:rowOff>38101</xdr:rowOff>
    </xdr:from>
    <xdr:to>
      <xdr:col>11</xdr:col>
      <xdr:colOff>419101</xdr:colOff>
      <xdr:row>51</xdr:row>
      <xdr:rowOff>114300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2</xdr:col>
      <xdr:colOff>428624</xdr:colOff>
      <xdr:row>29</xdr:row>
      <xdr:rowOff>85725</xdr:rowOff>
    </xdr:from>
    <xdr:to>
      <xdr:col>3</xdr:col>
      <xdr:colOff>170468</xdr:colOff>
      <xdr:row>31</xdr:row>
      <xdr:rowOff>44607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28774" y="576262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5</xdr:row>
      <xdr:rowOff>9525</xdr:rowOff>
    </xdr:from>
    <xdr:to>
      <xdr:col>3</xdr:col>
      <xdr:colOff>628650</xdr:colOff>
      <xdr:row>26</xdr:row>
      <xdr:rowOff>9525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962025"/>
          <a:ext cx="5762625" cy="7143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304799</xdr:colOff>
      <xdr:row>5</xdr:row>
      <xdr:rowOff>38100</xdr:rowOff>
    </xdr:from>
    <xdr:to>
      <xdr:col>5</xdr:col>
      <xdr:colOff>208568</xdr:colOff>
      <xdr:row>6</xdr:row>
      <xdr:rowOff>101757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95574" y="1066800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0</xdr:col>
      <xdr:colOff>19050</xdr:colOff>
      <xdr:row>3</xdr:row>
      <xdr:rowOff>21755</xdr:rowOff>
    </xdr:from>
    <xdr:to>
      <xdr:col>2</xdr:col>
      <xdr:colOff>485774</xdr:colOff>
      <xdr:row>7</xdr:row>
      <xdr:rowOff>14393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9050" y="659930"/>
          <a:ext cx="1666874" cy="101181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8</xdr:col>
      <xdr:colOff>371475</xdr:colOff>
      <xdr:row>5</xdr:row>
      <xdr:rowOff>66675</xdr:rowOff>
    </xdr:from>
    <xdr:to>
      <xdr:col>10</xdr:col>
      <xdr:colOff>117801</xdr:colOff>
      <xdr:row>6</xdr:row>
      <xdr:rowOff>93888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1095375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142875</xdr:colOff>
      <xdr:row>29</xdr:row>
      <xdr:rowOff>95250</xdr:rowOff>
    </xdr:from>
    <xdr:to>
      <xdr:col>9</xdr:col>
      <xdr:colOff>336876</xdr:colOff>
      <xdr:row>31</xdr:row>
      <xdr:rowOff>17688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5772150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190501</xdr:colOff>
      <xdr:row>33</xdr:row>
      <xdr:rowOff>19050</xdr:rowOff>
    </xdr:from>
    <xdr:to>
      <xdr:col>5</xdr:col>
      <xdr:colOff>76201</xdr:colOff>
      <xdr:row>51</xdr:row>
      <xdr:rowOff>85725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38101</xdr:colOff>
      <xdr:row>33</xdr:row>
      <xdr:rowOff>38101</xdr:rowOff>
    </xdr:from>
    <xdr:to>
      <xdr:col>11</xdr:col>
      <xdr:colOff>419101</xdr:colOff>
      <xdr:row>51</xdr:row>
      <xdr:rowOff>114300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2</xdr:col>
      <xdr:colOff>428624</xdr:colOff>
      <xdr:row>29</xdr:row>
      <xdr:rowOff>85725</xdr:rowOff>
    </xdr:from>
    <xdr:to>
      <xdr:col>3</xdr:col>
      <xdr:colOff>170468</xdr:colOff>
      <xdr:row>31</xdr:row>
      <xdr:rowOff>44607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28774" y="5762625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4</xdr:row>
      <xdr:rowOff>47625</xdr:rowOff>
    </xdr:from>
    <xdr:to>
      <xdr:col>9</xdr:col>
      <xdr:colOff>475269</xdr:colOff>
      <xdr:row>4</xdr:row>
      <xdr:rowOff>492282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9239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0</xdr:col>
      <xdr:colOff>76200</xdr:colOff>
      <xdr:row>2</xdr:row>
      <xdr:rowOff>38100</xdr:rowOff>
    </xdr:from>
    <xdr:to>
      <xdr:col>2</xdr:col>
      <xdr:colOff>381000</xdr:colOff>
      <xdr:row>4</xdr:row>
      <xdr:rowOff>380825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6200" y="447675"/>
          <a:ext cx="1333500" cy="80945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2</xdr:row>
      <xdr:rowOff>38100</xdr:rowOff>
    </xdr:from>
    <xdr:to>
      <xdr:col>2</xdr:col>
      <xdr:colOff>381000</xdr:colOff>
      <xdr:row>4</xdr:row>
      <xdr:rowOff>380825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1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6200" y="447675"/>
          <a:ext cx="1333500" cy="80945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9</xdr:col>
      <xdr:colOff>38100</xdr:colOff>
      <xdr:row>4</xdr:row>
      <xdr:rowOff>57150</xdr:rowOff>
    </xdr:from>
    <xdr:to>
      <xdr:col>9</xdr:col>
      <xdr:colOff>484794</xdr:colOff>
      <xdr:row>4</xdr:row>
      <xdr:rowOff>497575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chemeClr val="tx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67250" y="933450"/>
          <a:ext cx="446694" cy="440425"/>
        </a:xfrm>
        <a:prstGeom prst="rect">
          <a:avLst/>
        </a:prstGeom>
        <a:solidFill>
          <a:schemeClr val="bg1"/>
        </a:solidFill>
        <a:effectLst/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514350</xdr:colOff>
      <xdr:row>12</xdr:row>
      <xdr:rowOff>9525</xdr:rowOff>
    </xdr:from>
    <xdr:to>
      <xdr:col>4</xdr:col>
      <xdr:colOff>523876</xdr:colOff>
      <xdr:row>19</xdr:row>
      <xdr:rowOff>0</xdr:rowOff>
    </xdr:to>
    <xdr:cxnSp macro="">
      <xdr:nvCxnSpPr>
        <xdr:cNvPr id="2" name="Přímá spojnice se šipkou 1"/>
        <xdr:cNvCxnSpPr/>
      </xdr:nvCxnSpPr>
      <xdr:spPr>
        <a:xfrm flipH="1">
          <a:off x="2714625" y="3609975"/>
          <a:ext cx="9526" cy="2190750"/>
        </a:xfrm>
        <a:prstGeom prst="straightConnector1">
          <a:avLst/>
        </a:prstGeom>
        <a:ln w="38100">
          <a:solidFill>
            <a:schemeClr val="accent5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22622</xdr:colOff>
      <xdr:row>5</xdr:row>
      <xdr:rowOff>3572</xdr:rowOff>
    </xdr:from>
    <xdr:to>
      <xdr:col>5</xdr:col>
      <xdr:colOff>25978</xdr:colOff>
      <xdr:row>9</xdr:row>
      <xdr:rowOff>303068</xdr:rowOff>
    </xdr:to>
    <xdr:cxnSp macro="">
      <xdr:nvCxnSpPr>
        <xdr:cNvPr id="9" name="Přímá spojnice se šipkou 8"/>
        <xdr:cNvCxnSpPr/>
      </xdr:nvCxnSpPr>
      <xdr:spPr>
        <a:xfrm>
          <a:off x="2803922" y="1403747"/>
          <a:ext cx="3356" cy="1556796"/>
        </a:xfrm>
        <a:prstGeom prst="straightConnector1">
          <a:avLst/>
        </a:prstGeom>
        <a:ln w="50800">
          <a:solidFill>
            <a:schemeClr val="accent5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482414</xdr:colOff>
      <xdr:row>21</xdr:row>
      <xdr:rowOff>20116</xdr:rowOff>
    </xdr:from>
    <xdr:to>
      <xdr:col>4</xdr:col>
      <xdr:colOff>498289</xdr:colOff>
      <xdr:row>31</xdr:row>
      <xdr:rowOff>19050</xdr:rowOff>
    </xdr:to>
    <xdr:cxnSp macro="">
      <xdr:nvCxnSpPr>
        <xdr:cNvPr id="10" name="Přímá spojnice se šipkou 9"/>
        <xdr:cNvCxnSpPr/>
      </xdr:nvCxnSpPr>
      <xdr:spPr>
        <a:xfrm flipV="1">
          <a:off x="2684370" y="6441087"/>
          <a:ext cx="15875" cy="2957287"/>
        </a:xfrm>
        <a:prstGeom prst="straightConnector1">
          <a:avLst/>
        </a:prstGeom>
        <a:ln w="19050">
          <a:solidFill>
            <a:schemeClr val="bg1">
              <a:lumMod val="5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</xdr:colOff>
      <xdr:row>5</xdr:row>
      <xdr:rowOff>7938</xdr:rowOff>
    </xdr:from>
    <xdr:to>
      <xdr:col>4</xdr:col>
      <xdr:colOff>492125</xdr:colOff>
      <xdr:row>5</xdr:row>
      <xdr:rowOff>9525</xdr:rowOff>
    </xdr:to>
    <xdr:cxnSp macro="">
      <xdr:nvCxnSpPr>
        <xdr:cNvPr id="14" name="Přímá spojnice se šipkou 13"/>
        <xdr:cNvCxnSpPr/>
      </xdr:nvCxnSpPr>
      <xdr:spPr>
        <a:xfrm flipH="1">
          <a:off x="1152526" y="1408113"/>
          <a:ext cx="1539874" cy="1587"/>
        </a:xfrm>
        <a:prstGeom prst="straightConnector1">
          <a:avLst/>
        </a:prstGeom>
        <a:ln w="50800">
          <a:solidFill>
            <a:schemeClr val="accent5">
              <a:lumMod val="75000"/>
            </a:schemeClr>
          </a:solidFill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</xdr:colOff>
      <xdr:row>5</xdr:row>
      <xdr:rowOff>8659</xdr:rowOff>
    </xdr:from>
    <xdr:to>
      <xdr:col>7</xdr:col>
      <xdr:colOff>502227</xdr:colOff>
      <xdr:row>5</xdr:row>
      <xdr:rowOff>9525</xdr:rowOff>
    </xdr:to>
    <xdr:cxnSp macro="">
      <xdr:nvCxnSpPr>
        <xdr:cNvPr id="15" name="Přímá spojnice se šipkou 14"/>
        <xdr:cNvCxnSpPr/>
      </xdr:nvCxnSpPr>
      <xdr:spPr>
        <a:xfrm flipH="1">
          <a:off x="2781301" y="1408834"/>
          <a:ext cx="1597601" cy="866"/>
        </a:xfrm>
        <a:prstGeom prst="straightConnector1">
          <a:avLst/>
        </a:prstGeom>
        <a:ln w="50800">
          <a:solidFill>
            <a:schemeClr val="accent5">
              <a:lumMod val="75000"/>
            </a:schemeClr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465426</xdr:colOff>
      <xdr:row>4</xdr:row>
      <xdr:rowOff>311944</xdr:rowOff>
    </xdr:from>
    <xdr:to>
      <xdr:col>4</xdr:col>
      <xdr:colOff>467916</xdr:colOff>
      <xdr:row>9</xdr:row>
      <xdr:rowOff>295130</xdr:rowOff>
    </xdr:to>
    <xdr:cxnSp macro="">
      <xdr:nvCxnSpPr>
        <xdr:cNvPr id="16" name="Přímá spojnice se šipkou 15"/>
        <xdr:cNvCxnSpPr/>
      </xdr:nvCxnSpPr>
      <xdr:spPr>
        <a:xfrm flipV="1">
          <a:off x="2665701" y="1397794"/>
          <a:ext cx="2490" cy="1554811"/>
        </a:xfrm>
        <a:prstGeom prst="straightConnector1">
          <a:avLst/>
        </a:prstGeom>
        <a:ln w="50800">
          <a:solidFill>
            <a:schemeClr val="accent5">
              <a:lumMod val="75000"/>
            </a:schemeClr>
          </a:solidFill>
          <a:prstDash val="sysDash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542925</xdr:colOff>
      <xdr:row>1</xdr:row>
      <xdr:rowOff>95250</xdr:rowOff>
    </xdr:from>
    <xdr:to>
      <xdr:col>8</xdr:col>
      <xdr:colOff>542926</xdr:colOff>
      <xdr:row>3</xdr:row>
      <xdr:rowOff>285750</xdr:rowOff>
    </xdr:to>
    <xdr:cxnSp macro="">
      <xdr:nvCxnSpPr>
        <xdr:cNvPr id="17" name="Přímá spojnice se šipkou 16"/>
        <xdr:cNvCxnSpPr/>
      </xdr:nvCxnSpPr>
      <xdr:spPr>
        <a:xfrm>
          <a:off x="4933950" y="238125"/>
          <a:ext cx="1" cy="819150"/>
        </a:xfrm>
        <a:prstGeom prst="straightConnector1">
          <a:avLst/>
        </a:prstGeom>
        <a:ln w="50800">
          <a:solidFill>
            <a:schemeClr val="accent5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528204</xdr:colOff>
      <xdr:row>1</xdr:row>
      <xdr:rowOff>95250</xdr:rowOff>
    </xdr:from>
    <xdr:to>
      <xdr:col>1</xdr:col>
      <xdr:colOff>533400</xdr:colOff>
      <xdr:row>3</xdr:row>
      <xdr:rowOff>285752</xdr:rowOff>
    </xdr:to>
    <xdr:cxnSp macro="">
      <xdr:nvCxnSpPr>
        <xdr:cNvPr id="18" name="Přímá spojnice se šipkou 17"/>
        <xdr:cNvCxnSpPr/>
      </xdr:nvCxnSpPr>
      <xdr:spPr>
        <a:xfrm flipH="1" flipV="1">
          <a:off x="585354" y="238125"/>
          <a:ext cx="5196" cy="819152"/>
        </a:xfrm>
        <a:prstGeom prst="straightConnector1">
          <a:avLst/>
        </a:prstGeom>
        <a:ln w="50800">
          <a:solidFill>
            <a:schemeClr val="accent5">
              <a:lumMod val="75000"/>
            </a:schemeClr>
          </a:solidFill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1028700</xdr:colOff>
      <xdr:row>10</xdr:row>
      <xdr:rowOff>266700</xdr:rowOff>
    </xdr:to>
    <xdr:cxnSp macro="">
      <xdr:nvCxnSpPr>
        <xdr:cNvPr id="19" name="Pravoúhlá spojnice 18"/>
        <xdr:cNvCxnSpPr/>
      </xdr:nvCxnSpPr>
      <xdr:spPr>
        <a:xfrm>
          <a:off x="1152525" y="2657475"/>
          <a:ext cx="1028700" cy="581025"/>
        </a:xfrm>
        <a:prstGeom prst="bentConnector3">
          <a:avLst/>
        </a:prstGeom>
        <a:ln w="31750">
          <a:solidFill>
            <a:schemeClr val="accent5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495300</xdr:colOff>
      <xdr:row>11</xdr:row>
      <xdr:rowOff>53975</xdr:rowOff>
    </xdr:from>
    <xdr:to>
      <xdr:col>3</xdr:col>
      <xdr:colOff>1012828</xdr:colOff>
      <xdr:row>13</xdr:row>
      <xdr:rowOff>9525</xdr:rowOff>
    </xdr:to>
    <xdr:cxnSp macro="">
      <xdr:nvCxnSpPr>
        <xdr:cNvPr id="20" name="Pravoúhlá spojnice 19"/>
        <xdr:cNvCxnSpPr/>
      </xdr:nvCxnSpPr>
      <xdr:spPr>
        <a:xfrm rot="10800000" flipV="1">
          <a:off x="1152525" y="3340100"/>
          <a:ext cx="1012828" cy="584200"/>
        </a:xfrm>
        <a:prstGeom prst="bentConnector3">
          <a:avLst>
            <a:gd name="adj1" fmla="val 50000"/>
          </a:avLst>
        </a:prstGeom>
        <a:ln w="31750">
          <a:solidFill>
            <a:schemeClr val="accent5">
              <a:lumMod val="75000"/>
            </a:schemeClr>
          </a:solidFill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8662</xdr:colOff>
      <xdr:row>7</xdr:row>
      <xdr:rowOff>304799</xdr:rowOff>
    </xdr:from>
    <xdr:to>
      <xdr:col>7</xdr:col>
      <xdr:colOff>504826</xdr:colOff>
      <xdr:row>10</xdr:row>
      <xdr:rowOff>259771</xdr:rowOff>
    </xdr:to>
    <xdr:cxnSp macro="">
      <xdr:nvCxnSpPr>
        <xdr:cNvPr id="21" name="Pravoúhlá spojnice 20"/>
        <xdr:cNvCxnSpPr/>
      </xdr:nvCxnSpPr>
      <xdr:spPr>
        <a:xfrm rot="10800000" flipV="1">
          <a:off x="3304312" y="2333624"/>
          <a:ext cx="1077189" cy="897947"/>
        </a:xfrm>
        <a:prstGeom prst="bentConnector3">
          <a:avLst>
            <a:gd name="adj1" fmla="val 50000"/>
          </a:avLst>
        </a:prstGeom>
        <a:ln w="12700">
          <a:solidFill>
            <a:schemeClr val="bg1">
              <a:lumMod val="75000"/>
            </a:schemeClr>
          </a:solidFill>
          <a:prstDash val="sysDash"/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11</xdr:row>
      <xdr:rowOff>38100</xdr:rowOff>
    </xdr:from>
    <xdr:to>
      <xdr:col>7</xdr:col>
      <xdr:colOff>495300</xdr:colOff>
      <xdr:row>14</xdr:row>
      <xdr:rowOff>19050</xdr:rowOff>
    </xdr:to>
    <xdr:cxnSp macro="">
      <xdr:nvCxnSpPr>
        <xdr:cNvPr id="22" name="Pravoúhlá spojnice 21"/>
        <xdr:cNvCxnSpPr/>
      </xdr:nvCxnSpPr>
      <xdr:spPr>
        <a:xfrm>
          <a:off x="3314700" y="3324225"/>
          <a:ext cx="1057275" cy="923925"/>
        </a:xfrm>
        <a:prstGeom prst="bentConnector3">
          <a:avLst/>
        </a:prstGeom>
        <a:ln w="12700">
          <a:solidFill>
            <a:schemeClr val="accent5">
              <a:lumMod val="75000"/>
            </a:schemeClr>
          </a:solidFill>
          <a:prstDash val="solid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309562</xdr:colOff>
      <xdr:row>19</xdr:row>
      <xdr:rowOff>127000</xdr:rowOff>
    </xdr:from>
    <xdr:to>
      <xdr:col>3</xdr:col>
      <xdr:colOff>674687</xdr:colOff>
      <xdr:row>20</xdr:row>
      <xdr:rowOff>190499</xdr:rowOff>
    </xdr:to>
    <xdr:sp macro="" textlink="">
      <xdr:nvSpPr>
        <xdr:cNvPr id="27" name="Obdélník 26"/>
        <xdr:cNvSpPr/>
      </xdr:nvSpPr>
      <xdr:spPr>
        <a:xfrm>
          <a:off x="1014412" y="5927725"/>
          <a:ext cx="812800" cy="377824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600">
              <a:solidFill>
                <a:schemeClr val="accent5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Přeshraniční</a:t>
          </a:r>
        </a:p>
        <a:p>
          <a:pPr algn="l"/>
          <a:r>
            <a:rPr lang="cs-CZ" sz="600">
              <a:solidFill>
                <a:schemeClr val="accent5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 plynovod </a:t>
          </a:r>
        </a:p>
        <a:p>
          <a:pPr algn="l"/>
          <a:r>
            <a:rPr lang="cs-CZ" sz="600">
              <a:solidFill>
                <a:schemeClr val="accent5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    (PPL)</a:t>
          </a:r>
        </a:p>
      </xdr:txBody>
    </xdr:sp>
    <xdr:clientData/>
  </xdr:twoCellAnchor>
  <xdr:twoCellAnchor>
    <xdr:from>
      <xdr:col>3</xdr:col>
      <xdr:colOff>15875</xdr:colOff>
      <xdr:row>18</xdr:row>
      <xdr:rowOff>7938</xdr:rowOff>
    </xdr:from>
    <xdr:to>
      <xdr:col>3</xdr:col>
      <xdr:colOff>1020330</xdr:colOff>
      <xdr:row>19</xdr:row>
      <xdr:rowOff>293688</xdr:rowOff>
    </xdr:to>
    <xdr:cxnSp macro="">
      <xdr:nvCxnSpPr>
        <xdr:cNvPr id="28" name="Pravoúhlá spojnice 27"/>
        <xdr:cNvCxnSpPr/>
      </xdr:nvCxnSpPr>
      <xdr:spPr>
        <a:xfrm>
          <a:off x="1168400" y="5494338"/>
          <a:ext cx="1004455" cy="600075"/>
        </a:xfrm>
        <a:prstGeom prst="bentConnector3">
          <a:avLst/>
        </a:prstGeom>
        <a:ln w="12700">
          <a:solidFill>
            <a:schemeClr val="accent5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20</xdr:row>
      <xdr:rowOff>55563</xdr:rowOff>
    </xdr:from>
    <xdr:to>
      <xdr:col>3</xdr:col>
      <xdr:colOff>1022348</xdr:colOff>
      <xdr:row>22</xdr:row>
      <xdr:rowOff>11113</xdr:rowOff>
    </xdr:to>
    <xdr:cxnSp macro="">
      <xdr:nvCxnSpPr>
        <xdr:cNvPr id="29" name="Pravoúhlá spojnice 28"/>
        <xdr:cNvCxnSpPr/>
      </xdr:nvCxnSpPr>
      <xdr:spPr>
        <a:xfrm rot="10800000" flipV="1">
          <a:off x="1152525" y="6170613"/>
          <a:ext cx="1022348" cy="584200"/>
        </a:xfrm>
        <a:prstGeom prst="bentConnector3">
          <a:avLst>
            <a:gd name="adj1" fmla="val 50000"/>
          </a:avLst>
        </a:prstGeom>
        <a:ln w="12700">
          <a:solidFill>
            <a:schemeClr val="accent5">
              <a:lumMod val="60000"/>
              <a:lumOff val="40000"/>
            </a:schemeClr>
          </a:solidFill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95250</xdr:colOff>
      <xdr:row>23</xdr:row>
      <xdr:rowOff>0</xdr:rowOff>
    </xdr:from>
    <xdr:to>
      <xdr:col>8</xdr:col>
      <xdr:colOff>19050</xdr:colOff>
      <xdr:row>23</xdr:row>
      <xdr:rowOff>0</xdr:rowOff>
    </xdr:to>
    <xdr:cxnSp macro="">
      <xdr:nvCxnSpPr>
        <xdr:cNvPr id="64" name="Přímá spojnice se šipkou 63"/>
        <xdr:cNvCxnSpPr/>
      </xdr:nvCxnSpPr>
      <xdr:spPr>
        <a:xfrm>
          <a:off x="3971925" y="7058025"/>
          <a:ext cx="438150" cy="0"/>
        </a:xfrm>
        <a:prstGeom prst="straightConnector1">
          <a:avLst/>
        </a:prstGeom>
        <a:ln w="19050">
          <a:solidFill>
            <a:schemeClr val="bg1">
              <a:lumMod val="5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247650</xdr:colOff>
      <xdr:row>12</xdr:row>
      <xdr:rowOff>47626</xdr:rowOff>
    </xdr:from>
    <xdr:to>
      <xdr:col>10</xdr:col>
      <xdr:colOff>228600</xdr:colOff>
      <xdr:row>27</xdr:row>
      <xdr:rowOff>295275</xdr:rowOff>
    </xdr:to>
    <xdr:sp macro="" textlink="">
      <xdr:nvSpPr>
        <xdr:cNvPr id="68" name="Obdélník 67"/>
        <xdr:cNvSpPr/>
      </xdr:nvSpPr>
      <xdr:spPr>
        <a:xfrm>
          <a:off x="4124325" y="3648076"/>
          <a:ext cx="1590675" cy="4962524"/>
        </a:xfrm>
        <a:prstGeom prst="rect">
          <a:avLst/>
        </a:prstGeom>
        <a:noFill/>
        <a:ln>
          <a:solidFill>
            <a:schemeClr val="accent5">
              <a:lumMod val="75000"/>
            </a:schemeClr>
          </a:solidFill>
          <a:prstDash val="sysDot"/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5</xdr:col>
      <xdr:colOff>501650</xdr:colOff>
      <xdr:row>17</xdr:row>
      <xdr:rowOff>0</xdr:rowOff>
    </xdr:from>
    <xdr:to>
      <xdr:col>7</xdr:col>
      <xdr:colOff>504825</xdr:colOff>
      <xdr:row>19</xdr:row>
      <xdr:rowOff>217488</xdr:rowOff>
    </xdr:to>
    <xdr:cxnSp macro="">
      <xdr:nvCxnSpPr>
        <xdr:cNvPr id="72" name="Pravoúhlá spojnice 71"/>
        <xdr:cNvCxnSpPr/>
      </xdr:nvCxnSpPr>
      <xdr:spPr>
        <a:xfrm flipV="1">
          <a:off x="3282950" y="5172075"/>
          <a:ext cx="1098550" cy="846138"/>
        </a:xfrm>
        <a:prstGeom prst="bentConnector3">
          <a:avLst/>
        </a:prstGeom>
        <a:ln w="12700">
          <a:solidFill>
            <a:schemeClr val="accent5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470647</xdr:colOff>
      <xdr:row>31</xdr:row>
      <xdr:rowOff>11205</xdr:rowOff>
    </xdr:from>
    <xdr:to>
      <xdr:col>7</xdr:col>
      <xdr:colOff>100853</xdr:colOff>
      <xdr:row>31</xdr:row>
      <xdr:rowOff>22411</xdr:rowOff>
    </xdr:to>
    <xdr:cxnSp macro="">
      <xdr:nvCxnSpPr>
        <xdr:cNvPr id="85" name="Přímá spojnice se šipkou 84"/>
        <xdr:cNvCxnSpPr/>
      </xdr:nvCxnSpPr>
      <xdr:spPr>
        <a:xfrm flipH="1">
          <a:off x="2672603" y="9390529"/>
          <a:ext cx="1311088" cy="11206"/>
        </a:xfrm>
        <a:prstGeom prst="straightConnector1">
          <a:avLst/>
        </a:prstGeom>
        <a:ln w="19050">
          <a:solidFill>
            <a:schemeClr val="bg1">
              <a:lumMod val="65000"/>
            </a:schemeClr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95250</xdr:colOff>
      <xdr:row>22</xdr:row>
      <xdr:rowOff>304802</xdr:rowOff>
    </xdr:from>
    <xdr:to>
      <xdr:col>7</xdr:col>
      <xdr:colOff>104775</xdr:colOff>
      <xdr:row>31</xdr:row>
      <xdr:rowOff>19050</xdr:rowOff>
    </xdr:to>
    <xdr:cxnSp macro="">
      <xdr:nvCxnSpPr>
        <xdr:cNvPr id="101" name="Přímá spojnice se šipkou 100"/>
        <xdr:cNvCxnSpPr/>
      </xdr:nvCxnSpPr>
      <xdr:spPr>
        <a:xfrm flipV="1">
          <a:off x="3971925" y="7048502"/>
          <a:ext cx="9525" cy="2362198"/>
        </a:xfrm>
        <a:prstGeom prst="straightConnector1">
          <a:avLst/>
        </a:prstGeom>
        <a:ln w="19050">
          <a:solidFill>
            <a:schemeClr val="bg1">
              <a:lumMod val="50000"/>
            </a:schemeClr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26</xdr:row>
      <xdr:rowOff>28575</xdr:rowOff>
    </xdr:from>
    <xdr:to>
      <xdr:col>8</xdr:col>
      <xdr:colOff>19050</xdr:colOff>
      <xdr:row>26</xdr:row>
      <xdr:rowOff>28575</xdr:rowOff>
    </xdr:to>
    <xdr:cxnSp macro="">
      <xdr:nvCxnSpPr>
        <xdr:cNvPr id="113" name="Přímá spojnice se šipkou 112"/>
        <xdr:cNvCxnSpPr/>
      </xdr:nvCxnSpPr>
      <xdr:spPr>
        <a:xfrm>
          <a:off x="3981450" y="8029575"/>
          <a:ext cx="428625" cy="0"/>
        </a:xfrm>
        <a:prstGeom prst="straightConnector1">
          <a:avLst/>
        </a:prstGeom>
        <a:ln w="19050">
          <a:solidFill>
            <a:schemeClr val="bg1">
              <a:lumMod val="5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503890</xdr:colOff>
      <xdr:row>20</xdr:row>
      <xdr:rowOff>140633</xdr:rowOff>
    </xdr:from>
    <xdr:to>
      <xdr:col>7</xdr:col>
      <xdr:colOff>507065</xdr:colOff>
      <xdr:row>23</xdr:row>
      <xdr:rowOff>44356</xdr:rowOff>
    </xdr:to>
    <xdr:cxnSp macro="">
      <xdr:nvCxnSpPr>
        <xdr:cNvPr id="134" name="Pravoúhlá spojnice 133"/>
        <xdr:cNvCxnSpPr/>
      </xdr:nvCxnSpPr>
      <xdr:spPr>
        <a:xfrm flipV="1">
          <a:off x="3288552" y="6247839"/>
          <a:ext cx="1101351" cy="845017"/>
        </a:xfrm>
        <a:prstGeom prst="bentConnector3">
          <a:avLst>
            <a:gd name="adj1" fmla="val 7266"/>
          </a:avLst>
        </a:prstGeom>
        <a:ln w="12700">
          <a:solidFill>
            <a:schemeClr val="accent5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16436</xdr:colOff>
      <xdr:row>21</xdr:row>
      <xdr:rowOff>27547</xdr:rowOff>
    </xdr:from>
    <xdr:to>
      <xdr:col>5</xdr:col>
      <xdr:colOff>509868</xdr:colOff>
      <xdr:row>22</xdr:row>
      <xdr:rowOff>302558</xdr:rowOff>
    </xdr:to>
    <xdr:cxnSp macro="">
      <xdr:nvCxnSpPr>
        <xdr:cNvPr id="137" name="Pravoúhlá spojnice 136"/>
        <xdr:cNvCxnSpPr/>
      </xdr:nvCxnSpPr>
      <xdr:spPr>
        <a:xfrm rot="16200000" flipH="1">
          <a:off x="2753426" y="6496190"/>
          <a:ext cx="588775" cy="493432"/>
        </a:xfrm>
        <a:prstGeom prst="bentConnector3">
          <a:avLst/>
        </a:prstGeom>
        <a:ln w="12700">
          <a:solidFill>
            <a:schemeClr val="accent5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498661</xdr:colOff>
      <xdr:row>20</xdr:row>
      <xdr:rowOff>16809</xdr:rowOff>
    </xdr:from>
    <xdr:to>
      <xdr:col>8</xdr:col>
      <xdr:colOff>4672</xdr:colOff>
      <xdr:row>20</xdr:row>
      <xdr:rowOff>19507</xdr:rowOff>
    </xdr:to>
    <xdr:cxnSp macro="">
      <xdr:nvCxnSpPr>
        <xdr:cNvPr id="139" name="Přímá spojnice se šipkou 138"/>
        <xdr:cNvCxnSpPr/>
      </xdr:nvCxnSpPr>
      <xdr:spPr>
        <a:xfrm flipV="1">
          <a:off x="3283323" y="6124015"/>
          <a:ext cx="1119658" cy="2698"/>
        </a:xfrm>
        <a:prstGeom prst="straightConnector1">
          <a:avLst/>
        </a:prstGeom>
        <a:ln w="38100">
          <a:solidFill>
            <a:schemeClr val="accent5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24</xdr:row>
      <xdr:rowOff>0</xdr:rowOff>
    </xdr:from>
    <xdr:to>
      <xdr:col>4</xdr:col>
      <xdr:colOff>161952</xdr:colOff>
      <xdr:row>32</xdr:row>
      <xdr:rowOff>6543</xdr:rowOff>
    </xdr:to>
    <xdr:pic>
      <xdr:nvPicPr>
        <xdr:cNvPr id="26" name="Obrázek 25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5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8800"/>
                  </a14:imgEffect>
                  <a14:imgEffect>
                    <a14:brightnessContrast bright="1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16200000">
          <a:off x="39605" y="7389895"/>
          <a:ext cx="2340168" cy="2305077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171451</xdr:colOff>
      <xdr:row>1</xdr:row>
      <xdr:rowOff>180976</xdr:rowOff>
    </xdr:from>
    <xdr:to>
      <xdr:col>7</xdr:col>
      <xdr:colOff>948771</xdr:colOff>
      <xdr:row>21</xdr:row>
      <xdr:rowOff>40882</xdr:rowOff>
    </xdr:to>
    <xdr:pic>
      <xdr:nvPicPr>
        <xdr:cNvPr id="8" name="Obrázek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6" y="342901"/>
          <a:ext cx="6663770" cy="37937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28575</xdr:colOff>
      <xdr:row>26</xdr:row>
      <xdr:rowOff>28575</xdr:rowOff>
    </xdr:from>
    <xdr:to>
      <xdr:col>4</xdr:col>
      <xdr:colOff>361950</xdr:colOff>
      <xdr:row>40</xdr:row>
      <xdr:rowOff>85724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304800</xdr:colOff>
      <xdr:row>26</xdr:row>
      <xdr:rowOff>28575</xdr:rowOff>
    </xdr:from>
    <xdr:to>
      <xdr:col>8</xdr:col>
      <xdr:colOff>857250</xdr:colOff>
      <xdr:row>40</xdr:row>
      <xdr:rowOff>76200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4</xdr:col>
      <xdr:colOff>800101</xdr:colOff>
      <xdr:row>23</xdr:row>
      <xdr:rowOff>9525</xdr:rowOff>
    </xdr:from>
    <xdr:to>
      <xdr:col>5</xdr:col>
      <xdr:colOff>3389</xdr:colOff>
      <xdr:row>24</xdr:row>
      <xdr:rowOff>161924</xdr:rowOff>
    </xdr:to>
    <xdr:pic>
      <xdr:nvPicPr>
        <xdr:cNvPr id="10" name="Obrázek 9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1" y="4267200"/>
          <a:ext cx="184363" cy="314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752476</xdr:colOff>
      <xdr:row>22</xdr:row>
      <xdr:rowOff>32649</xdr:rowOff>
    </xdr:from>
    <xdr:to>
      <xdr:col>6</xdr:col>
      <xdr:colOff>962026</xdr:colOff>
      <xdr:row>24</xdr:row>
      <xdr:rowOff>134211</xdr:rowOff>
    </xdr:to>
    <xdr:pic>
      <xdr:nvPicPr>
        <xdr:cNvPr id="11" name="Obrázek 10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6" y="4290324"/>
          <a:ext cx="209550" cy="425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754454</xdr:colOff>
      <xdr:row>21</xdr:row>
      <xdr:rowOff>133349</xdr:rowOff>
    </xdr:from>
    <xdr:to>
      <xdr:col>2</xdr:col>
      <xdr:colOff>963427</xdr:colOff>
      <xdr:row>25</xdr:row>
      <xdr:rowOff>9524</xdr:rowOff>
    </xdr:to>
    <xdr:pic>
      <xdr:nvPicPr>
        <xdr:cNvPr id="12" name="Obrázek 1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6604" y="4229099"/>
          <a:ext cx="208973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781050</xdr:colOff>
      <xdr:row>20</xdr:row>
      <xdr:rowOff>306388</xdr:rowOff>
    </xdr:from>
    <xdr:to>
      <xdr:col>0</xdr:col>
      <xdr:colOff>971550</xdr:colOff>
      <xdr:row>24</xdr:row>
      <xdr:rowOff>152400</xdr:rowOff>
    </xdr:to>
    <xdr:pic>
      <xdr:nvPicPr>
        <xdr:cNvPr id="13" name="Obrázek 12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4059238"/>
          <a:ext cx="190500" cy="6746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378142</xdr:colOff>
      <xdr:row>4</xdr:row>
      <xdr:rowOff>18485</xdr:rowOff>
    </xdr:from>
    <xdr:to>
      <xdr:col>5</xdr:col>
      <xdr:colOff>142024</xdr:colOff>
      <xdr:row>4</xdr:row>
      <xdr:rowOff>333375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111817" y="866210"/>
          <a:ext cx="316332" cy="314890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8</xdr:col>
      <xdr:colOff>421675</xdr:colOff>
      <xdr:row>4</xdr:row>
      <xdr:rowOff>28275</xdr:rowOff>
    </xdr:from>
    <xdr:to>
      <xdr:col>9</xdr:col>
      <xdr:colOff>180975</xdr:colOff>
      <xdr:row>4</xdr:row>
      <xdr:rowOff>335650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tx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317525" y="876000"/>
          <a:ext cx="311750" cy="307375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0</xdr:col>
      <xdr:colOff>352425</xdr:colOff>
      <xdr:row>2</xdr:row>
      <xdr:rowOff>223464</xdr:rowOff>
    </xdr:from>
    <xdr:to>
      <xdr:col>2</xdr:col>
      <xdr:colOff>504825</xdr:colOff>
      <xdr:row>5</xdr:row>
      <xdr:rowOff>75568</xdr:rowOff>
    </xdr:to>
    <xdr:pic>
      <xdr:nvPicPr>
        <xdr:cNvPr id="6" name="Obrázek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516" b="99312" l="790" r="99013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585414"/>
          <a:ext cx="1485900" cy="852229"/>
        </a:xfrm>
        <a:prstGeom prst="rect">
          <a:avLst/>
        </a:prstGeom>
        <a:noFill/>
        <a:effectLst>
          <a:glow rad="63500">
            <a:schemeClr val="accent5">
              <a:satMod val="175000"/>
              <a:alpha val="40000"/>
            </a:schemeClr>
          </a:glo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4</xdr:row>
      <xdr:rowOff>38100</xdr:rowOff>
    </xdr:from>
    <xdr:to>
      <xdr:col>5</xdr:col>
      <xdr:colOff>456219</xdr:colOff>
      <xdr:row>4</xdr:row>
      <xdr:rowOff>482757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09825" y="91440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14</xdr:col>
      <xdr:colOff>38100</xdr:colOff>
      <xdr:row>4</xdr:row>
      <xdr:rowOff>57150</xdr:rowOff>
    </xdr:from>
    <xdr:to>
      <xdr:col>14</xdr:col>
      <xdr:colOff>484794</xdr:colOff>
      <xdr:row>4</xdr:row>
      <xdr:rowOff>497575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tx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991350" y="933450"/>
          <a:ext cx="446694" cy="440425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0</xdr:col>
      <xdr:colOff>209550</xdr:colOff>
      <xdr:row>2</xdr:row>
      <xdr:rowOff>180975</xdr:rowOff>
    </xdr:from>
    <xdr:to>
      <xdr:col>2</xdr:col>
      <xdr:colOff>153448</xdr:colOff>
      <xdr:row>4</xdr:row>
      <xdr:rowOff>272475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855" b="98046" l="715" r="98928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9550" y="590550"/>
          <a:ext cx="953548" cy="558225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4</xdr:row>
      <xdr:rowOff>38100</xdr:rowOff>
    </xdr:from>
    <xdr:to>
      <xdr:col>4</xdr:col>
      <xdr:colOff>494319</xdr:colOff>
      <xdr:row>4</xdr:row>
      <xdr:rowOff>482757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09825" y="914400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10</xdr:col>
      <xdr:colOff>38100</xdr:colOff>
      <xdr:row>4</xdr:row>
      <xdr:rowOff>19050</xdr:rowOff>
    </xdr:from>
    <xdr:to>
      <xdr:col>10</xdr:col>
      <xdr:colOff>484794</xdr:colOff>
      <xdr:row>4</xdr:row>
      <xdr:rowOff>459475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tx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010150" y="895350"/>
          <a:ext cx="446694" cy="440425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14</xdr:col>
      <xdr:colOff>466725</xdr:colOff>
      <xdr:row>4</xdr:row>
      <xdr:rowOff>133350</xdr:rowOff>
    </xdr:from>
    <xdr:to>
      <xdr:col>16</xdr:col>
      <xdr:colOff>222576</xdr:colOff>
      <xdr:row>4</xdr:row>
      <xdr:rowOff>474888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2425" y="1009650"/>
          <a:ext cx="641676" cy="3415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18</xdr:col>
      <xdr:colOff>276225</xdr:colOff>
      <xdr:row>4</xdr:row>
      <xdr:rowOff>24245</xdr:rowOff>
    </xdr:from>
    <xdr:to>
      <xdr:col>19</xdr:col>
      <xdr:colOff>209550</xdr:colOff>
      <xdr:row>4</xdr:row>
      <xdr:rowOff>509155</xdr:rowOff>
    </xdr:to>
    <xdr:pic>
      <xdr:nvPicPr>
        <xdr:cNvPr id="7" name="Obrázek 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86825" y="900545"/>
          <a:ext cx="381000" cy="484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295275</xdr:colOff>
      <xdr:row>4</xdr:row>
      <xdr:rowOff>133350</xdr:rowOff>
    </xdr:from>
    <xdr:ext cx="446694" cy="444657"/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/>
        </a:blip>
        <a:stretch>
          <a:fillRect/>
        </a:stretch>
      </xdr:blipFill>
      <xdr:spPr>
        <a:xfrm>
          <a:off x="4714875" y="847725"/>
          <a:ext cx="446694" cy="444657"/>
        </a:xfrm>
        <a:prstGeom prst="rect">
          <a:avLst/>
        </a:prstGeom>
        <a:solidFill>
          <a:schemeClr val="bg1"/>
        </a:solidFill>
        <a:effectLst/>
      </xdr:spPr>
    </xdr:pic>
    <xdr:clientData/>
  </xdr:oneCellAnchor>
  <xdr:oneCellAnchor>
    <xdr:from>
      <xdr:col>14</xdr:col>
      <xdr:colOff>295275</xdr:colOff>
      <xdr:row>4</xdr:row>
      <xdr:rowOff>180975</xdr:rowOff>
    </xdr:from>
    <xdr:ext cx="446694" cy="440425"/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tx2">
              <a:tint val="45000"/>
              <a:satMod val="400000"/>
            </a:schemeClr>
          </a:duotone>
          <a:extLst/>
        </a:blip>
        <a:stretch>
          <a:fillRect/>
        </a:stretch>
      </xdr:blipFill>
      <xdr:spPr>
        <a:xfrm>
          <a:off x="7800975" y="1057275"/>
          <a:ext cx="446694" cy="440425"/>
        </a:xfrm>
        <a:prstGeom prst="rect">
          <a:avLst/>
        </a:prstGeom>
        <a:solidFill>
          <a:schemeClr val="bg1"/>
        </a:solidFill>
        <a:effectLst/>
      </xdr:spPr>
    </xdr:pic>
    <xdr:clientData/>
  </xdr:oneCellAnchor>
  <xdr:twoCellAnchor>
    <xdr:from>
      <xdr:col>1</xdr:col>
      <xdr:colOff>57149</xdr:colOff>
      <xdr:row>26</xdr:row>
      <xdr:rowOff>38100</xdr:rowOff>
    </xdr:from>
    <xdr:to>
      <xdr:col>5</xdr:col>
      <xdr:colOff>447674</xdr:colOff>
      <xdr:row>34</xdr:row>
      <xdr:rowOff>76200</xdr:rowOff>
    </xdr:to>
    <xdr:graphicFrame macro="">
      <xdr:nvGraphicFramePr>
        <xdr:cNvPr id="11" name="Graf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76199</xdr:colOff>
      <xdr:row>26</xdr:row>
      <xdr:rowOff>66675</xdr:rowOff>
    </xdr:from>
    <xdr:to>
      <xdr:col>11</xdr:col>
      <xdr:colOff>466724</xdr:colOff>
      <xdr:row>35</xdr:row>
      <xdr:rowOff>109536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66675</xdr:colOff>
      <xdr:row>26</xdr:row>
      <xdr:rowOff>57150</xdr:rowOff>
    </xdr:from>
    <xdr:to>
      <xdr:col>17</xdr:col>
      <xdr:colOff>457200</xdr:colOff>
      <xdr:row>35</xdr:row>
      <xdr:rowOff>100011</xdr:rowOff>
    </xdr:to>
    <xdr:graphicFrame macro="">
      <xdr:nvGraphicFramePr>
        <xdr:cNvPr id="13" name="Graf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</xdr:col>
      <xdr:colOff>247650</xdr:colOff>
      <xdr:row>4</xdr:row>
      <xdr:rowOff>85725</xdr:rowOff>
    </xdr:from>
    <xdr:to>
      <xdr:col>4</xdr:col>
      <xdr:colOff>314325</xdr:colOff>
      <xdr:row>5</xdr:row>
      <xdr:rowOff>180975</xdr:rowOff>
    </xdr:to>
    <xdr:pic>
      <xdr:nvPicPr>
        <xdr:cNvPr id="10" name="Obrázek 9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800100"/>
          <a:ext cx="109537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0.00389</cdr:x>
      <cdr:y>0.00727</cdr:y>
    </cdr:from>
    <cdr:to>
      <cdr:x>0.19066</cdr:x>
      <cdr:y>0.97455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9526" y="9526"/>
          <a:ext cx="457200" cy="1266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square" rtlCol="0" anchor="t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800" b="0" i="0" baseline="0">
              <a:effectLst/>
              <a:latin typeface="Arial Narrow" panose="020B0606020202030204" pitchFamily="34" charset="0"/>
              <a:ea typeface="+mn-ea"/>
              <a:cs typeface="+mn-cs"/>
            </a:rPr>
            <a:t>podíl jednotlivých kategorií na celkovém počtu zákazníků</a:t>
          </a:r>
          <a:endParaRPr lang="cs-CZ" sz="800">
            <a:effectLst/>
            <a:latin typeface="Arial Narrow" panose="020B0606020202030204" pitchFamily="34" charset="0"/>
          </a:endParaRPr>
        </a:p>
        <a:p xmlns:a="http://schemas.openxmlformats.org/drawingml/2006/main">
          <a:endParaRPr lang="cs-CZ" sz="800">
            <a:latin typeface="Arial Narrow" panose="020B0606020202030204" pitchFamily="34" charset="0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390524</xdr:colOff>
      <xdr:row>5</xdr:row>
      <xdr:rowOff>28575</xdr:rowOff>
    </xdr:from>
    <xdr:to>
      <xdr:col>2</xdr:col>
      <xdr:colOff>227618</xdr:colOff>
      <xdr:row>6</xdr:row>
      <xdr:rowOff>177957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247774" y="1219200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twoCellAnchor>
  <xdr:twoCellAnchor editAs="oneCell">
    <xdr:from>
      <xdr:col>3</xdr:col>
      <xdr:colOff>98135</xdr:colOff>
      <xdr:row>5</xdr:row>
      <xdr:rowOff>47625</xdr:rowOff>
    </xdr:from>
    <xdr:to>
      <xdr:col>3</xdr:col>
      <xdr:colOff>489275</xdr:colOff>
      <xdr:row>6</xdr:row>
      <xdr:rowOff>27213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7435" y="1238250"/>
          <a:ext cx="391140" cy="20818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oneCellAnchor>
    <xdr:from>
      <xdr:col>4</xdr:col>
      <xdr:colOff>390524</xdr:colOff>
      <xdr:row>5</xdr:row>
      <xdr:rowOff>28575</xdr:rowOff>
    </xdr:from>
    <xdr:ext cx="418119" cy="377982"/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247774" y="1257300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oneCellAnchor>
  <xdr:oneCellAnchor>
    <xdr:from>
      <xdr:col>6</xdr:col>
      <xdr:colOff>98135</xdr:colOff>
      <xdr:row>5</xdr:row>
      <xdr:rowOff>47625</xdr:rowOff>
    </xdr:from>
    <xdr:ext cx="391140" cy="208188"/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7435" y="1276350"/>
          <a:ext cx="391140" cy="20818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oneCellAnchor>
    <xdr:from>
      <xdr:col>7</xdr:col>
      <xdr:colOff>390524</xdr:colOff>
      <xdr:row>5</xdr:row>
      <xdr:rowOff>28575</xdr:rowOff>
    </xdr:from>
    <xdr:ext cx="418119" cy="377982"/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247774" y="1257300"/>
          <a:ext cx="418119" cy="377982"/>
        </a:xfrm>
        <a:prstGeom prst="rect">
          <a:avLst/>
        </a:prstGeom>
        <a:solidFill>
          <a:schemeClr val="bg1"/>
        </a:solidFill>
        <a:effectLst/>
      </xdr:spPr>
    </xdr:pic>
    <xdr:clientData/>
  </xdr:oneCellAnchor>
  <xdr:oneCellAnchor>
    <xdr:from>
      <xdr:col>9</xdr:col>
      <xdr:colOff>98135</xdr:colOff>
      <xdr:row>5</xdr:row>
      <xdr:rowOff>47625</xdr:rowOff>
    </xdr:from>
    <xdr:ext cx="391140" cy="208188"/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7435" y="1276350"/>
          <a:ext cx="391140" cy="20818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twoCellAnchor>
    <xdr:from>
      <xdr:col>1</xdr:col>
      <xdr:colOff>66674</xdr:colOff>
      <xdr:row>45</xdr:row>
      <xdr:rowOff>0</xdr:rowOff>
    </xdr:from>
    <xdr:to>
      <xdr:col>3</xdr:col>
      <xdr:colOff>495299</xdr:colOff>
      <xdr:row>54</xdr:row>
      <xdr:rowOff>76200</xdr:rowOff>
    </xdr:to>
    <xdr:graphicFrame macro="">
      <xdr:nvGraphicFramePr>
        <xdr:cNvPr id="13" name="Graf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76200</xdr:colOff>
      <xdr:row>45</xdr:row>
      <xdr:rowOff>0</xdr:rowOff>
    </xdr:from>
    <xdr:to>
      <xdr:col>6</xdr:col>
      <xdr:colOff>504825</xdr:colOff>
      <xdr:row>54</xdr:row>
      <xdr:rowOff>142875</xdr:rowOff>
    </xdr:to>
    <xdr:graphicFrame macro="">
      <xdr:nvGraphicFramePr>
        <xdr:cNvPr id="16" name="Graf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76200</xdr:colOff>
      <xdr:row>45</xdr:row>
      <xdr:rowOff>0</xdr:rowOff>
    </xdr:from>
    <xdr:to>
      <xdr:col>9</xdr:col>
      <xdr:colOff>504825</xdr:colOff>
      <xdr:row>54</xdr:row>
      <xdr:rowOff>142875</xdr:rowOff>
    </xdr:to>
    <xdr:graphicFrame macro="">
      <xdr:nvGraphicFramePr>
        <xdr:cNvPr id="17" name="Graf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tabSelected="1" view="pageBreakPreview" zoomScaleNormal="100" zoomScaleSheetLayoutView="100" workbookViewId="0"/>
  </sheetViews>
  <sheetFormatPr defaultRowHeight="12.75" x14ac:dyDescent="0.2"/>
  <cols>
    <col min="1" max="1" width="11.42578125" style="3" customWidth="1"/>
    <col min="2" max="2" width="4.140625" style="3" customWidth="1"/>
    <col min="3" max="3" width="7" style="3" customWidth="1"/>
    <col min="4" max="4" width="8.7109375" style="3" customWidth="1"/>
    <col min="5" max="5" width="5.5703125" style="3" customWidth="1"/>
    <col min="6" max="6" width="15.5703125" style="3" customWidth="1"/>
    <col min="7" max="7" width="11.28515625" style="3" customWidth="1"/>
    <col min="8" max="8" width="8.7109375" style="3" customWidth="1"/>
    <col min="9" max="9" width="5.140625" style="3" customWidth="1"/>
    <col min="10" max="10" width="17.140625" style="3" customWidth="1"/>
    <col min="11" max="11" width="3.7109375" style="3" customWidth="1"/>
    <col min="12" max="12" width="11.42578125" style="3" bestFit="1" customWidth="1"/>
    <col min="13" max="16384" width="9.140625" style="3"/>
  </cols>
  <sheetData>
    <row r="1" spans="1:20" ht="36" customHeight="1" x14ac:dyDescent="0.2">
      <c r="A1" s="29"/>
      <c r="B1" s="28"/>
      <c r="C1" s="54"/>
      <c r="D1" s="49"/>
      <c r="E1" s="28"/>
      <c r="F1" s="54"/>
      <c r="G1" s="41"/>
      <c r="H1" s="49"/>
      <c r="I1" s="65"/>
      <c r="J1" s="22"/>
    </row>
    <row r="2" spans="1:20" ht="36" customHeight="1" x14ac:dyDescent="0.2">
      <c r="A2" s="949" t="s">
        <v>147</v>
      </c>
      <c r="B2" s="41"/>
      <c r="C2" s="72"/>
      <c r="D2" s="50"/>
      <c r="E2" s="28"/>
      <c r="F2" s="67"/>
      <c r="G2" s="31"/>
      <c r="H2" s="50"/>
      <c r="I2" s="22"/>
      <c r="J2" s="22"/>
    </row>
    <row r="3" spans="1:20" ht="36" customHeight="1" x14ac:dyDescent="0.2">
      <c r="A3" s="950" t="s">
        <v>148</v>
      </c>
      <c r="B3" s="31"/>
      <c r="C3" s="72"/>
      <c r="D3" s="31"/>
      <c r="E3" s="41"/>
      <c r="F3" s="52"/>
      <c r="G3" s="52"/>
      <c r="H3" s="53"/>
      <c r="I3" s="22"/>
      <c r="J3" s="22"/>
    </row>
    <row r="4" spans="1:20" ht="36" customHeight="1" x14ac:dyDescent="0.2">
      <c r="A4" s="66" t="s">
        <v>149</v>
      </c>
      <c r="B4" s="31"/>
      <c r="C4" s="72"/>
      <c r="D4" s="33"/>
      <c r="E4" s="50"/>
      <c r="F4" s="28"/>
      <c r="G4" s="28"/>
      <c r="H4" s="28"/>
      <c r="I4" s="22"/>
      <c r="J4" s="22"/>
      <c r="T4" s="68"/>
    </row>
    <row r="5" spans="1:20" ht="36" customHeight="1" x14ac:dyDescent="0.2">
      <c r="A5" s="66" t="s">
        <v>150</v>
      </c>
      <c r="B5" s="31"/>
      <c r="C5" s="72"/>
      <c r="D5" s="52"/>
      <c r="E5" s="53"/>
      <c r="F5" s="28"/>
      <c r="G5" s="28"/>
      <c r="H5" s="28"/>
      <c r="I5" s="22"/>
      <c r="J5" s="22"/>
    </row>
    <row r="6" spans="1:20" ht="36" customHeight="1" x14ac:dyDescent="0.2">
      <c r="A6" s="63"/>
      <c r="B6" s="48"/>
      <c r="C6" s="51"/>
      <c r="D6" s="22"/>
      <c r="E6" s="22"/>
      <c r="F6" s="22"/>
      <c r="G6" s="22"/>
      <c r="H6" s="22"/>
      <c r="I6" s="22"/>
      <c r="J6" s="22"/>
    </row>
    <row r="7" spans="1:20" ht="36" customHeight="1" x14ac:dyDescent="0.2">
      <c r="A7" s="967" t="s">
        <v>255</v>
      </c>
      <c r="B7" s="967"/>
      <c r="C7" s="967"/>
      <c r="D7" s="967"/>
      <c r="E7" s="967"/>
      <c r="F7" s="967"/>
      <c r="G7" s="967"/>
      <c r="H7" s="967"/>
      <c r="I7" s="967"/>
      <c r="J7" s="967"/>
    </row>
    <row r="8" spans="1:20" ht="36" customHeight="1" x14ac:dyDescent="0.2">
      <c r="A8" s="967"/>
      <c r="B8" s="967"/>
      <c r="C8" s="967"/>
      <c r="D8" s="967"/>
      <c r="E8" s="967"/>
      <c r="F8" s="967"/>
      <c r="G8" s="967"/>
      <c r="H8" s="967"/>
      <c r="I8" s="967"/>
      <c r="J8" s="967"/>
    </row>
    <row r="9" spans="1:20" ht="36" customHeight="1" x14ac:dyDescent="0.2">
      <c r="A9" s="22"/>
      <c r="B9" s="22"/>
      <c r="C9" s="22"/>
      <c r="D9" s="22"/>
      <c r="E9" s="22"/>
      <c r="F9" s="22"/>
      <c r="G9" s="22"/>
      <c r="H9" s="22"/>
      <c r="I9" s="22"/>
      <c r="J9" s="22"/>
    </row>
    <row r="10" spans="1:20" ht="36" customHeight="1" x14ac:dyDescent="0.2">
      <c r="A10" s="22"/>
      <c r="B10" s="22"/>
      <c r="C10" s="22"/>
      <c r="D10" s="22"/>
      <c r="E10" s="22"/>
      <c r="F10" s="22"/>
      <c r="G10" s="22"/>
      <c r="H10" s="22"/>
      <c r="I10" s="22"/>
      <c r="J10" s="22"/>
    </row>
    <row r="11" spans="1:20" ht="36" customHeight="1" x14ac:dyDescent="0.2">
      <c r="A11" s="22"/>
      <c r="B11" s="22"/>
      <c r="C11" s="22"/>
      <c r="D11" s="22"/>
      <c r="E11" s="22"/>
      <c r="F11" s="22"/>
      <c r="G11" s="22"/>
      <c r="H11" s="22"/>
      <c r="I11" s="22"/>
      <c r="J11" s="22"/>
    </row>
    <row r="12" spans="1:20" ht="36" customHeight="1" x14ac:dyDescent="0.2">
      <c r="A12" s="22"/>
      <c r="B12" s="22"/>
      <c r="C12" s="22"/>
      <c r="D12" s="22"/>
      <c r="E12" s="22"/>
      <c r="F12" s="22"/>
      <c r="G12" s="22"/>
      <c r="H12" s="22"/>
      <c r="I12" s="22"/>
      <c r="J12" s="22"/>
    </row>
    <row r="13" spans="1:20" ht="36" customHeight="1" x14ac:dyDescent="0.2">
      <c r="A13" s="22"/>
      <c r="B13" s="22"/>
      <c r="C13" s="22"/>
      <c r="D13" s="22"/>
      <c r="E13" s="22"/>
      <c r="F13" s="22"/>
      <c r="G13" s="22"/>
      <c r="H13" s="22"/>
      <c r="I13" s="22"/>
      <c r="J13" s="22"/>
    </row>
    <row r="14" spans="1:20" ht="36" customHeight="1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2"/>
    </row>
    <row r="15" spans="1:20" ht="36" customHeight="1" x14ac:dyDescent="0.2">
      <c r="A15" s="22"/>
      <c r="B15" s="22"/>
      <c r="C15" s="22"/>
      <c r="D15" s="22"/>
      <c r="E15" s="22"/>
      <c r="F15" s="22"/>
      <c r="G15" s="22"/>
      <c r="H15" s="22"/>
      <c r="I15" s="22"/>
      <c r="J15" s="22"/>
    </row>
    <row r="16" spans="1:20" ht="36" customHeight="1" x14ac:dyDescent="0.2">
      <c r="A16" s="22"/>
      <c r="B16" s="22"/>
      <c r="C16" s="22"/>
      <c r="D16" s="22"/>
      <c r="E16" s="22"/>
      <c r="F16" s="22"/>
      <c r="G16" s="22"/>
      <c r="H16" s="22"/>
      <c r="I16" s="22"/>
      <c r="J16" s="22"/>
    </row>
    <row r="17" spans="1:11" ht="36" customHeight="1" x14ac:dyDescent="0.2">
      <c r="A17" s="25"/>
      <c r="B17" s="25"/>
      <c r="C17" s="24"/>
      <c r="D17" s="69"/>
      <c r="E17" s="970" t="s">
        <v>178</v>
      </c>
      <c r="F17" s="970"/>
      <c r="G17" s="948">
        <v>2016</v>
      </c>
      <c r="H17" s="24"/>
      <c r="I17" s="25"/>
      <c r="J17" s="25"/>
    </row>
    <row r="18" spans="1:11" ht="23.25" customHeight="1" x14ac:dyDescent="0.2">
      <c r="A18" s="25"/>
      <c r="B18" s="25"/>
      <c r="C18" s="24"/>
      <c r="D18" s="69"/>
      <c r="E18" s="70"/>
      <c r="F18" s="70"/>
      <c r="G18" s="71"/>
      <c r="H18" s="24"/>
      <c r="I18" s="25"/>
      <c r="J18" s="25"/>
    </row>
    <row r="19" spans="1:11" ht="15" customHeight="1" x14ac:dyDescent="0.2">
      <c r="A19" s="22"/>
      <c r="B19" s="22"/>
      <c r="C19" s="22"/>
      <c r="D19" s="22"/>
      <c r="E19" s="27"/>
      <c r="F19" s="27"/>
      <c r="G19" s="22"/>
      <c r="H19" s="22"/>
      <c r="I19" s="58"/>
      <c r="J19" s="506"/>
    </row>
    <row r="20" spans="1:11" ht="15" customHeight="1" x14ac:dyDescent="0.2">
      <c r="A20" s="4"/>
      <c r="B20" s="4"/>
      <c r="C20" s="4"/>
      <c r="D20" s="30"/>
      <c r="E20" s="30">
        <v>1</v>
      </c>
      <c r="F20" s="64">
        <v>0</v>
      </c>
      <c r="G20" s="30"/>
      <c r="H20" s="4"/>
      <c r="I20" s="58"/>
      <c r="J20" s="505" t="s">
        <v>30</v>
      </c>
    </row>
    <row r="21" spans="1:11" ht="15" customHeight="1" x14ac:dyDescent="0.2">
      <c r="A21" s="4"/>
      <c r="B21" s="4"/>
      <c r="C21" s="4"/>
      <c r="D21" s="30"/>
      <c r="E21" s="59">
        <v>6</v>
      </c>
      <c r="F21" s="56">
        <v>2</v>
      </c>
      <c r="G21" s="56"/>
      <c r="H21" s="55"/>
      <c r="I21" s="35"/>
      <c r="J21" s="505" t="s">
        <v>31</v>
      </c>
    </row>
    <row r="22" spans="1:11" ht="15" customHeight="1" x14ac:dyDescent="0.2">
      <c r="A22" s="4"/>
      <c r="B22" s="4"/>
      <c r="C22" s="4"/>
      <c r="D22" s="30"/>
      <c r="E22" s="60">
        <v>0</v>
      </c>
      <c r="F22" s="36">
        <v>2</v>
      </c>
      <c r="G22" s="36"/>
      <c r="H22" s="35"/>
      <c r="I22" s="35"/>
      <c r="J22" s="505" t="s">
        <v>32</v>
      </c>
    </row>
    <row r="23" spans="1:11" ht="15" customHeight="1" x14ac:dyDescent="0.2">
      <c r="A23" s="4"/>
      <c r="B23" s="4"/>
      <c r="C23" s="4"/>
      <c r="D23" s="30"/>
      <c r="E23" s="60">
        <v>6</v>
      </c>
      <c r="F23" s="36">
        <v>10</v>
      </c>
      <c r="G23" s="36"/>
      <c r="H23" s="35"/>
      <c r="I23" s="35"/>
      <c r="J23" s="47"/>
    </row>
    <row r="24" spans="1:11" ht="15" customHeight="1" x14ac:dyDescent="0.2">
      <c r="A24" s="23"/>
      <c r="B24" s="23"/>
      <c r="C24" s="22"/>
      <c r="D24" s="57"/>
      <c r="E24" s="37">
        <v>8</v>
      </c>
      <c r="F24" s="37">
        <v>10</v>
      </c>
      <c r="G24" s="32"/>
      <c r="H24" s="32"/>
      <c r="I24" s="45"/>
      <c r="J24" s="4"/>
    </row>
    <row r="25" spans="1:11" ht="15" customHeight="1" x14ac:dyDescent="0.2">
      <c r="A25" s="22"/>
      <c r="B25" s="22"/>
      <c r="C25" s="22"/>
      <c r="D25" s="44"/>
      <c r="E25" s="37">
        <v>6</v>
      </c>
      <c r="F25" s="37">
        <v>15</v>
      </c>
      <c r="G25" s="38"/>
      <c r="H25" s="39"/>
      <c r="I25" s="40"/>
      <c r="J25" s="43"/>
      <c r="K25" s="26"/>
    </row>
    <row r="26" spans="1:11" ht="15" customHeight="1" x14ac:dyDescent="0.2">
      <c r="A26" s="22"/>
      <c r="B26" s="57"/>
      <c r="C26" s="42"/>
      <c r="D26" s="32"/>
      <c r="E26" s="37">
        <v>10</v>
      </c>
      <c r="F26" s="34"/>
      <c r="G26" s="32"/>
      <c r="H26" s="32"/>
      <c r="I26" s="40"/>
      <c r="J26" s="62"/>
      <c r="K26" s="26"/>
    </row>
    <row r="27" spans="1:11" ht="15" customHeight="1" x14ac:dyDescent="0.2">
      <c r="A27" s="4"/>
      <c r="B27" s="63"/>
      <c r="C27" s="32"/>
      <c r="D27" s="32"/>
      <c r="E27" s="32"/>
      <c r="F27" s="32"/>
      <c r="G27" s="40"/>
      <c r="H27" s="40"/>
      <c r="I27" s="40"/>
      <c r="J27" s="75"/>
      <c r="K27" s="26"/>
    </row>
    <row r="28" spans="1:11" ht="15" customHeight="1" x14ac:dyDescent="0.2">
      <c r="A28" s="4"/>
      <c r="B28" s="22"/>
      <c r="C28" s="63"/>
      <c r="D28" s="48"/>
      <c r="E28" s="32"/>
      <c r="F28" s="32"/>
      <c r="G28" s="61"/>
      <c r="H28" s="61"/>
      <c r="I28" s="62"/>
      <c r="J28" s="76"/>
      <c r="K28" s="26"/>
    </row>
    <row r="29" spans="1:11" ht="15" customHeight="1" x14ac:dyDescent="0.2">
      <c r="A29" s="968" t="s">
        <v>146</v>
      </c>
      <c r="B29" s="969"/>
      <c r="C29" s="74"/>
      <c r="D29" s="74"/>
      <c r="E29" s="73"/>
      <c r="F29" s="73"/>
      <c r="G29" s="73"/>
      <c r="H29" s="73"/>
      <c r="I29" s="73"/>
      <c r="J29" s="4"/>
    </row>
    <row r="30" spans="1:11" ht="15" customHeight="1" x14ac:dyDescent="0.2">
      <c r="A30" s="77"/>
      <c r="B30" s="78"/>
      <c r="C30" s="46"/>
      <c r="D30" s="46"/>
      <c r="E30" s="46"/>
      <c r="F30" s="47"/>
      <c r="G30" s="4"/>
      <c r="H30" s="4"/>
      <c r="I30" s="4"/>
      <c r="J30" s="4"/>
    </row>
  </sheetData>
  <mergeCells count="3">
    <mergeCell ref="A7:J8"/>
    <mergeCell ref="A29:B29"/>
    <mergeCell ref="E17:F1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6"/>
  <sheetViews>
    <sheetView view="pageBreakPreview" topLeftCell="A4" zoomScaleNormal="100" zoomScaleSheetLayoutView="100" workbookViewId="0">
      <selection activeCell="P10" sqref="P10"/>
    </sheetView>
  </sheetViews>
  <sheetFormatPr defaultRowHeight="12.75" x14ac:dyDescent="0.2"/>
  <cols>
    <col min="1" max="1" width="9.42578125" style="121" customWidth="1"/>
    <col min="2" max="2" width="3.85546875" style="121" customWidth="1"/>
    <col min="3" max="11" width="8.85546875" style="121" customWidth="1"/>
    <col min="12" max="12" width="1.7109375" style="121" customWidth="1"/>
    <col min="13" max="14" width="9.140625" style="121"/>
    <col min="15" max="15" width="11.140625" style="121" customWidth="1"/>
    <col min="16" max="16384" width="9.140625" style="121"/>
  </cols>
  <sheetData>
    <row r="1" spans="1:17" ht="13.5" x14ac:dyDescent="0.25">
      <c r="K1" s="1057" t="s">
        <v>268</v>
      </c>
      <c r="L1" s="1057"/>
    </row>
    <row r="2" spans="1:17" ht="6.75" customHeight="1" x14ac:dyDescent="0.2"/>
    <row r="3" spans="1:17" ht="30" customHeight="1" x14ac:dyDescent="0.2">
      <c r="A3" s="1070" t="s">
        <v>199</v>
      </c>
      <c r="B3" s="1070"/>
      <c r="C3" s="1070"/>
      <c r="D3" s="1070"/>
      <c r="E3" s="1070"/>
      <c r="F3" s="1070"/>
      <c r="G3" s="1070"/>
      <c r="H3" s="1070"/>
      <c r="I3" s="1070"/>
      <c r="J3" s="1070"/>
      <c r="K3" s="1070"/>
      <c r="L3" s="1070"/>
    </row>
    <row r="4" spans="1:17" ht="10.5" customHeight="1" x14ac:dyDescent="0.2">
      <c r="B4" s="122"/>
      <c r="C4" s="122"/>
      <c r="D4" s="177"/>
      <c r="E4" s="177"/>
      <c r="F4" s="124"/>
      <c r="G4" s="122"/>
      <c r="H4" s="122"/>
      <c r="I4" s="122"/>
    </row>
    <row r="5" spans="1:17" ht="12.95" customHeight="1" x14ac:dyDescent="0.2">
      <c r="A5" s="1058" t="s">
        <v>4</v>
      </c>
      <c r="B5" s="1058"/>
      <c r="C5" s="1058"/>
      <c r="D5" s="1059"/>
      <c r="E5" s="170"/>
      <c r="F5" s="125"/>
      <c r="G5" s="125"/>
      <c r="H5" s="125"/>
      <c r="I5" s="125"/>
      <c r="J5" s="126"/>
      <c r="K5" s="176"/>
      <c r="L5" s="126"/>
    </row>
    <row r="6" spans="1:17" ht="24.95" customHeight="1" x14ac:dyDescent="0.25">
      <c r="E6" s="1060">
        <f>T!G17</f>
        <v>2016</v>
      </c>
      <c r="F6" s="1061"/>
      <c r="G6" s="1061"/>
      <c r="H6" s="896"/>
      <c r="I6" s="1062">
        <f>E6-1</f>
        <v>2015</v>
      </c>
      <c r="J6" s="1063"/>
      <c r="K6" s="1064"/>
      <c r="L6" s="126"/>
    </row>
    <row r="7" spans="1:17" ht="24.95" customHeight="1" x14ac:dyDescent="0.25">
      <c r="A7" s="129"/>
      <c r="B7" s="130"/>
      <c r="C7" s="131"/>
      <c r="D7" s="131"/>
      <c r="E7" s="132"/>
      <c r="F7" s="133"/>
      <c r="G7" s="175"/>
      <c r="H7" s="1054" t="s">
        <v>112</v>
      </c>
      <c r="I7" s="897"/>
      <c r="J7" s="194"/>
      <c r="K7" s="898"/>
      <c r="L7" s="155"/>
    </row>
    <row r="8" spans="1:17" ht="24.95" customHeight="1" x14ac:dyDescent="0.25">
      <c r="A8" s="129"/>
      <c r="B8" s="169"/>
      <c r="C8" s="169"/>
      <c r="D8" s="1066" t="s">
        <v>0</v>
      </c>
      <c r="E8" s="1053" t="s">
        <v>41</v>
      </c>
      <c r="F8" s="1054"/>
      <c r="G8" s="202" t="s">
        <v>111</v>
      </c>
      <c r="H8" s="1054"/>
      <c r="I8" s="1068" t="s">
        <v>41</v>
      </c>
      <c r="J8" s="1069"/>
      <c r="K8" s="205" t="s">
        <v>111</v>
      </c>
      <c r="L8" s="155"/>
    </row>
    <row r="9" spans="1:17" ht="12.95" customHeight="1" x14ac:dyDescent="0.25">
      <c r="A9" s="1065" t="s">
        <v>164</v>
      </c>
      <c r="B9" s="1065"/>
      <c r="C9" s="171" t="s">
        <v>48</v>
      </c>
      <c r="D9" s="1067"/>
      <c r="E9" s="134" t="s">
        <v>154</v>
      </c>
      <c r="F9" s="134" t="s">
        <v>1</v>
      </c>
      <c r="G9" s="203" t="s">
        <v>69</v>
      </c>
      <c r="H9" s="1065"/>
      <c r="I9" s="899" t="s">
        <v>165</v>
      </c>
      <c r="J9" s="196" t="s">
        <v>1</v>
      </c>
      <c r="K9" s="206" t="s">
        <v>69</v>
      </c>
      <c r="L9" s="159"/>
    </row>
    <row r="10" spans="1:17" ht="12.95" customHeight="1" x14ac:dyDescent="0.2">
      <c r="A10" s="1077" t="str">
        <f>T!J20</f>
        <v>duben</v>
      </c>
      <c r="B10" s="1078"/>
      <c r="C10" s="160" t="s">
        <v>6</v>
      </c>
      <c r="D10" s="135">
        <v>1597</v>
      </c>
      <c r="E10" s="136">
        <v>272104.6223017968</v>
      </c>
      <c r="F10" s="136">
        <v>2911556.0419600005</v>
      </c>
      <c r="G10" s="207">
        <f>E10/$E$16</f>
        <v>0.45148758458750404</v>
      </c>
      <c r="H10" s="145">
        <f>(E10-I10)/I10</f>
        <v>-5.5841562565422845E-2</v>
      </c>
      <c r="I10" s="900">
        <v>288198.05184514017</v>
      </c>
      <c r="J10" s="199">
        <v>3066229.3641399993</v>
      </c>
      <c r="K10" s="212">
        <f>I10/$I$16</f>
        <v>0.46273929977048311</v>
      </c>
      <c r="L10" s="155"/>
    </row>
    <row r="11" spans="1:17" ht="12.95" customHeight="1" x14ac:dyDescent="0.2">
      <c r="A11" s="1079"/>
      <c r="B11" s="1080"/>
      <c r="C11" s="161" t="s">
        <v>7</v>
      </c>
      <c r="D11" s="135">
        <v>6756</v>
      </c>
      <c r="E11" s="136">
        <v>61201.420087524501</v>
      </c>
      <c r="F11" s="136">
        <v>654891.69233999983</v>
      </c>
      <c r="G11" s="208">
        <f t="shared" ref="G11:G15" si="0">E11/$E$16</f>
        <v>0.10154800420109998</v>
      </c>
      <c r="H11" s="145">
        <f t="shared" ref="H11:H15" si="1">(E11-I11)/I11</f>
        <v>-7.7390551591227661E-3</v>
      </c>
      <c r="I11" s="901">
        <v>61678.755377537302</v>
      </c>
      <c r="J11" s="197">
        <v>656131.19702499977</v>
      </c>
      <c r="K11" s="213">
        <f t="shared" ref="K11:K16" si="2">I11/$I$16</f>
        <v>9.9033230417021695E-2</v>
      </c>
      <c r="L11" s="156"/>
      <c r="M11" s="137"/>
      <c r="O11" s="137"/>
      <c r="P11" s="137"/>
      <c r="Q11" s="137"/>
    </row>
    <row r="12" spans="1:17" ht="12.95" customHeight="1" x14ac:dyDescent="0.2">
      <c r="A12" s="1079"/>
      <c r="B12" s="1080"/>
      <c r="C12" s="161" t="s">
        <v>8</v>
      </c>
      <c r="D12" s="135">
        <v>199541</v>
      </c>
      <c r="E12" s="136">
        <v>85762.869459684094</v>
      </c>
      <c r="F12" s="136">
        <v>917710.35577443626</v>
      </c>
      <c r="G12" s="208">
        <f t="shared" si="0"/>
        <v>0.14230140764275617</v>
      </c>
      <c r="H12" s="145">
        <f t="shared" si="1"/>
        <v>1.0061328708508045E-2</v>
      </c>
      <c r="I12" s="901">
        <v>84908.576362727239</v>
      </c>
      <c r="J12" s="197">
        <v>903308.27032261004</v>
      </c>
      <c r="K12" s="213">
        <f t="shared" si="2"/>
        <v>0.13633171674494629</v>
      </c>
      <c r="L12" s="156"/>
      <c r="M12" s="137"/>
      <c r="O12" s="137"/>
      <c r="P12" s="137"/>
      <c r="Q12" s="137"/>
    </row>
    <row r="13" spans="1:17" ht="12.95" customHeight="1" x14ac:dyDescent="0.2">
      <c r="A13" s="1079"/>
      <c r="B13" s="1080"/>
      <c r="C13" s="161" t="s">
        <v>9</v>
      </c>
      <c r="D13" s="135">
        <v>2633170</v>
      </c>
      <c r="E13" s="136">
        <v>173233.5214678878</v>
      </c>
      <c r="F13" s="136">
        <v>1853701.8903985268</v>
      </c>
      <c r="G13" s="208">
        <f t="shared" si="0"/>
        <v>0.28743644086419373</v>
      </c>
      <c r="H13" s="145">
        <f t="shared" si="1"/>
        <v>-8.8025433493256061E-3</v>
      </c>
      <c r="I13" s="901">
        <v>174771.95921512551</v>
      </c>
      <c r="J13" s="197">
        <v>1859430.0816773416</v>
      </c>
      <c r="K13" s="213">
        <f t="shared" si="2"/>
        <v>0.28061901705768372</v>
      </c>
      <c r="L13" s="156"/>
      <c r="M13" s="137"/>
      <c r="O13" s="137"/>
      <c r="P13" s="137"/>
      <c r="Q13" s="137"/>
    </row>
    <row r="14" spans="1:17" ht="12.95" customHeight="1" x14ac:dyDescent="0.2">
      <c r="A14" s="1079"/>
      <c r="B14" s="1080"/>
      <c r="C14" s="229" t="s">
        <v>261</v>
      </c>
      <c r="D14" s="230">
        <v>2841064</v>
      </c>
      <c r="E14" s="231">
        <v>592302.43331689318</v>
      </c>
      <c r="F14" s="231">
        <v>6337859.9804729633</v>
      </c>
      <c r="G14" s="232">
        <f>E14/$E$16</f>
        <v>0.98277343729555389</v>
      </c>
      <c r="H14" s="233">
        <f>(E14-I14)/I14</f>
        <v>-2.83072785316008E-2</v>
      </c>
      <c r="I14" s="902">
        <v>609557.34280053026</v>
      </c>
      <c r="J14" s="234">
        <v>6485098.9131649509</v>
      </c>
      <c r="K14" s="235">
        <f t="shared" si="2"/>
        <v>0.97872326399013487</v>
      </c>
      <c r="L14" s="156"/>
      <c r="M14" s="137"/>
      <c r="O14" s="137"/>
      <c r="P14" s="137"/>
      <c r="Q14" s="137"/>
    </row>
    <row r="15" spans="1:17" ht="12.95" customHeight="1" x14ac:dyDescent="0.2">
      <c r="A15" s="1079"/>
      <c r="B15" s="1080"/>
      <c r="C15" s="161" t="s">
        <v>96</v>
      </c>
      <c r="D15" s="914">
        <v>0</v>
      </c>
      <c r="E15" s="136">
        <v>10382.184357370787</v>
      </c>
      <c r="F15" s="136">
        <v>111056.27602999999</v>
      </c>
      <c r="G15" s="208">
        <f t="shared" si="0"/>
        <v>1.7226562704446023E-2</v>
      </c>
      <c r="H15" s="145">
        <f t="shared" si="1"/>
        <v>-0.21651790561661632</v>
      </c>
      <c r="I15" s="901">
        <v>13251.335840089334</v>
      </c>
      <c r="J15" s="197">
        <v>141009.74815999996</v>
      </c>
      <c r="K15" s="213">
        <f t="shared" si="2"/>
        <v>2.1276736009865037E-2</v>
      </c>
      <c r="L15" s="156"/>
      <c r="M15" s="137"/>
      <c r="O15" s="137"/>
      <c r="P15" s="137"/>
      <c r="Q15" s="137"/>
    </row>
    <row r="16" spans="1:17" ht="12.95" customHeight="1" x14ac:dyDescent="0.2">
      <c r="A16" s="1081"/>
      <c r="B16" s="1082"/>
      <c r="C16" s="163" t="s">
        <v>2</v>
      </c>
      <c r="D16" s="151">
        <v>2841064</v>
      </c>
      <c r="E16" s="152">
        <v>602684.61767426401</v>
      </c>
      <c r="F16" s="153">
        <v>6448916.2565029636</v>
      </c>
      <c r="G16" s="209">
        <f>SUM(G14:G15)</f>
        <v>0.99999999999999989</v>
      </c>
      <c r="H16" s="154">
        <f>(E16-I16)/I16</f>
        <v>-3.2311786358339797E-2</v>
      </c>
      <c r="I16" s="903">
        <v>622808.67864061962</v>
      </c>
      <c r="J16" s="198">
        <v>6626108.6613249509</v>
      </c>
      <c r="K16" s="676">
        <f t="shared" si="2"/>
        <v>1</v>
      </c>
      <c r="L16" s="174"/>
      <c r="M16" s="137"/>
    </row>
    <row r="17" spans="1:21" ht="12.95" customHeight="1" x14ac:dyDescent="0.2">
      <c r="A17" s="1083" t="str">
        <f>T!J21</f>
        <v>květen</v>
      </c>
      <c r="B17" s="1084"/>
      <c r="C17" s="160" t="s">
        <v>6</v>
      </c>
      <c r="D17" s="135">
        <v>1601</v>
      </c>
      <c r="E17" s="136">
        <v>250087.93937662969</v>
      </c>
      <c r="F17" s="136">
        <v>2681517.5939500001</v>
      </c>
      <c r="G17" s="207">
        <f>E17/$E$23</f>
        <v>0.60155315026723</v>
      </c>
      <c r="H17" s="145">
        <f>(E17-I17)/I17</f>
        <v>1.7937057223722616E-2</v>
      </c>
      <c r="I17" s="900">
        <v>245681.14266191339</v>
      </c>
      <c r="J17" s="199">
        <v>2629497.5017899997</v>
      </c>
      <c r="K17" s="212">
        <f>I17/$I$23</f>
        <v>0.60696214474447452</v>
      </c>
      <c r="L17" s="156"/>
      <c r="M17" s="137"/>
      <c r="N17" s="137"/>
    </row>
    <row r="18" spans="1:21" ht="12.95" customHeight="1" x14ac:dyDescent="0.2">
      <c r="A18" s="1083"/>
      <c r="B18" s="1084"/>
      <c r="C18" s="161" t="s">
        <v>7</v>
      </c>
      <c r="D18" s="135">
        <v>6755</v>
      </c>
      <c r="E18" s="136">
        <v>39141.535344650591</v>
      </c>
      <c r="F18" s="136">
        <v>419693.50654000015</v>
      </c>
      <c r="G18" s="208">
        <f t="shared" ref="G18:G23" si="3">E18/$E$23</f>
        <v>9.4149737694511959E-2</v>
      </c>
      <c r="H18" s="145">
        <f t="shared" ref="H18:H20" si="4">(E18-I18)/I18</f>
        <v>9.7959434665452691E-2</v>
      </c>
      <c r="I18" s="901">
        <v>35649.345603170652</v>
      </c>
      <c r="J18" s="197">
        <v>381527.8466300001</v>
      </c>
      <c r="K18" s="213">
        <f t="shared" ref="K18:K23" si="5">I18/$I$23</f>
        <v>8.8072706889896171E-2</v>
      </c>
      <c r="L18" s="157"/>
      <c r="M18" s="140"/>
      <c r="N18" s="137"/>
    </row>
    <row r="19" spans="1:21" ht="12.95" customHeight="1" x14ac:dyDescent="0.2">
      <c r="A19" s="1083"/>
      <c r="B19" s="1084"/>
      <c r="C19" s="161" t="s">
        <v>8</v>
      </c>
      <c r="D19" s="135">
        <v>199350</v>
      </c>
      <c r="E19" s="136">
        <v>39691.644688983892</v>
      </c>
      <c r="F19" s="136">
        <v>425581.09055867954</v>
      </c>
      <c r="G19" s="208">
        <f t="shared" si="3"/>
        <v>9.5472952280149279E-2</v>
      </c>
      <c r="H19" s="145">
        <f t="shared" si="4"/>
        <v>7.212677875045638E-2</v>
      </c>
      <c r="I19" s="901">
        <v>37021.409665043306</v>
      </c>
      <c r="J19" s="197">
        <v>396226.32977909845</v>
      </c>
      <c r="K19" s="213">
        <f t="shared" si="5"/>
        <v>9.1462429587771524E-2</v>
      </c>
      <c r="L19" s="156"/>
      <c r="M19" s="137"/>
      <c r="N19" s="137"/>
      <c r="O19" s="137"/>
      <c r="P19" s="137"/>
    </row>
    <row r="20" spans="1:21" ht="12.95" customHeight="1" x14ac:dyDescent="0.2">
      <c r="A20" s="1083"/>
      <c r="B20" s="1084"/>
      <c r="C20" s="161" t="s">
        <v>9</v>
      </c>
      <c r="D20" s="135">
        <v>2632406</v>
      </c>
      <c r="E20" s="136">
        <v>80273.316963731166</v>
      </c>
      <c r="F20" s="136">
        <v>860711.45790430694</v>
      </c>
      <c r="G20" s="208">
        <f t="shared" si="3"/>
        <v>0.19308674709502949</v>
      </c>
      <c r="H20" s="145">
        <f t="shared" si="4"/>
        <v>4.0671644475781477E-2</v>
      </c>
      <c r="I20" s="901">
        <v>77136.066298959573</v>
      </c>
      <c r="J20" s="197">
        <v>825575.38601090026</v>
      </c>
      <c r="K20" s="213">
        <f t="shared" si="5"/>
        <v>0.19056681245738333</v>
      </c>
      <c r="L20" s="156"/>
      <c r="M20" s="137"/>
      <c r="N20" s="137"/>
      <c r="O20" s="137"/>
      <c r="P20" s="137"/>
    </row>
    <row r="21" spans="1:21" ht="12.95" customHeight="1" x14ac:dyDescent="0.2">
      <c r="A21" s="1083"/>
      <c r="B21" s="1084"/>
      <c r="C21" s="229" t="s">
        <v>261</v>
      </c>
      <c r="D21" s="230">
        <v>2840112</v>
      </c>
      <c r="E21" s="231">
        <v>409194.43637399538</v>
      </c>
      <c r="F21" s="231">
        <v>4387503.648952987</v>
      </c>
      <c r="G21" s="232">
        <f t="shared" si="3"/>
        <v>0.98426258733692085</v>
      </c>
      <c r="H21" s="233">
        <f>(E21-I21)/I21</f>
        <v>3.4657115726963096E-2</v>
      </c>
      <c r="I21" s="902">
        <v>395487.96422908688</v>
      </c>
      <c r="J21" s="234">
        <v>4232827.0642099986</v>
      </c>
      <c r="K21" s="235">
        <f t="shared" si="5"/>
        <v>0.9770640936795254</v>
      </c>
      <c r="L21" s="156"/>
      <c r="M21" s="137"/>
      <c r="N21" s="137"/>
      <c r="O21" s="137"/>
      <c r="P21" s="137"/>
    </row>
    <row r="22" spans="1:21" ht="12.95" customHeight="1" x14ac:dyDescent="0.2">
      <c r="A22" s="1083"/>
      <c r="B22" s="1084"/>
      <c r="C22" s="161" t="s">
        <v>96</v>
      </c>
      <c r="D22" s="914">
        <v>0</v>
      </c>
      <c r="E22" s="136">
        <v>6542.6257052776928</v>
      </c>
      <c r="F22" s="136">
        <v>70126.970220000003</v>
      </c>
      <c r="G22" s="208">
        <f t="shared" si="3"/>
        <v>1.5737412663079195E-2</v>
      </c>
      <c r="H22" s="145">
        <f t="shared" ref="H22" si="6">(E22-I22)/I22</f>
        <v>-0.29526481992211467</v>
      </c>
      <c r="I22" s="901">
        <v>9283.8074360848859</v>
      </c>
      <c r="J22" s="197">
        <v>99303.309700000013</v>
      </c>
      <c r="K22" s="213">
        <f t="shared" si="5"/>
        <v>2.2935906320474528E-2</v>
      </c>
      <c r="L22" s="156"/>
      <c r="M22" s="137"/>
      <c r="N22" s="137"/>
      <c r="O22" s="137"/>
      <c r="P22" s="137"/>
    </row>
    <row r="23" spans="1:21" ht="12.95" customHeight="1" x14ac:dyDescent="0.2">
      <c r="A23" s="1083"/>
      <c r="B23" s="1084"/>
      <c r="C23" s="163" t="s">
        <v>2</v>
      </c>
      <c r="D23" s="151">
        <v>2840112</v>
      </c>
      <c r="E23" s="152">
        <v>415737.06207927305</v>
      </c>
      <c r="F23" s="153">
        <v>4457630.6191729866</v>
      </c>
      <c r="G23" s="678">
        <f t="shared" si="3"/>
        <v>1</v>
      </c>
      <c r="H23" s="154">
        <f>(E23-I23)/I23</f>
        <v>2.7090057117846116E-2</v>
      </c>
      <c r="I23" s="903">
        <v>404771.77166517178</v>
      </c>
      <c r="J23" s="198">
        <v>4332130.3739099987</v>
      </c>
      <c r="K23" s="676">
        <f t="shared" si="5"/>
        <v>1</v>
      </c>
      <c r="L23" s="174"/>
      <c r="M23" s="137"/>
      <c r="N23" s="137"/>
      <c r="O23" s="137"/>
      <c r="P23" s="137"/>
    </row>
    <row r="24" spans="1:21" ht="12.95" customHeight="1" x14ac:dyDescent="0.2">
      <c r="A24" s="1083" t="str">
        <f>T!J22</f>
        <v>červen</v>
      </c>
      <c r="B24" s="1084"/>
      <c r="C24" s="160" t="s">
        <v>6</v>
      </c>
      <c r="D24" s="135">
        <v>1603</v>
      </c>
      <c r="E24" s="136">
        <v>227673.84291933433</v>
      </c>
      <c r="F24" s="136">
        <v>2446333.3739200002</v>
      </c>
      <c r="G24" s="207">
        <f>E24/$E$30</f>
        <v>0.73015875453955359</v>
      </c>
      <c r="H24" s="145">
        <f>(E24-I24)/I24</f>
        <v>2.3736928645095086E-2</v>
      </c>
      <c r="I24" s="900">
        <v>222394.87171832146</v>
      </c>
      <c r="J24" s="199">
        <v>2382031.1126899999</v>
      </c>
      <c r="K24" s="212">
        <f>I24/$I$30</f>
        <v>0.70734496784431988</v>
      </c>
      <c r="L24" s="183"/>
      <c r="M24" s="136"/>
      <c r="N24" s="136"/>
      <c r="O24" s="136"/>
      <c r="P24" s="136"/>
      <c r="Q24" s="136"/>
      <c r="R24" s="136"/>
      <c r="S24" s="136"/>
      <c r="T24" s="136"/>
      <c r="U24" s="136"/>
    </row>
    <row r="25" spans="1:21" ht="12.95" customHeight="1" x14ac:dyDescent="0.2">
      <c r="A25" s="1083"/>
      <c r="B25" s="1084"/>
      <c r="C25" s="161" t="s">
        <v>7</v>
      </c>
      <c r="D25" s="135">
        <v>6756</v>
      </c>
      <c r="E25" s="136">
        <v>27792.887775736181</v>
      </c>
      <c r="F25" s="136">
        <v>298702.30469000002</v>
      </c>
      <c r="G25" s="208">
        <f t="shared" ref="G25:G29" si="7">E25/$E$30</f>
        <v>8.913285805334728E-2</v>
      </c>
      <c r="H25" s="145">
        <f t="shared" ref="H25:H27" si="8">(E25-I25)/I25</f>
        <v>1.1112299787554356E-2</v>
      </c>
      <c r="I25" s="901">
        <v>27487.439111932243</v>
      </c>
      <c r="J25" s="197">
        <v>294286.88717999996</v>
      </c>
      <c r="K25" s="213">
        <f t="shared" ref="K25:K30" si="9">I25/$I$30</f>
        <v>8.7426034532749705E-2</v>
      </c>
      <c r="L25" s="158"/>
      <c r="M25" s="136"/>
      <c r="N25" s="136"/>
      <c r="O25" s="136"/>
      <c r="P25" s="136"/>
      <c r="Q25" s="136"/>
      <c r="R25" s="136"/>
      <c r="S25" s="136"/>
      <c r="T25" s="136"/>
      <c r="U25" s="136"/>
    </row>
    <row r="26" spans="1:21" ht="12.95" customHeight="1" x14ac:dyDescent="0.2">
      <c r="A26" s="1083"/>
      <c r="B26" s="1084"/>
      <c r="C26" s="161" t="s">
        <v>8</v>
      </c>
      <c r="D26" s="135">
        <v>199059</v>
      </c>
      <c r="E26" s="136">
        <v>16554.098829509789</v>
      </c>
      <c r="F26" s="136">
        <v>177910.79314575446</v>
      </c>
      <c r="G26" s="208">
        <f t="shared" si="7"/>
        <v>5.3089630450706006E-2</v>
      </c>
      <c r="H26" s="145">
        <f t="shared" si="8"/>
        <v>-9.7379430858625882E-2</v>
      </c>
      <c r="I26" s="901">
        <v>18340.041647020102</v>
      </c>
      <c r="J26" s="197">
        <v>196310.39852340263</v>
      </c>
      <c r="K26" s="213">
        <f t="shared" si="9"/>
        <v>5.8331993309206298E-2</v>
      </c>
      <c r="L26" s="158"/>
      <c r="M26" s="136"/>
      <c r="N26" s="136"/>
      <c r="O26" s="136"/>
      <c r="P26" s="136"/>
      <c r="Q26" s="136"/>
      <c r="R26" s="136"/>
      <c r="S26" s="136"/>
      <c r="T26" s="136"/>
      <c r="U26" s="136"/>
    </row>
    <row r="27" spans="1:21" ht="12.95" customHeight="1" x14ac:dyDescent="0.2">
      <c r="A27" s="1083"/>
      <c r="B27" s="1084"/>
      <c r="C27" s="161" t="s">
        <v>9</v>
      </c>
      <c r="D27" s="135">
        <v>2630608</v>
      </c>
      <c r="E27" s="136">
        <v>35076.149336245413</v>
      </c>
      <c r="F27" s="136">
        <v>376952.42137822643</v>
      </c>
      <c r="G27" s="208">
        <f t="shared" si="7"/>
        <v>0.11249055747906211</v>
      </c>
      <c r="H27" s="145">
        <f t="shared" si="8"/>
        <v>-0.10160212889930553</v>
      </c>
      <c r="I27" s="901">
        <v>39043.001396776461</v>
      </c>
      <c r="J27" s="197">
        <v>417975.97447660298</v>
      </c>
      <c r="K27" s="213">
        <f t="shared" si="9"/>
        <v>0.12417943972434428</v>
      </c>
      <c r="L27" s="158"/>
      <c r="M27" s="136"/>
      <c r="N27" s="136"/>
      <c r="O27" s="136"/>
      <c r="P27" s="136"/>
      <c r="Q27" s="136"/>
      <c r="R27" s="136"/>
      <c r="S27" s="136"/>
      <c r="T27" s="136"/>
      <c r="U27" s="136"/>
    </row>
    <row r="28" spans="1:21" ht="12.95" customHeight="1" x14ac:dyDescent="0.2">
      <c r="A28" s="1083"/>
      <c r="B28" s="1084"/>
      <c r="C28" s="229" t="s">
        <v>261</v>
      </c>
      <c r="D28" s="230">
        <v>2838026</v>
      </c>
      <c r="E28" s="231">
        <v>307096.97886082577</v>
      </c>
      <c r="F28" s="231">
        <v>3299898.8931339812</v>
      </c>
      <c r="G28" s="232">
        <f t="shared" si="7"/>
        <v>0.98487180052266909</v>
      </c>
      <c r="H28" s="233">
        <f>(E28-I28)/I28</f>
        <v>-5.479791688245703E-4</v>
      </c>
      <c r="I28" s="902">
        <v>307265.35387405026</v>
      </c>
      <c r="J28" s="234">
        <v>3290604.3728700057</v>
      </c>
      <c r="K28" s="235">
        <f t="shared" si="9"/>
        <v>0.9772824354106201</v>
      </c>
      <c r="L28" s="158"/>
      <c r="M28" s="136"/>
      <c r="N28" s="136"/>
      <c r="O28" s="136"/>
      <c r="P28" s="136"/>
      <c r="Q28" s="136"/>
      <c r="R28" s="136"/>
      <c r="S28" s="136"/>
      <c r="T28" s="136"/>
      <c r="U28" s="136"/>
    </row>
    <row r="29" spans="1:21" ht="12.95" customHeight="1" x14ac:dyDescent="0.2">
      <c r="A29" s="1083"/>
      <c r="B29" s="1084"/>
      <c r="C29" s="161" t="s">
        <v>96</v>
      </c>
      <c r="D29" s="914">
        <v>0</v>
      </c>
      <c r="E29" s="136">
        <v>4717.1868994793949</v>
      </c>
      <c r="F29" s="136">
        <v>50708.340730000011</v>
      </c>
      <c r="G29" s="208">
        <f t="shared" si="7"/>
        <v>1.5128199477330821E-2</v>
      </c>
      <c r="H29" s="145">
        <f t="shared" ref="H29" si="10">(E29-I29)/I29</f>
        <v>-0.33956845012914522</v>
      </c>
      <c r="I29" s="901">
        <v>7142.5826043619891</v>
      </c>
      <c r="J29" s="197">
        <v>76709.236539999998</v>
      </c>
      <c r="K29" s="213">
        <f t="shared" si="9"/>
        <v>2.2717564589379919E-2</v>
      </c>
      <c r="L29" s="158"/>
      <c r="M29" s="136"/>
      <c r="N29" s="136"/>
      <c r="O29" s="136"/>
      <c r="P29" s="136"/>
      <c r="Q29" s="136"/>
      <c r="R29" s="136"/>
      <c r="S29" s="136"/>
      <c r="T29" s="136"/>
      <c r="U29" s="136"/>
    </row>
    <row r="30" spans="1:21" ht="12.95" customHeight="1" thickBot="1" x14ac:dyDescent="0.25">
      <c r="A30" s="1085"/>
      <c r="B30" s="1086"/>
      <c r="C30" s="162" t="s">
        <v>2</v>
      </c>
      <c r="D30" s="147">
        <v>2838026</v>
      </c>
      <c r="E30" s="148">
        <v>311814.16576030519</v>
      </c>
      <c r="F30" s="149">
        <v>3350607.233863981</v>
      </c>
      <c r="G30" s="678">
        <f>E30/$E$30</f>
        <v>1</v>
      </c>
      <c r="H30" s="150">
        <f>(E30-I30)/I30</f>
        <v>-8.2496986149875728E-3</v>
      </c>
      <c r="I30" s="904">
        <v>314407.93647841224</v>
      </c>
      <c r="J30" s="227">
        <v>3367313.6094100056</v>
      </c>
      <c r="K30" s="677">
        <f t="shared" si="9"/>
        <v>1</v>
      </c>
      <c r="L30" s="189"/>
    </row>
    <row r="31" spans="1:21" ht="12.95" customHeight="1" thickTop="1" x14ac:dyDescent="0.2">
      <c r="A31" s="1087" t="str">
        <f>T!E17</f>
        <v>II. čtvrtletí</v>
      </c>
      <c r="B31" s="1088"/>
      <c r="C31" s="190" t="s">
        <v>6</v>
      </c>
      <c r="D31" s="191">
        <f>D24</f>
        <v>1603</v>
      </c>
      <c r="E31" s="192">
        <f>E10+E17+E24</f>
        <v>749866.40459776076</v>
      </c>
      <c r="F31" s="192">
        <f>F10+F17+F24</f>
        <v>8039407.0098300008</v>
      </c>
      <c r="G31" s="236">
        <f>E31/$E$37</f>
        <v>0.56370936561862317</v>
      </c>
      <c r="H31" s="193">
        <f>(E31-I31)/I31</f>
        <v>-8.4726713684570003E-3</v>
      </c>
      <c r="I31" s="905">
        <v>756274.06622537505</v>
      </c>
      <c r="J31" s="237">
        <v>8077757.9786199983</v>
      </c>
      <c r="K31" s="213">
        <f>I31/$I$37</f>
        <v>0.56354740001709613</v>
      </c>
      <c r="L31" s="155"/>
    </row>
    <row r="32" spans="1:21" ht="12.95" customHeight="1" x14ac:dyDescent="0.2">
      <c r="A32" s="1089"/>
      <c r="B32" s="1090"/>
      <c r="C32" s="161" t="s">
        <v>7</v>
      </c>
      <c r="D32" s="135">
        <f t="shared" ref="D32:D34" si="11">D25</f>
        <v>6756</v>
      </c>
      <c r="E32" s="136">
        <f>E11+E18+E25</f>
        <v>128135.84320791127</v>
      </c>
      <c r="F32" s="136">
        <f t="shared" ref="F32" si="12">F11+F18+F25</f>
        <v>1373287.5035700002</v>
      </c>
      <c r="G32" s="208">
        <f t="shared" ref="G32:G37" si="13">E32/$E$37</f>
        <v>9.6325658070366527E-2</v>
      </c>
      <c r="H32" s="145">
        <f t="shared" ref="H32:H34" si="14">(E32-I32)/I32</f>
        <v>2.6601680470289924E-2</v>
      </c>
      <c r="I32" s="901">
        <v>124815.54009264019</v>
      </c>
      <c r="J32" s="197">
        <v>1331945.9308349998</v>
      </c>
      <c r="K32" s="213">
        <f t="shared" ref="K32:K37" si="15">I32/$I$37</f>
        <v>9.30079137210231E-2</v>
      </c>
      <c r="L32" s="155"/>
    </row>
    <row r="33" spans="1:12" ht="12.95" customHeight="1" x14ac:dyDescent="0.2">
      <c r="A33" s="1089"/>
      <c r="B33" s="1090"/>
      <c r="C33" s="161" t="s">
        <v>8</v>
      </c>
      <c r="D33" s="135">
        <f t="shared" si="11"/>
        <v>199059</v>
      </c>
      <c r="E33" s="136">
        <f t="shared" ref="E33:F33" si="16">E12+E19+E26</f>
        <v>142008.61297817776</v>
      </c>
      <c r="F33" s="136">
        <f t="shared" si="16"/>
        <v>1521202.2394788703</v>
      </c>
      <c r="G33" s="208">
        <f t="shared" si="13"/>
        <v>0.10675446271959603</v>
      </c>
      <c r="H33" s="145">
        <f t="shared" si="14"/>
        <v>1.2394560207957874E-2</v>
      </c>
      <c r="I33" s="901">
        <v>140270.02767479065</v>
      </c>
      <c r="J33" s="197">
        <v>1495844.9986251111</v>
      </c>
      <c r="K33" s="213">
        <f t="shared" si="15"/>
        <v>0.10452402498870995</v>
      </c>
      <c r="L33" s="155"/>
    </row>
    <row r="34" spans="1:12" ht="12.95" customHeight="1" x14ac:dyDescent="0.2">
      <c r="A34" s="1089"/>
      <c r="B34" s="1090"/>
      <c r="C34" s="161" t="s">
        <v>9</v>
      </c>
      <c r="D34" s="135">
        <f t="shared" si="11"/>
        <v>2630608</v>
      </c>
      <c r="E34" s="136">
        <f t="shared" ref="E34:F36" si="17">E13+E20+E27</f>
        <v>288582.98776786437</v>
      </c>
      <c r="F34" s="136">
        <f t="shared" si="17"/>
        <v>3091365.7696810602</v>
      </c>
      <c r="G34" s="208">
        <f t="shared" si="13"/>
        <v>0.21694122041673808</v>
      </c>
      <c r="H34" s="145">
        <f t="shared" si="14"/>
        <v>-8.1389612820396504E-3</v>
      </c>
      <c r="I34" s="901">
        <v>290951.02691086155</v>
      </c>
      <c r="J34" s="197">
        <v>3102981.4421648448</v>
      </c>
      <c r="K34" s="213">
        <f t="shared" si="15"/>
        <v>0.21680592006318716</v>
      </c>
      <c r="L34" s="155"/>
    </row>
    <row r="35" spans="1:12" ht="12.95" customHeight="1" x14ac:dyDescent="0.2">
      <c r="A35" s="1089"/>
      <c r="B35" s="1090"/>
      <c r="C35" s="229" t="s">
        <v>261</v>
      </c>
      <c r="D35" s="230">
        <f>SUM(D31:D34)</f>
        <v>2838026</v>
      </c>
      <c r="E35" s="231">
        <f t="shared" ref="E35" si="18">SUM(E31:E34)</f>
        <v>1308593.8485517141</v>
      </c>
      <c r="F35" s="231">
        <f t="shared" ref="F35" si="19">SUM(F31:F34)</f>
        <v>14025262.522559932</v>
      </c>
      <c r="G35" s="232">
        <f t="shared" si="13"/>
        <v>0.98373070682532382</v>
      </c>
      <c r="H35" s="233">
        <f>(E35-I35)/I35</f>
        <v>-2.8322656080487928E-3</v>
      </c>
      <c r="I35" s="902">
        <v>1312310.6609036673</v>
      </c>
      <c r="J35" s="234">
        <v>14008530.350244954</v>
      </c>
      <c r="K35" s="235">
        <f t="shared" si="15"/>
        <v>0.9778852587900162</v>
      </c>
      <c r="L35" s="155"/>
    </row>
    <row r="36" spans="1:12" ht="12.95" customHeight="1" x14ac:dyDescent="0.2">
      <c r="A36" s="1089"/>
      <c r="B36" s="1090"/>
      <c r="C36" s="161" t="s">
        <v>96</v>
      </c>
      <c r="D36" s="135"/>
      <c r="E36" s="136">
        <f t="shared" si="17"/>
        <v>21641.996962127876</v>
      </c>
      <c r="F36" s="136">
        <f t="shared" si="17"/>
        <v>231891.58698000002</v>
      </c>
      <c r="G36" s="208">
        <f t="shared" si="13"/>
        <v>1.6269293174676125E-2</v>
      </c>
      <c r="H36" s="145">
        <f t="shared" ref="H36" si="20">(E36-I36)/I36</f>
        <v>-0.27076632996595168</v>
      </c>
      <c r="I36" s="901">
        <v>29677.725880536207</v>
      </c>
      <c r="J36" s="197">
        <v>317022.29439999996</v>
      </c>
      <c r="K36" s="213">
        <f t="shared" si="15"/>
        <v>2.2114741209983725E-2</v>
      </c>
      <c r="L36" s="155"/>
    </row>
    <row r="37" spans="1:12" ht="12.95" customHeight="1" x14ac:dyDescent="0.2">
      <c r="A37" s="1089"/>
      <c r="B37" s="1090"/>
      <c r="C37" s="164" t="s">
        <v>2</v>
      </c>
      <c r="D37" s="165">
        <f>SUM(D31:D34)</f>
        <v>2838026</v>
      </c>
      <c r="E37" s="166">
        <f>SUM(E35:E36)</f>
        <v>1330235.8455138421</v>
      </c>
      <c r="F37" s="167">
        <f>SUM(F35:F36)</f>
        <v>14257154.109539932</v>
      </c>
      <c r="G37" s="211">
        <f t="shared" si="13"/>
        <v>1</v>
      </c>
      <c r="H37" s="168">
        <f>(E37-I37)/I37</f>
        <v>-8.7575581026628994E-3</v>
      </c>
      <c r="I37" s="906">
        <v>1341988.3867842036</v>
      </c>
      <c r="J37" s="201">
        <v>14325552.644644957</v>
      </c>
      <c r="K37" s="216">
        <f t="shared" si="15"/>
        <v>1</v>
      </c>
      <c r="L37" s="159"/>
    </row>
    <row r="38" spans="1:12" ht="5.0999999999999996" customHeight="1" x14ac:dyDescent="0.2">
      <c r="A38" s="138"/>
      <c r="B38" s="139"/>
      <c r="C38" s="172"/>
      <c r="D38" s="143"/>
      <c r="E38" s="144"/>
      <c r="F38" s="144"/>
      <c r="G38" s="217"/>
      <c r="H38" s="146"/>
      <c r="I38" s="907"/>
      <c r="J38" s="219"/>
      <c r="K38" s="222"/>
      <c r="L38" s="155"/>
    </row>
    <row r="39" spans="1:12" ht="20.100000000000001" customHeight="1" x14ac:dyDescent="0.2">
      <c r="A39" s="138"/>
      <c r="B39" s="139"/>
      <c r="C39" s="142"/>
      <c r="D39" s="144"/>
      <c r="E39" s="144"/>
      <c r="F39" s="144"/>
      <c r="G39" s="173"/>
      <c r="H39" s="122"/>
      <c r="I39" s="219"/>
      <c r="J39" s="219"/>
      <c r="K39" s="221"/>
      <c r="L39" s="155"/>
    </row>
    <row r="40" spans="1:12" ht="15" customHeight="1" x14ac:dyDescent="0.25">
      <c r="A40" s="1071" t="s">
        <v>188</v>
      </c>
      <c r="B40" s="1071"/>
      <c r="C40" s="1071"/>
      <c r="D40" s="1071"/>
      <c r="E40" s="1071"/>
      <c r="F40" s="141"/>
      <c r="G40" s="1071" t="s">
        <v>189</v>
      </c>
      <c r="H40" s="1071"/>
      <c r="I40" s="1071"/>
      <c r="J40" s="1071"/>
      <c r="K40" s="1074"/>
      <c r="L40" s="155"/>
    </row>
    <row r="41" spans="1:12" ht="15" customHeight="1" x14ac:dyDescent="0.2">
      <c r="A41" s="1072" t="str">
        <f>A31</f>
        <v>II. čtvrtletí</v>
      </c>
      <c r="B41" s="1073"/>
      <c r="C41" s="1073"/>
      <c r="D41" s="1073"/>
      <c r="E41" s="1073"/>
      <c r="F41" s="141"/>
      <c r="G41" s="1075" t="str">
        <f>A31</f>
        <v>II. čtvrtletí</v>
      </c>
      <c r="H41" s="1075"/>
      <c r="I41" s="1075"/>
      <c r="J41" s="1075"/>
      <c r="K41" s="1076"/>
      <c r="L41" s="155"/>
    </row>
    <row r="42" spans="1:12" ht="15" customHeight="1" x14ac:dyDescent="0.2">
      <c r="A42" s="141"/>
      <c r="B42" s="141"/>
      <c r="C42" s="141"/>
      <c r="G42" s="141"/>
      <c r="H42" s="141"/>
      <c r="I42" s="141"/>
      <c r="J42" s="141"/>
      <c r="K42" s="141"/>
      <c r="L42" s="155"/>
    </row>
    <row r="43" spans="1:12" ht="15" customHeight="1" x14ac:dyDescent="0.2">
      <c r="A43" s="141"/>
      <c r="B43" s="141"/>
      <c r="C43" s="141"/>
      <c r="G43" s="141"/>
      <c r="H43" s="141"/>
      <c r="I43" s="141"/>
      <c r="J43" s="141"/>
      <c r="K43" s="141"/>
      <c r="L43" s="155"/>
    </row>
    <row r="44" spans="1:12" ht="15" customHeight="1" x14ac:dyDescent="0.2">
      <c r="A44" s="141"/>
      <c r="B44" s="141"/>
      <c r="C44" s="141"/>
      <c r="G44" s="141"/>
      <c r="H44" s="141"/>
      <c r="I44" s="141"/>
      <c r="J44" s="141"/>
      <c r="K44" s="141"/>
      <c r="L44" s="155"/>
    </row>
    <row r="45" spans="1:12" ht="15" customHeight="1" x14ac:dyDescent="0.2">
      <c r="A45" s="141"/>
      <c r="B45" s="141"/>
      <c r="C45" s="141">
        <f>E6</f>
        <v>2016</v>
      </c>
      <c r="D45" s="141">
        <f>I6</f>
        <v>2015</v>
      </c>
      <c r="H45" s="141"/>
      <c r="I45" s="141">
        <f>E6</f>
        <v>2016</v>
      </c>
      <c r="J45" s="141">
        <f>I6</f>
        <v>2015</v>
      </c>
      <c r="K45" s="141"/>
      <c r="L45" s="155"/>
    </row>
    <row r="46" spans="1:12" ht="15" customHeight="1" x14ac:dyDescent="0.2">
      <c r="A46" s="141"/>
      <c r="B46" s="141" t="str">
        <f>A10</f>
        <v>duben</v>
      </c>
      <c r="C46" s="439">
        <f>E16</f>
        <v>602684.61767426401</v>
      </c>
      <c r="D46" s="439">
        <f>I16</f>
        <v>622808.67864061962</v>
      </c>
      <c r="H46" s="141" t="str">
        <f>A10</f>
        <v>duben</v>
      </c>
      <c r="I46" s="440">
        <f>E16/E37</f>
        <v>0.45306598804023329</v>
      </c>
      <c r="J46" s="440">
        <f>I16/I37</f>
        <v>0.46409394058398018</v>
      </c>
      <c r="K46" s="141"/>
      <c r="L46" s="155"/>
    </row>
    <row r="47" spans="1:12" ht="15" customHeight="1" x14ac:dyDescent="0.2">
      <c r="A47" s="141"/>
      <c r="B47" s="141" t="str">
        <f>A17</f>
        <v>květen</v>
      </c>
      <c r="C47" s="439">
        <f>E23</f>
        <v>415737.06207927305</v>
      </c>
      <c r="D47" s="439">
        <f>I23</f>
        <v>404771.77166517178</v>
      </c>
      <c r="H47" s="141" t="str">
        <f>A17</f>
        <v>květen</v>
      </c>
      <c r="I47" s="440">
        <f>E23/E37</f>
        <v>0.31252883725944297</v>
      </c>
      <c r="J47" s="440">
        <f>I23/I37</f>
        <v>0.30162091986140299</v>
      </c>
      <c r="K47" s="141"/>
      <c r="L47" s="155"/>
    </row>
    <row r="48" spans="1:12" ht="15" customHeight="1" x14ac:dyDescent="0.2">
      <c r="A48" s="141"/>
      <c r="B48" s="141" t="str">
        <f>A24</f>
        <v>červen</v>
      </c>
      <c r="C48" s="439">
        <f>E30</f>
        <v>311814.16576030519</v>
      </c>
      <c r="D48" s="439">
        <f>I30</f>
        <v>314407.93647841224</v>
      </c>
      <c r="H48" s="141" t="str">
        <f>A24</f>
        <v>červen</v>
      </c>
      <c r="I48" s="440">
        <f>E30/E37</f>
        <v>0.23440517470032388</v>
      </c>
      <c r="J48" s="440">
        <f>I30/I37</f>
        <v>0.23428513955461683</v>
      </c>
      <c r="K48" s="141"/>
      <c r="L48" s="155"/>
    </row>
    <row r="49" spans="1:12" ht="15" customHeight="1" x14ac:dyDescent="0.2">
      <c r="A49" s="141"/>
      <c r="B49" s="141"/>
      <c r="C49" s="439">
        <f>SUM(C46:C48)</f>
        <v>1330235.8455138423</v>
      </c>
      <c r="D49" s="439">
        <f>SUM(D46:D48)</f>
        <v>1341988.3867842036</v>
      </c>
      <c r="E49" s="141"/>
      <c r="F49" s="141"/>
      <c r="G49" s="141"/>
      <c r="H49" s="141"/>
      <c r="I49" s="309">
        <f>SUM(I46:I48)</f>
        <v>1.0000000000000002</v>
      </c>
      <c r="J49" s="309">
        <f>SUM(J46:J48)</f>
        <v>1</v>
      </c>
      <c r="K49" s="141"/>
      <c r="L49" s="155"/>
    </row>
    <row r="50" spans="1:12" ht="15" customHeight="1" x14ac:dyDescent="0.2">
      <c r="A50" s="141"/>
      <c r="B50" s="141"/>
      <c r="C50" s="141"/>
      <c r="D50" s="141"/>
      <c r="E50" s="141"/>
      <c r="F50" s="141"/>
      <c r="G50" s="141"/>
      <c r="H50" s="141"/>
      <c r="I50" s="141"/>
      <c r="J50" s="141"/>
      <c r="K50" s="141"/>
      <c r="L50" s="155"/>
    </row>
    <row r="51" spans="1:12" ht="15" customHeight="1" x14ac:dyDescent="0.2">
      <c r="A51" s="141"/>
      <c r="B51" s="141"/>
      <c r="C51" s="141"/>
      <c r="D51" s="141"/>
      <c r="E51" s="141"/>
      <c r="F51" s="141"/>
      <c r="G51" s="141"/>
      <c r="H51" s="141"/>
      <c r="I51" s="141"/>
      <c r="J51" s="141"/>
      <c r="K51" s="141"/>
      <c r="L51" s="155"/>
    </row>
    <row r="52" spans="1:12" ht="15" customHeight="1" x14ac:dyDescent="0.2">
      <c r="A52" s="141"/>
      <c r="B52" s="141"/>
      <c r="C52" s="141"/>
      <c r="D52" s="141"/>
      <c r="E52" s="141"/>
      <c r="F52" s="141"/>
      <c r="G52" s="141"/>
      <c r="H52" s="141"/>
      <c r="I52" s="141"/>
      <c r="J52" s="141"/>
      <c r="K52" s="141"/>
      <c r="L52" s="155"/>
    </row>
    <row r="53" spans="1:12" ht="15" customHeight="1" x14ac:dyDescent="0.2">
      <c r="A53" s="141"/>
      <c r="B53" s="141"/>
      <c r="C53" s="141"/>
      <c r="D53" s="141"/>
      <c r="E53" s="141"/>
      <c r="F53" s="141"/>
      <c r="G53" s="141"/>
      <c r="H53" s="141"/>
      <c r="I53" s="141"/>
      <c r="J53" s="141"/>
      <c r="K53" s="141"/>
      <c r="L53" s="155"/>
    </row>
    <row r="54" spans="1:12" ht="15" customHeight="1" x14ac:dyDescent="0.2">
      <c r="A54" s="141"/>
      <c r="B54" s="141"/>
      <c r="C54" s="141"/>
      <c r="D54" s="141"/>
      <c r="E54" s="141"/>
      <c r="F54" s="141"/>
      <c r="G54" s="141"/>
      <c r="H54" s="141"/>
      <c r="I54" s="141"/>
      <c r="J54" s="141"/>
      <c r="K54" s="141"/>
      <c r="L54" s="155"/>
    </row>
    <row r="55" spans="1:12" ht="15" customHeight="1" x14ac:dyDescent="0.2">
      <c r="A55" s="141"/>
      <c r="B55" s="141"/>
      <c r="C55" s="141"/>
      <c r="D55" s="141"/>
      <c r="E55" s="141"/>
      <c r="F55" s="141"/>
      <c r="G55" s="141"/>
      <c r="H55" s="141"/>
      <c r="I55" s="141"/>
      <c r="J55" s="141"/>
      <c r="K55" s="141"/>
      <c r="L55" s="155"/>
    </row>
    <row r="56" spans="1:12" ht="15" customHeight="1" x14ac:dyDescent="0.2">
      <c r="A56" s="259"/>
      <c r="B56" s="259"/>
      <c r="C56" s="259"/>
      <c r="D56" s="259"/>
      <c r="E56" s="259"/>
      <c r="F56" s="259"/>
      <c r="G56" s="259"/>
      <c r="H56" s="259"/>
      <c r="I56" s="259"/>
      <c r="J56" s="259"/>
      <c r="K56" s="259"/>
      <c r="L56" s="159"/>
    </row>
    <row r="57" spans="1:12" ht="15" customHeight="1" x14ac:dyDescent="0.2">
      <c r="A57" s="141"/>
      <c r="B57" s="141"/>
      <c r="C57" s="141"/>
      <c r="D57" s="141"/>
      <c r="E57" s="141"/>
      <c r="F57" s="141"/>
      <c r="G57" s="141"/>
      <c r="H57" s="141"/>
      <c r="I57" s="141"/>
      <c r="J57" s="141"/>
      <c r="K57" s="141"/>
      <c r="L57" s="155"/>
    </row>
    <row r="58" spans="1:12" ht="15" customHeight="1" x14ac:dyDescent="0.2">
      <c r="A58" s="141"/>
      <c r="B58" s="141"/>
      <c r="C58" s="141"/>
      <c r="D58" s="141"/>
      <c r="E58" s="141"/>
      <c r="F58" s="141"/>
      <c r="G58" s="141"/>
      <c r="H58" s="141"/>
      <c r="I58" s="141"/>
      <c r="J58" s="141"/>
      <c r="K58" s="141"/>
    </row>
    <row r="59" spans="1:12" ht="15" customHeight="1" x14ac:dyDescent="0.2">
      <c r="A59" s="141"/>
      <c r="B59" s="141"/>
      <c r="C59" s="141"/>
      <c r="D59" s="141"/>
      <c r="E59" s="141"/>
      <c r="F59" s="141"/>
      <c r="G59" s="141"/>
      <c r="H59" s="141"/>
      <c r="I59" s="141"/>
      <c r="J59" s="141"/>
      <c r="K59" s="141"/>
    </row>
    <row r="60" spans="1:12" ht="15" customHeight="1" x14ac:dyDescent="0.2">
      <c r="A60" s="141"/>
      <c r="B60" s="141"/>
      <c r="C60" s="141"/>
      <c r="D60" s="141"/>
      <c r="E60" s="141"/>
      <c r="F60" s="141"/>
      <c r="G60" s="141"/>
      <c r="H60" s="141"/>
      <c r="I60" s="141"/>
      <c r="J60" s="141"/>
      <c r="K60" s="141"/>
    </row>
    <row r="61" spans="1:12" ht="15" customHeight="1" x14ac:dyDescent="0.2">
      <c r="A61" s="141"/>
      <c r="B61" s="141"/>
      <c r="C61" s="141"/>
      <c r="D61" s="141"/>
      <c r="E61" s="141"/>
      <c r="F61" s="141"/>
      <c r="G61" s="141"/>
      <c r="H61" s="141"/>
      <c r="I61" s="141"/>
      <c r="J61" s="141"/>
      <c r="K61" s="141"/>
    </row>
    <row r="62" spans="1:12" ht="15" customHeight="1" x14ac:dyDescent="0.2">
      <c r="A62" s="141"/>
      <c r="B62" s="141"/>
      <c r="C62" s="141"/>
      <c r="D62" s="141"/>
      <c r="E62" s="141"/>
      <c r="F62" s="141"/>
      <c r="G62" s="141"/>
      <c r="H62" s="141"/>
      <c r="I62" s="141"/>
      <c r="J62" s="141"/>
      <c r="K62" s="141"/>
    </row>
    <row r="63" spans="1:12" ht="15" customHeight="1" x14ac:dyDescent="0.2">
      <c r="A63" s="141"/>
      <c r="B63" s="141"/>
      <c r="C63" s="141"/>
      <c r="D63" s="141"/>
      <c r="E63" s="141"/>
      <c r="F63" s="141"/>
      <c r="G63" s="141"/>
      <c r="H63" s="141"/>
      <c r="I63" s="141"/>
      <c r="J63" s="141"/>
      <c r="K63" s="141"/>
    </row>
    <row r="64" spans="1:12" ht="15" customHeight="1" x14ac:dyDescent="0.2">
      <c r="A64" s="141"/>
      <c r="B64" s="141"/>
      <c r="C64" s="141"/>
      <c r="D64" s="141"/>
      <c r="E64" s="141"/>
      <c r="F64" s="141"/>
      <c r="G64" s="141"/>
      <c r="H64" s="141"/>
      <c r="I64" s="141"/>
      <c r="J64" s="141"/>
      <c r="K64" s="141"/>
    </row>
    <row r="65" spans="1:11" ht="15" customHeight="1" x14ac:dyDescent="0.2">
      <c r="A65" s="141"/>
      <c r="B65" s="141"/>
      <c r="C65" s="141"/>
      <c r="D65" s="141"/>
      <c r="E65" s="141"/>
      <c r="F65" s="141"/>
      <c r="G65" s="141"/>
      <c r="H65" s="141"/>
      <c r="I65" s="141"/>
      <c r="J65" s="141"/>
      <c r="K65" s="141"/>
    </row>
    <row r="66" spans="1:11" ht="15" customHeight="1" x14ac:dyDescent="0.2">
      <c r="A66" s="141"/>
      <c r="B66" s="141"/>
      <c r="C66" s="141"/>
      <c r="D66" s="141"/>
      <c r="E66" s="141"/>
      <c r="F66" s="141"/>
      <c r="G66" s="141"/>
      <c r="H66" s="141"/>
      <c r="I66" s="141"/>
      <c r="J66" s="141"/>
      <c r="K66" s="141"/>
    </row>
    <row r="67" spans="1:11" ht="15" customHeight="1" x14ac:dyDescent="0.2">
      <c r="A67" s="141"/>
      <c r="B67" s="141"/>
      <c r="C67" s="141"/>
      <c r="D67" s="141"/>
      <c r="E67" s="141"/>
      <c r="F67" s="141"/>
      <c r="G67" s="141"/>
      <c r="H67" s="141"/>
      <c r="I67" s="141"/>
      <c r="J67" s="141"/>
      <c r="K67" s="141"/>
    </row>
    <row r="68" spans="1:11" ht="15" customHeight="1" x14ac:dyDescent="0.2">
      <c r="A68" s="141"/>
      <c r="B68" s="141"/>
      <c r="C68" s="141"/>
      <c r="D68" s="141"/>
      <c r="E68" s="141"/>
      <c r="F68" s="141"/>
      <c r="G68" s="141"/>
      <c r="H68" s="141"/>
      <c r="I68" s="141"/>
      <c r="J68" s="141"/>
      <c r="K68" s="141"/>
    </row>
    <row r="69" spans="1:11" ht="15" customHeight="1" x14ac:dyDescent="0.2">
      <c r="A69" s="141"/>
      <c r="B69" s="141"/>
      <c r="C69" s="141"/>
      <c r="D69" s="141"/>
      <c r="E69" s="141"/>
      <c r="F69" s="141"/>
      <c r="G69" s="141"/>
      <c r="H69" s="141"/>
      <c r="I69" s="141"/>
      <c r="J69" s="141"/>
      <c r="K69" s="141"/>
    </row>
    <row r="70" spans="1:11" ht="15" customHeight="1" x14ac:dyDescent="0.2">
      <c r="A70" s="141"/>
      <c r="B70" s="141"/>
      <c r="C70" s="141"/>
      <c r="D70" s="141"/>
      <c r="E70" s="141"/>
      <c r="F70" s="141"/>
      <c r="G70" s="141"/>
      <c r="H70" s="141"/>
      <c r="I70" s="141"/>
      <c r="J70" s="141"/>
      <c r="K70" s="141"/>
    </row>
    <row r="71" spans="1:11" ht="15" customHeight="1" x14ac:dyDescent="0.2">
      <c r="A71" s="141"/>
      <c r="B71" s="141"/>
      <c r="C71" s="141"/>
      <c r="D71" s="141"/>
      <c r="E71" s="141"/>
      <c r="F71" s="141"/>
      <c r="G71" s="141"/>
      <c r="H71" s="141"/>
      <c r="I71" s="141"/>
      <c r="J71" s="141"/>
      <c r="K71" s="141"/>
    </row>
    <row r="72" spans="1:11" ht="15" customHeight="1" x14ac:dyDescent="0.2">
      <c r="A72" s="141"/>
      <c r="B72" s="141"/>
      <c r="C72" s="141"/>
      <c r="D72" s="141"/>
      <c r="E72" s="141"/>
      <c r="F72" s="141"/>
      <c r="G72" s="141"/>
      <c r="H72" s="141"/>
      <c r="I72" s="141"/>
      <c r="J72" s="141"/>
      <c r="K72" s="141"/>
    </row>
    <row r="73" spans="1:11" ht="15" customHeight="1" x14ac:dyDescent="0.2">
      <c r="A73" s="141"/>
      <c r="B73" s="141"/>
      <c r="C73" s="141"/>
      <c r="D73" s="141"/>
      <c r="E73" s="141"/>
      <c r="F73" s="141"/>
      <c r="G73" s="141"/>
      <c r="H73" s="141"/>
      <c r="I73" s="141"/>
      <c r="J73" s="141"/>
      <c r="K73" s="141"/>
    </row>
    <row r="74" spans="1:11" ht="15" customHeight="1" x14ac:dyDescent="0.2">
      <c r="A74" s="141"/>
      <c r="B74" s="141"/>
      <c r="C74" s="141"/>
      <c r="D74" s="141"/>
      <c r="E74" s="141"/>
      <c r="F74" s="141"/>
      <c r="G74" s="141"/>
      <c r="H74" s="141"/>
      <c r="I74" s="141"/>
      <c r="J74" s="141"/>
      <c r="K74" s="141"/>
    </row>
    <row r="75" spans="1:11" ht="15" customHeight="1" x14ac:dyDescent="0.2">
      <c r="A75" s="141"/>
      <c r="B75" s="141"/>
      <c r="C75" s="141"/>
      <c r="D75" s="141"/>
      <c r="E75" s="141"/>
      <c r="F75" s="141"/>
      <c r="G75" s="141"/>
      <c r="H75" s="141"/>
      <c r="I75" s="141"/>
      <c r="J75" s="141"/>
      <c r="K75" s="141"/>
    </row>
    <row r="76" spans="1:11" ht="15" customHeight="1" x14ac:dyDescent="0.2">
      <c r="A76" s="141"/>
      <c r="B76" s="141"/>
      <c r="C76" s="141"/>
      <c r="D76" s="141"/>
      <c r="E76" s="141"/>
      <c r="F76" s="141"/>
      <c r="G76" s="141"/>
      <c r="H76" s="141"/>
      <c r="I76" s="141"/>
      <c r="J76" s="141"/>
      <c r="K76" s="141"/>
    </row>
    <row r="77" spans="1:11" ht="15" customHeight="1" x14ac:dyDescent="0.2">
      <c r="A77" s="141"/>
      <c r="B77" s="141"/>
      <c r="C77" s="141"/>
      <c r="D77" s="141"/>
      <c r="E77" s="141"/>
      <c r="F77" s="141"/>
      <c r="G77" s="141"/>
      <c r="H77" s="141"/>
      <c r="I77" s="141"/>
      <c r="J77" s="141"/>
      <c r="K77" s="141"/>
    </row>
    <row r="78" spans="1:11" ht="15" customHeight="1" x14ac:dyDescent="0.2">
      <c r="A78" s="141"/>
      <c r="B78" s="141"/>
      <c r="C78" s="141"/>
      <c r="D78" s="141"/>
      <c r="E78" s="141"/>
      <c r="F78" s="141"/>
      <c r="G78" s="141"/>
      <c r="H78" s="141"/>
      <c r="I78" s="141"/>
      <c r="J78" s="141"/>
      <c r="K78" s="141"/>
    </row>
    <row r="79" spans="1:11" ht="15" customHeight="1" x14ac:dyDescent="0.2">
      <c r="A79" s="141"/>
      <c r="B79" s="141"/>
      <c r="C79" s="141"/>
      <c r="D79" s="141"/>
      <c r="E79" s="141"/>
      <c r="F79" s="141"/>
      <c r="G79" s="141"/>
      <c r="H79" s="141"/>
      <c r="I79" s="141"/>
      <c r="J79" s="141"/>
      <c r="K79" s="141"/>
    </row>
    <row r="80" spans="1:11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</sheetData>
  <mergeCells count="18">
    <mergeCell ref="A40:E40"/>
    <mergeCell ref="A41:E41"/>
    <mergeCell ref="G40:K40"/>
    <mergeCell ref="G41:K41"/>
    <mergeCell ref="A10:B16"/>
    <mergeCell ref="A17:B23"/>
    <mergeCell ref="A24:B30"/>
    <mergeCell ref="A31:B37"/>
    <mergeCell ref="K1:L1"/>
    <mergeCell ref="A5:D5"/>
    <mergeCell ref="E6:G6"/>
    <mergeCell ref="I6:K6"/>
    <mergeCell ref="H7:H9"/>
    <mergeCell ref="D8:D9"/>
    <mergeCell ref="E8:F8"/>
    <mergeCell ref="I8:J8"/>
    <mergeCell ref="A9:B9"/>
    <mergeCell ref="A3:L3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&amp;C9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6"/>
  <sheetViews>
    <sheetView view="pageBreakPreview" zoomScaleNormal="100" zoomScaleSheetLayoutView="100" workbookViewId="0"/>
  </sheetViews>
  <sheetFormatPr defaultRowHeight="12.75" x14ac:dyDescent="0.2"/>
  <cols>
    <col min="1" max="1" width="9.42578125" style="121" customWidth="1"/>
    <col min="2" max="2" width="3.85546875" style="121" customWidth="1"/>
    <col min="3" max="11" width="8.85546875" style="121" customWidth="1"/>
    <col min="12" max="12" width="1.7109375" style="121" customWidth="1"/>
    <col min="13" max="14" width="9.140625" style="121"/>
    <col min="15" max="15" width="11.140625" style="121" customWidth="1"/>
    <col min="16" max="16384" width="9.140625" style="121"/>
  </cols>
  <sheetData>
    <row r="1" spans="1:17" ht="13.5" x14ac:dyDescent="0.25">
      <c r="K1" s="1057" t="s">
        <v>269</v>
      </c>
      <c r="L1" s="1057"/>
    </row>
    <row r="2" spans="1:17" ht="6.75" customHeight="1" x14ac:dyDescent="0.2"/>
    <row r="3" spans="1:17" ht="30" customHeight="1" x14ac:dyDescent="0.2">
      <c r="A3" s="1070" t="s">
        <v>233</v>
      </c>
      <c r="B3" s="1070"/>
      <c r="C3" s="1070"/>
      <c r="D3" s="1070"/>
      <c r="E3" s="1070"/>
      <c r="F3" s="1070"/>
      <c r="G3" s="1070"/>
      <c r="H3" s="1070"/>
      <c r="I3" s="1070"/>
      <c r="J3" s="1070"/>
      <c r="K3" s="1070"/>
      <c r="L3" s="1070"/>
    </row>
    <row r="4" spans="1:17" ht="10.5" customHeight="1" x14ac:dyDescent="0.2">
      <c r="B4" s="122"/>
      <c r="C4" s="122"/>
      <c r="D4" s="177"/>
      <c r="E4" s="177"/>
      <c r="F4" s="124"/>
      <c r="G4" s="122"/>
      <c r="H4" s="122"/>
      <c r="I4" s="122"/>
    </row>
    <row r="5" spans="1:17" ht="12.95" customHeight="1" x14ac:dyDescent="0.2">
      <c r="A5" s="1058" t="s">
        <v>10</v>
      </c>
      <c r="B5" s="1058"/>
      <c r="C5" s="1058"/>
      <c r="D5" s="1059"/>
      <c r="E5" s="170"/>
      <c r="F5" s="125"/>
      <c r="G5" s="125"/>
      <c r="H5" s="125"/>
      <c r="I5" s="125"/>
      <c r="J5" s="126"/>
      <c r="K5" s="176"/>
      <c r="L5" s="126"/>
    </row>
    <row r="6" spans="1:17" ht="24.95" customHeight="1" x14ac:dyDescent="0.25">
      <c r="E6" s="1060">
        <f>T!G17</f>
        <v>2016</v>
      </c>
      <c r="F6" s="1061"/>
      <c r="G6" s="1061"/>
      <c r="H6" s="896"/>
      <c r="I6" s="1062">
        <f>E6-1</f>
        <v>2015</v>
      </c>
      <c r="J6" s="1063"/>
      <c r="K6" s="1064"/>
      <c r="L6" s="126"/>
    </row>
    <row r="7" spans="1:17" ht="24.95" customHeight="1" x14ac:dyDescent="0.25">
      <c r="A7" s="129"/>
      <c r="B7" s="130"/>
      <c r="C7" s="131"/>
      <c r="D7" s="131"/>
      <c r="E7" s="132"/>
      <c r="F7" s="133"/>
      <c r="G7" s="175"/>
      <c r="H7" s="1054" t="s">
        <v>112</v>
      </c>
      <c r="I7" s="897"/>
      <c r="J7" s="194"/>
      <c r="K7" s="898"/>
      <c r="L7" s="155"/>
    </row>
    <row r="8" spans="1:17" ht="24.95" customHeight="1" x14ac:dyDescent="0.25">
      <c r="A8" s="129"/>
      <c r="B8" s="169"/>
      <c r="C8" s="169"/>
      <c r="D8" s="1066" t="s">
        <v>0</v>
      </c>
      <c r="E8" s="1053" t="s">
        <v>41</v>
      </c>
      <c r="F8" s="1054"/>
      <c r="G8" s="202" t="s">
        <v>111</v>
      </c>
      <c r="H8" s="1054"/>
      <c r="I8" s="1068" t="s">
        <v>41</v>
      </c>
      <c r="J8" s="1069"/>
      <c r="K8" s="205" t="s">
        <v>111</v>
      </c>
      <c r="L8" s="155"/>
    </row>
    <row r="9" spans="1:17" ht="12.95" customHeight="1" x14ac:dyDescent="0.25">
      <c r="A9" s="1065" t="s">
        <v>164</v>
      </c>
      <c r="B9" s="1065"/>
      <c r="C9" s="171" t="s">
        <v>48</v>
      </c>
      <c r="D9" s="1067"/>
      <c r="E9" s="383" t="s">
        <v>154</v>
      </c>
      <c r="F9" s="383" t="s">
        <v>1</v>
      </c>
      <c r="G9" s="203" t="s">
        <v>69</v>
      </c>
      <c r="H9" s="1065"/>
      <c r="I9" s="899" t="s">
        <v>165</v>
      </c>
      <c r="J9" s="196" t="s">
        <v>1</v>
      </c>
      <c r="K9" s="206" t="s">
        <v>69</v>
      </c>
      <c r="L9" s="159"/>
    </row>
    <row r="10" spans="1:17" ht="12.95" customHeight="1" x14ac:dyDescent="0.2">
      <c r="A10" s="1077" t="str">
        <f>T!J20</f>
        <v>duben</v>
      </c>
      <c r="B10" s="1078"/>
      <c r="C10" s="160" t="s">
        <v>6</v>
      </c>
      <c r="D10" s="135">
        <v>186</v>
      </c>
      <c r="E10" s="136">
        <v>18875.4213017968</v>
      </c>
      <c r="F10" s="136">
        <v>201970.288</v>
      </c>
      <c r="G10" s="207">
        <f>E10/$E$16</f>
        <v>0.26452631465619819</v>
      </c>
      <c r="H10" s="145">
        <f>(E10-I10)/I10</f>
        <v>-2.9839321470247035E-3</v>
      </c>
      <c r="I10" s="900">
        <v>18931.912845140083</v>
      </c>
      <c r="J10" s="199">
        <v>201238.992</v>
      </c>
      <c r="K10" s="212">
        <f>I10/$I$16</f>
        <v>0.26537990129815381</v>
      </c>
      <c r="L10" s="155"/>
    </row>
    <row r="11" spans="1:17" ht="12.95" customHeight="1" x14ac:dyDescent="0.2">
      <c r="A11" s="1079"/>
      <c r="B11" s="1080"/>
      <c r="C11" s="161" t="s">
        <v>7</v>
      </c>
      <c r="D11" s="135">
        <v>1625</v>
      </c>
      <c r="E11" s="136">
        <v>13115.136087524501</v>
      </c>
      <c r="F11" s="136">
        <v>140333.13699999999</v>
      </c>
      <c r="G11" s="208">
        <f t="shared" ref="G11:G15" si="0">E11/$E$16</f>
        <v>0.18379979762979462</v>
      </c>
      <c r="H11" s="145">
        <f t="shared" ref="H11:H15" si="1">(E11-I11)/I11</f>
        <v>-3.5878424495900604E-2</v>
      </c>
      <c r="I11" s="901">
        <v>13603.197377537306</v>
      </c>
      <c r="J11" s="197">
        <v>144596.61199999999</v>
      </c>
      <c r="K11" s="213">
        <f t="shared" ref="K11:K16" si="2">I11/$I$16</f>
        <v>0.19068412193313389</v>
      </c>
      <c r="L11" s="156"/>
      <c r="M11" s="137"/>
      <c r="O11" s="137"/>
      <c r="P11" s="137"/>
      <c r="Q11" s="137"/>
    </row>
    <row r="12" spans="1:17" ht="12.95" customHeight="1" x14ac:dyDescent="0.2">
      <c r="A12" s="1079"/>
      <c r="B12" s="1080"/>
      <c r="C12" s="161" t="s">
        <v>8</v>
      </c>
      <c r="D12" s="135">
        <v>38618</v>
      </c>
      <c r="E12" s="136">
        <v>15912.023469684094</v>
      </c>
      <c r="F12" s="136">
        <v>170258.78563043641</v>
      </c>
      <c r="G12" s="208">
        <f t="shared" si="0"/>
        <v>0.22299629024745454</v>
      </c>
      <c r="H12" s="145">
        <f t="shared" si="1"/>
        <v>9.8221799147580877E-2</v>
      </c>
      <c r="I12" s="901">
        <v>14488.897854727258</v>
      </c>
      <c r="J12" s="197">
        <v>154011.2580346101</v>
      </c>
      <c r="K12" s="213">
        <f t="shared" si="2"/>
        <v>0.20309951319016342</v>
      </c>
      <c r="L12" s="156"/>
      <c r="M12" s="137"/>
      <c r="O12" s="137"/>
      <c r="P12" s="137"/>
      <c r="Q12" s="137"/>
    </row>
    <row r="13" spans="1:17" ht="12.95" customHeight="1" x14ac:dyDescent="0.2">
      <c r="A13" s="1079"/>
      <c r="B13" s="1080"/>
      <c r="C13" s="161" t="s">
        <v>9</v>
      </c>
      <c r="D13" s="135">
        <v>387759</v>
      </c>
      <c r="E13" s="136">
        <v>21713.223457887801</v>
      </c>
      <c r="F13" s="136">
        <v>232332.42354252664</v>
      </c>
      <c r="G13" s="208">
        <f t="shared" si="0"/>
        <v>0.30429620026943788</v>
      </c>
      <c r="H13" s="145">
        <f t="shared" si="1"/>
        <v>-1.4343027753265297E-2</v>
      </c>
      <c r="I13" s="901">
        <v>22029.18872312551</v>
      </c>
      <c r="J13" s="197">
        <v>234161.56996534171</v>
      </c>
      <c r="K13" s="213">
        <f t="shared" si="2"/>
        <v>0.30879626252463843</v>
      </c>
      <c r="L13" s="156"/>
      <c r="M13" s="137"/>
      <c r="O13" s="137"/>
      <c r="P13" s="137"/>
      <c r="Q13" s="137"/>
    </row>
    <row r="14" spans="1:17" ht="12.95" customHeight="1" x14ac:dyDescent="0.2">
      <c r="A14" s="1079"/>
      <c r="B14" s="1080"/>
      <c r="C14" s="229" t="s">
        <v>261</v>
      </c>
      <c r="D14" s="230">
        <v>428188</v>
      </c>
      <c r="E14" s="231">
        <v>69615.804316893191</v>
      </c>
      <c r="F14" s="231">
        <v>744894.63417296309</v>
      </c>
      <c r="G14" s="232">
        <f>E14/$E$16</f>
        <v>0.97561860280288515</v>
      </c>
      <c r="H14" s="233">
        <f>(E14-I14)/I14</f>
        <v>8.1474506964275811E-3</v>
      </c>
      <c r="I14" s="902">
        <v>69053.196800530161</v>
      </c>
      <c r="J14" s="234">
        <v>734008.43199995183</v>
      </c>
      <c r="K14" s="235">
        <f t="shared" si="2"/>
        <v>0.96795979894608963</v>
      </c>
      <c r="L14" s="156"/>
      <c r="M14" s="137"/>
      <c r="O14" s="137"/>
      <c r="P14" s="137"/>
      <c r="Q14" s="137"/>
    </row>
    <row r="15" spans="1:17" ht="12.95" customHeight="1" x14ac:dyDescent="0.2">
      <c r="A15" s="1079"/>
      <c r="B15" s="1080"/>
      <c r="C15" s="161" t="s">
        <v>96</v>
      </c>
      <c r="D15" s="914">
        <v>0</v>
      </c>
      <c r="E15" s="136">
        <v>1739.7480648385388</v>
      </c>
      <c r="F15" s="136">
        <v>18615.425999999999</v>
      </c>
      <c r="G15" s="208">
        <f t="shared" si="0"/>
        <v>2.4381397197114889E-2</v>
      </c>
      <c r="H15" s="145">
        <f t="shared" si="1"/>
        <v>-0.23885979795571755</v>
      </c>
      <c r="I15" s="901">
        <v>2285.7130134052777</v>
      </c>
      <c r="J15" s="197">
        <v>24296.225999999999</v>
      </c>
      <c r="K15" s="213">
        <f t="shared" si="2"/>
        <v>3.2040201053910464E-2</v>
      </c>
      <c r="L15" s="156"/>
      <c r="M15" s="137"/>
      <c r="O15" s="137"/>
      <c r="P15" s="137"/>
      <c r="Q15" s="137"/>
    </row>
    <row r="16" spans="1:17" ht="12.95" customHeight="1" x14ac:dyDescent="0.2">
      <c r="A16" s="1081"/>
      <c r="B16" s="1082"/>
      <c r="C16" s="163" t="s">
        <v>2</v>
      </c>
      <c r="D16" s="151">
        <v>428188</v>
      </c>
      <c r="E16" s="152">
        <v>71355.55238173173</v>
      </c>
      <c r="F16" s="153">
        <v>763510.06017296307</v>
      </c>
      <c r="G16" s="209">
        <f>SUM(G14:G15)</f>
        <v>1</v>
      </c>
      <c r="H16" s="154">
        <f>(E16-I16)/I16</f>
        <v>2.332887878396899E-4</v>
      </c>
      <c r="I16" s="903">
        <v>71338.909813935432</v>
      </c>
      <c r="J16" s="198">
        <v>758304.65799995186</v>
      </c>
      <c r="K16" s="676">
        <f t="shared" si="2"/>
        <v>1</v>
      </c>
      <c r="L16" s="174"/>
      <c r="M16" s="137"/>
    </row>
    <row r="17" spans="1:21" ht="12.95" customHeight="1" x14ac:dyDescent="0.2">
      <c r="A17" s="1083" t="str">
        <f>T!J21</f>
        <v>květen</v>
      </c>
      <c r="B17" s="1084"/>
      <c r="C17" s="160" t="s">
        <v>6</v>
      </c>
      <c r="D17" s="135">
        <v>186</v>
      </c>
      <c r="E17" s="136">
        <v>12346.636376629684</v>
      </c>
      <c r="F17" s="136">
        <v>132369.88200000001</v>
      </c>
      <c r="G17" s="207">
        <f>E17/$E$23</f>
        <v>0.3150671765007953</v>
      </c>
      <c r="H17" s="145">
        <f>(E17-I17)/I17</f>
        <v>4.4213092862440621E-2</v>
      </c>
      <c r="I17" s="900">
        <v>11823.866661913391</v>
      </c>
      <c r="J17" s="199">
        <v>126464.77899999999</v>
      </c>
      <c r="K17" s="212">
        <f>I17/$I$23</f>
        <v>0.32006615628514612</v>
      </c>
      <c r="L17" s="156"/>
      <c r="M17" s="137"/>
      <c r="N17" s="137"/>
    </row>
    <row r="18" spans="1:21" ht="12.95" customHeight="1" x14ac:dyDescent="0.2">
      <c r="A18" s="1083"/>
      <c r="B18" s="1084"/>
      <c r="C18" s="161" t="s">
        <v>7</v>
      </c>
      <c r="D18" s="135">
        <v>1624</v>
      </c>
      <c r="E18" s="136">
        <v>7412.3573446505943</v>
      </c>
      <c r="F18" s="136">
        <v>79468.774999999994</v>
      </c>
      <c r="G18" s="208">
        <f t="shared" ref="G18:G23" si="3">E18/$E$23</f>
        <v>0.18915196240933577</v>
      </c>
      <c r="H18" s="145">
        <f t="shared" ref="H18:H20" si="4">(E18-I18)/I18</f>
        <v>9.2525256160145147E-2</v>
      </c>
      <c r="I18" s="901">
        <v>6784.6096031706493</v>
      </c>
      <c r="J18" s="197">
        <v>72566.178</v>
      </c>
      <c r="K18" s="213">
        <f t="shared" ref="K18:K23" si="5">I18/$I$23</f>
        <v>0.18365598832207353</v>
      </c>
      <c r="L18" s="157"/>
      <c r="M18" s="140"/>
      <c r="N18" s="137"/>
    </row>
    <row r="19" spans="1:21" ht="12.95" customHeight="1" x14ac:dyDescent="0.2">
      <c r="A19" s="1083"/>
      <c r="B19" s="1084"/>
      <c r="C19" s="161" t="s">
        <v>8</v>
      </c>
      <c r="D19" s="135">
        <v>38511</v>
      </c>
      <c r="E19" s="136">
        <v>7531.1238529838975</v>
      </c>
      <c r="F19" s="136">
        <v>80742.085026679488</v>
      </c>
      <c r="G19" s="208">
        <f t="shared" si="3"/>
        <v>0.19218270109005542</v>
      </c>
      <c r="H19" s="145">
        <f t="shared" si="4"/>
        <v>0.20927958766196378</v>
      </c>
      <c r="I19" s="901">
        <v>6227.7772070432993</v>
      </c>
      <c r="J19" s="197">
        <v>66610.463355098356</v>
      </c>
      <c r="K19" s="213">
        <f t="shared" si="5"/>
        <v>0.16858281388433949</v>
      </c>
      <c r="L19" s="156"/>
      <c r="M19" s="137"/>
      <c r="N19" s="137"/>
      <c r="O19" s="137"/>
      <c r="P19" s="137"/>
    </row>
    <row r="20" spans="1:21" ht="12.95" customHeight="1" x14ac:dyDescent="0.2">
      <c r="A20" s="1083"/>
      <c r="B20" s="1084"/>
      <c r="C20" s="161" t="s">
        <v>9</v>
      </c>
      <c r="D20" s="135">
        <v>387759</v>
      </c>
      <c r="E20" s="136">
        <v>10532.586799731182</v>
      </c>
      <c r="F20" s="136">
        <v>112921.13043630689</v>
      </c>
      <c r="G20" s="208">
        <f t="shared" si="3"/>
        <v>0.2687754205284783</v>
      </c>
      <c r="H20" s="145">
        <f t="shared" si="4"/>
        <v>1.8305274349480625E-2</v>
      </c>
      <c r="I20" s="901">
        <v>10343.250756959564</v>
      </c>
      <c r="J20" s="197">
        <v>110628.35143490035</v>
      </c>
      <c r="K20" s="213">
        <f t="shared" si="5"/>
        <v>0.27998662433645477</v>
      </c>
      <c r="L20" s="156"/>
      <c r="M20" s="137"/>
      <c r="N20" s="137"/>
      <c r="O20" s="137"/>
      <c r="P20" s="137"/>
    </row>
    <row r="21" spans="1:21" ht="12.95" customHeight="1" x14ac:dyDescent="0.2">
      <c r="A21" s="1083"/>
      <c r="B21" s="1084"/>
      <c r="C21" s="229" t="s">
        <v>261</v>
      </c>
      <c r="D21" s="230">
        <v>428080</v>
      </c>
      <c r="E21" s="231">
        <v>37822.704373995351</v>
      </c>
      <c r="F21" s="231">
        <v>405501.87246298639</v>
      </c>
      <c r="G21" s="232">
        <f t="shared" si="3"/>
        <v>0.9651772605286647</v>
      </c>
      <c r="H21" s="233">
        <f>(E21-I21)/I21</f>
        <v>7.5134661582951318E-2</v>
      </c>
      <c r="I21" s="902">
        <v>35179.504229086902</v>
      </c>
      <c r="J21" s="234">
        <v>376269.77178999869</v>
      </c>
      <c r="K21" s="235">
        <f t="shared" si="5"/>
        <v>0.95229158282801385</v>
      </c>
      <c r="L21" s="156"/>
      <c r="M21" s="137"/>
      <c r="N21" s="137"/>
      <c r="O21" s="137"/>
      <c r="P21" s="137"/>
    </row>
    <row r="22" spans="1:21" ht="12.95" customHeight="1" x14ac:dyDescent="0.2">
      <c r="A22" s="1083"/>
      <c r="B22" s="1084"/>
      <c r="C22" s="161" t="s">
        <v>96</v>
      </c>
      <c r="D22" s="914">
        <v>0</v>
      </c>
      <c r="E22" s="136">
        <v>1364.6096260033685</v>
      </c>
      <c r="F22" s="136">
        <v>14630.143999999998</v>
      </c>
      <c r="G22" s="208">
        <f t="shared" si="3"/>
        <v>3.4822739471335372E-2</v>
      </c>
      <c r="H22" s="145">
        <f t="shared" ref="H22" si="6">(E22-I22)/I22</f>
        <v>-0.22572782345230161</v>
      </c>
      <c r="I22" s="901">
        <v>1762.4417709129741</v>
      </c>
      <c r="J22" s="197">
        <v>18850.556</v>
      </c>
      <c r="K22" s="213">
        <f t="shared" si="5"/>
        <v>4.7708417171986012E-2</v>
      </c>
      <c r="L22" s="156"/>
      <c r="M22" s="137"/>
      <c r="N22" s="137"/>
      <c r="O22" s="137"/>
      <c r="P22" s="137"/>
    </row>
    <row r="23" spans="1:21" ht="12.95" customHeight="1" x14ac:dyDescent="0.2">
      <c r="A23" s="1083"/>
      <c r="B23" s="1084"/>
      <c r="C23" s="163" t="s">
        <v>2</v>
      </c>
      <c r="D23" s="151">
        <v>428080</v>
      </c>
      <c r="E23" s="152">
        <v>39187.313999998718</v>
      </c>
      <c r="F23" s="153">
        <v>420132.01646298636</v>
      </c>
      <c r="G23" s="678">
        <f t="shared" si="3"/>
        <v>1</v>
      </c>
      <c r="H23" s="154">
        <f>(E23-I23)/I23</f>
        <v>6.078098863548892E-2</v>
      </c>
      <c r="I23" s="903">
        <v>36941.94599999988</v>
      </c>
      <c r="J23" s="198">
        <v>395120.32778999867</v>
      </c>
      <c r="K23" s="676">
        <f t="shared" si="5"/>
        <v>1</v>
      </c>
      <c r="L23" s="174"/>
      <c r="M23" s="137"/>
      <c r="N23" s="137"/>
      <c r="O23" s="137"/>
      <c r="P23" s="137"/>
    </row>
    <row r="24" spans="1:21" ht="12.95" customHeight="1" x14ac:dyDescent="0.2">
      <c r="A24" s="1083" t="str">
        <f>T!J22</f>
        <v>červen</v>
      </c>
      <c r="B24" s="1084"/>
      <c r="C24" s="160" t="s">
        <v>6</v>
      </c>
      <c r="D24" s="135">
        <v>185</v>
      </c>
      <c r="E24" s="136">
        <v>8284.5099193343631</v>
      </c>
      <c r="F24" s="136">
        <v>89215.505999999994</v>
      </c>
      <c r="G24" s="207">
        <f>E24/$E$30</f>
        <v>0.37614331718984612</v>
      </c>
      <c r="H24" s="145">
        <f>(E24-I24)/I24</f>
        <v>-2.7517061040097174E-2</v>
      </c>
      <c r="I24" s="900">
        <v>8518.9257183214686</v>
      </c>
      <c r="J24" s="199">
        <v>90879.952000000005</v>
      </c>
      <c r="K24" s="212">
        <f>I24/$I$30</f>
        <v>0.35737136669034925</v>
      </c>
      <c r="L24" s="183"/>
      <c r="M24" s="136"/>
      <c r="N24" s="136"/>
      <c r="O24" s="136"/>
      <c r="P24" s="136"/>
      <c r="Q24" s="136"/>
      <c r="R24" s="136"/>
      <c r="S24" s="136"/>
      <c r="T24" s="136"/>
      <c r="U24" s="136"/>
    </row>
    <row r="25" spans="1:21" ht="12.95" customHeight="1" x14ac:dyDescent="0.2">
      <c r="A25" s="1083"/>
      <c r="B25" s="1084"/>
      <c r="C25" s="161" t="s">
        <v>7</v>
      </c>
      <c r="D25" s="135">
        <v>1625</v>
      </c>
      <c r="E25" s="136">
        <v>4111.1767757361795</v>
      </c>
      <c r="F25" s="136">
        <v>44273.059000000001</v>
      </c>
      <c r="G25" s="208">
        <f t="shared" ref="G25:G29" si="7">E25/$E$30</f>
        <v>0.186660609382614</v>
      </c>
      <c r="H25" s="145">
        <f t="shared" ref="H25:H27" si="8">(E25-I25)/I25</f>
        <v>-3.809263954480531E-2</v>
      </c>
      <c r="I25" s="901">
        <v>4273.9841119322391</v>
      </c>
      <c r="J25" s="197">
        <v>45594.786999999997</v>
      </c>
      <c r="K25" s="213">
        <f t="shared" ref="K25:K30" si="9">I25/$I$30</f>
        <v>0.17929485404587081</v>
      </c>
      <c r="L25" s="158"/>
      <c r="M25" s="136"/>
      <c r="N25" s="136"/>
      <c r="O25" s="136"/>
      <c r="P25" s="136"/>
      <c r="Q25" s="136"/>
      <c r="R25" s="136"/>
      <c r="S25" s="136"/>
      <c r="T25" s="136"/>
      <c r="U25" s="136"/>
    </row>
    <row r="26" spans="1:21" ht="12.95" customHeight="1" x14ac:dyDescent="0.2">
      <c r="A26" s="1083"/>
      <c r="B26" s="1084"/>
      <c r="C26" s="161" t="s">
        <v>8</v>
      </c>
      <c r="D26" s="135">
        <v>38378</v>
      </c>
      <c r="E26" s="136">
        <v>2942.5325635097875</v>
      </c>
      <c r="F26" s="136">
        <v>31687.987381754465</v>
      </c>
      <c r="G26" s="208">
        <f t="shared" si="7"/>
        <v>0.13360041452719298</v>
      </c>
      <c r="H26" s="145">
        <f t="shared" si="8"/>
        <v>-8.7848528397568723E-2</v>
      </c>
      <c r="I26" s="901">
        <v>3225.925359020102</v>
      </c>
      <c r="J26" s="197">
        <v>34414.114739402648</v>
      </c>
      <c r="K26" s="213">
        <f t="shared" si="9"/>
        <v>0.13532849006003805</v>
      </c>
      <c r="L26" s="158"/>
      <c r="M26" s="136"/>
      <c r="N26" s="136"/>
      <c r="O26" s="136"/>
      <c r="P26" s="136"/>
      <c r="Q26" s="136"/>
      <c r="R26" s="136"/>
      <c r="S26" s="136"/>
      <c r="T26" s="136"/>
      <c r="U26" s="136"/>
    </row>
    <row r="27" spans="1:21" ht="12.95" customHeight="1" x14ac:dyDescent="0.2">
      <c r="A27" s="1083"/>
      <c r="B27" s="1084"/>
      <c r="C27" s="161" t="s">
        <v>9</v>
      </c>
      <c r="D27" s="135">
        <v>387024</v>
      </c>
      <c r="E27" s="136">
        <v>5558.952602245412</v>
      </c>
      <c r="F27" s="136">
        <v>59864.085142226446</v>
      </c>
      <c r="G27" s="208">
        <f t="shared" si="7"/>
        <v>0.25239427464862274</v>
      </c>
      <c r="H27" s="145">
        <f t="shared" si="8"/>
        <v>-0.11605408527741801</v>
      </c>
      <c r="I27" s="901">
        <v>6288.792684776462</v>
      </c>
      <c r="J27" s="197">
        <v>67088.729260603039</v>
      </c>
      <c r="K27" s="213">
        <f t="shared" si="9"/>
        <v>0.26381664905908575</v>
      </c>
      <c r="L27" s="158"/>
      <c r="M27" s="136"/>
      <c r="N27" s="136"/>
      <c r="O27" s="136"/>
      <c r="P27" s="136"/>
      <c r="Q27" s="136"/>
      <c r="R27" s="136"/>
      <c r="S27" s="136"/>
      <c r="T27" s="136"/>
      <c r="U27" s="136"/>
    </row>
    <row r="28" spans="1:21" ht="12.95" customHeight="1" x14ac:dyDescent="0.2">
      <c r="A28" s="1083"/>
      <c r="B28" s="1084"/>
      <c r="C28" s="229" t="s">
        <v>261</v>
      </c>
      <c r="D28" s="230">
        <v>427212</v>
      </c>
      <c r="E28" s="231">
        <v>20897.171860825743</v>
      </c>
      <c r="F28" s="231">
        <v>225040.63752398093</v>
      </c>
      <c r="G28" s="232">
        <f t="shared" si="7"/>
        <v>0.94879861574827595</v>
      </c>
      <c r="H28" s="233">
        <f>(E28-I28)/I28</f>
        <v>-6.3227521150523797E-2</v>
      </c>
      <c r="I28" s="902">
        <v>22307.627874050271</v>
      </c>
      <c r="J28" s="234">
        <v>237977.58300000569</v>
      </c>
      <c r="K28" s="235">
        <f t="shared" si="9"/>
        <v>0.93581135985534381</v>
      </c>
      <c r="L28" s="158"/>
      <c r="M28" s="136"/>
      <c r="N28" s="136"/>
      <c r="O28" s="136"/>
      <c r="P28" s="136"/>
      <c r="Q28" s="136"/>
      <c r="R28" s="136"/>
      <c r="S28" s="136"/>
      <c r="T28" s="136"/>
      <c r="U28" s="136"/>
    </row>
    <row r="29" spans="1:21" ht="12.95" customHeight="1" x14ac:dyDescent="0.2">
      <c r="A29" s="1083"/>
      <c r="B29" s="1084"/>
      <c r="C29" s="161" t="s">
        <v>96</v>
      </c>
      <c r="D29" s="914">
        <v>0</v>
      </c>
      <c r="E29" s="136">
        <v>1127.7041391724833</v>
      </c>
      <c r="F29" s="136">
        <v>12144.19</v>
      </c>
      <c r="G29" s="208">
        <f t="shared" si="7"/>
        <v>5.1201384251724005E-2</v>
      </c>
      <c r="H29" s="145">
        <f t="shared" ref="H29" si="10">(E29-I29)/I29</f>
        <v>-0.26299247689764321</v>
      </c>
      <c r="I29" s="901">
        <v>1530.1121139517404</v>
      </c>
      <c r="J29" s="197">
        <v>16323.209000000001</v>
      </c>
      <c r="K29" s="213">
        <f t="shared" si="9"/>
        <v>6.4188640144656112E-2</v>
      </c>
      <c r="L29" s="158"/>
      <c r="M29" s="136"/>
      <c r="N29" s="136"/>
      <c r="O29" s="136"/>
      <c r="P29" s="136"/>
      <c r="Q29" s="136"/>
      <c r="R29" s="136"/>
      <c r="S29" s="136"/>
      <c r="T29" s="136"/>
      <c r="U29" s="136"/>
    </row>
    <row r="30" spans="1:21" ht="12.95" customHeight="1" thickBot="1" x14ac:dyDescent="0.25">
      <c r="A30" s="1085"/>
      <c r="B30" s="1086"/>
      <c r="C30" s="162" t="s">
        <v>2</v>
      </c>
      <c r="D30" s="147">
        <v>427212</v>
      </c>
      <c r="E30" s="148">
        <v>22024.875999998229</v>
      </c>
      <c r="F30" s="149">
        <v>237184.82752398093</v>
      </c>
      <c r="G30" s="678">
        <f>E30/$E$30</f>
        <v>1</v>
      </c>
      <c r="H30" s="150">
        <f>(E30-I30)/I30</f>
        <v>-7.6050162008488784E-2</v>
      </c>
      <c r="I30" s="904">
        <v>23837.739988002013</v>
      </c>
      <c r="J30" s="227">
        <v>254300.79200000569</v>
      </c>
      <c r="K30" s="677">
        <f t="shared" si="9"/>
        <v>1</v>
      </c>
      <c r="L30" s="189"/>
    </row>
    <row r="31" spans="1:21" ht="12.95" customHeight="1" thickTop="1" x14ac:dyDescent="0.2">
      <c r="A31" s="1091" t="str">
        <f>T!E17</f>
        <v>II. čtvrtletí</v>
      </c>
      <c r="B31" s="1092"/>
      <c r="C31" s="190" t="s">
        <v>6</v>
      </c>
      <c r="D31" s="191">
        <f>D24</f>
        <v>185</v>
      </c>
      <c r="E31" s="192">
        <f>E10+E17+E24</f>
        <v>39506.567597760848</v>
      </c>
      <c r="F31" s="192">
        <f>F10+F17+F24</f>
        <v>423555.67600000004</v>
      </c>
      <c r="G31" s="236">
        <f>E31/$E$37</f>
        <v>0.29801041254818783</v>
      </c>
      <c r="H31" s="193">
        <f>(E31-I31)/I31</f>
        <v>5.9036056682126746E-3</v>
      </c>
      <c r="I31" s="905">
        <v>39274.705225374943</v>
      </c>
      <c r="J31" s="237">
        <v>418583.723</v>
      </c>
      <c r="K31" s="213">
        <f>I31/$I$37</f>
        <v>0.29726856380045658</v>
      </c>
      <c r="L31" s="155"/>
    </row>
    <row r="32" spans="1:21" ht="12.95" customHeight="1" x14ac:dyDescent="0.2">
      <c r="A32" s="1083"/>
      <c r="B32" s="1084"/>
      <c r="C32" s="161" t="s">
        <v>7</v>
      </c>
      <c r="D32" s="135">
        <f t="shared" ref="D32:D34" si="11">D25</f>
        <v>1625</v>
      </c>
      <c r="E32" s="136">
        <f>E11+E18+E25</f>
        <v>24638.670207911273</v>
      </c>
      <c r="F32" s="136">
        <f t="shared" ref="F32" si="12">F11+F18+F25</f>
        <v>264074.97099999996</v>
      </c>
      <c r="G32" s="208">
        <f t="shared" ref="G32:G37" si="13">E32/$E$37</f>
        <v>0.18585720602350039</v>
      </c>
      <c r="H32" s="145">
        <f t="shared" ref="H32:H34" si="14">(E32-I32)/I32</f>
        <v>-9.3751847309352597E-4</v>
      </c>
      <c r="I32" s="901">
        <v>24661.791092640196</v>
      </c>
      <c r="J32" s="197">
        <v>262757.57699999999</v>
      </c>
      <c r="K32" s="213">
        <f t="shared" ref="K32:K37" si="15">I32/$I$37</f>
        <v>0.18666404182505372</v>
      </c>
      <c r="L32" s="155"/>
    </row>
    <row r="33" spans="1:12" ht="12.95" customHeight="1" x14ac:dyDescent="0.2">
      <c r="A33" s="1083"/>
      <c r="B33" s="1084"/>
      <c r="C33" s="161" t="s">
        <v>8</v>
      </c>
      <c r="D33" s="135">
        <f t="shared" si="11"/>
        <v>38378</v>
      </c>
      <c r="E33" s="136">
        <f t="shared" ref="E33:F36" si="16">E12+E19+E26</f>
        <v>26385.679886177779</v>
      </c>
      <c r="F33" s="136">
        <f t="shared" si="16"/>
        <v>282688.85803887033</v>
      </c>
      <c r="G33" s="208">
        <f t="shared" si="13"/>
        <v>0.1990354471768874</v>
      </c>
      <c r="H33" s="145">
        <f t="shared" si="14"/>
        <v>0.10203901925647398</v>
      </c>
      <c r="I33" s="901">
        <v>23942.600420790659</v>
      </c>
      <c r="J33" s="197">
        <v>255035.83612911112</v>
      </c>
      <c r="K33" s="213">
        <f t="shared" si="15"/>
        <v>0.18122051839457692</v>
      </c>
      <c r="L33" s="155"/>
    </row>
    <row r="34" spans="1:12" ht="12.95" customHeight="1" x14ac:dyDescent="0.2">
      <c r="A34" s="1083"/>
      <c r="B34" s="1084"/>
      <c r="C34" s="161" t="s">
        <v>9</v>
      </c>
      <c r="D34" s="135">
        <f t="shared" si="11"/>
        <v>387024</v>
      </c>
      <c r="E34" s="136">
        <f t="shared" si="16"/>
        <v>37804.762859864393</v>
      </c>
      <c r="F34" s="136">
        <f t="shared" si="16"/>
        <v>405117.63912105997</v>
      </c>
      <c r="G34" s="208">
        <f t="shared" si="13"/>
        <v>0.28517316641785762</v>
      </c>
      <c r="H34" s="145">
        <f t="shared" si="14"/>
        <v>-2.2153181806128987E-2</v>
      </c>
      <c r="I34" s="901">
        <v>38661.232164861533</v>
      </c>
      <c r="J34" s="197">
        <v>411878.6506608451</v>
      </c>
      <c r="K34" s="213">
        <f t="shared" si="15"/>
        <v>0.29262521244791051</v>
      </c>
      <c r="L34" s="155"/>
    </row>
    <row r="35" spans="1:12" ht="12.95" customHeight="1" x14ac:dyDescent="0.2">
      <c r="A35" s="1083"/>
      <c r="B35" s="1084"/>
      <c r="C35" s="229" t="s">
        <v>261</v>
      </c>
      <c r="D35" s="230">
        <f>SUM(D31:D34)</f>
        <v>427212</v>
      </c>
      <c r="E35" s="231">
        <f t="shared" ref="E35:F35" si="17">SUM(E31:E34)</f>
        <v>128335.68055171429</v>
      </c>
      <c r="F35" s="231">
        <f t="shared" si="17"/>
        <v>1375437.1441599303</v>
      </c>
      <c r="G35" s="232">
        <f t="shared" si="13"/>
        <v>0.96807623216643324</v>
      </c>
      <c r="H35" s="233">
        <f>(E35-I35)/I35</f>
        <v>1.4187979939689592E-2</v>
      </c>
      <c r="I35" s="902">
        <v>126540.32890366734</v>
      </c>
      <c r="J35" s="234">
        <v>1348255.7867899563</v>
      </c>
      <c r="K35" s="235">
        <f t="shared" si="15"/>
        <v>0.95777833646799782</v>
      </c>
      <c r="L35" s="155"/>
    </row>
    <row r="36" spans="1:12" ht="12.95" customHeight="1" x14ac:dyDescent="0.2">
      <c r="A36" s="1083"/>
      <c r="B36" s="1084"/>
      <c r="C36" s="161" t="s">
        <v>96</v>
      </c>
      <c r="D36" s="135"/>
      <c r="E36" s="136">
        <f t="shared" si="16"/>
        <v>4232.0618300143906</v>
      </c>
      <c r="F36" s="136">
        <f t="shared" si="16"/>
        <v>45389.760000000002</v>
      </c>
      <c r="G36" s="208">
        <f t="shared" si="13"/>
        <v>3.1923767833566721E-2</v>
      </c>
      <c r="H36" s="145">
        <f t="shared" ref="H36" si="18">(E36-I36)/I36</f>
        <v>-0.24133034377991222</v>
      </c>
      <c r="I36" s="901">
        <v>5578.2668982699925</v>
      </c>
      <c r="J36" s="197">
        <v>59469.991000000002</v>
      </c>
      <c r="K36" s="213">
        <f t="shared" si="15"/>
        <v>4.2221663532002171E-2</v>
      </c>
      <c r="L36" s="155"/>
    </row>
    <row r="37" spans="1:12" ht="12.95" customHeight="1" x14ac:dyDescent="0.2">
      <c r="A37" s="1083"/>
      <c r="B37" s="1084"/>
      <c r="C37" s="164" t="s">
        <v>2</v>
      </c>
      <c r="D37" s="165">
        <f>SUM(D31:D34)</f>
        <v>427212</v>
      </c>
      <c r="E37" s="166">
        <f>SUM(E35:E36)</f>
        <v>132567.74238172869</v>
      </c>
      <c r="F37" s="167">
        <f>SUM(F35:F36)</f>
        <v>1420826.9041599303</v>
      </c>
      <c r="G37" s="211">
        <f t="shared" si="13"/>
        <v>1</v>
      </c>
      <c r="H37" s="168">
        <f>(E37-I37)/I37</f>
        <v>3.3995712493393687E-3</v>
      </c>
      <c r="I37" s="906">
        <v>132118.59580193734</v>
      </c>
      <c r="J37" s="201">
        <v>1407725.7777899562</v>
      </c>
      <c r="K37" s="216">
        <f t="shared" si="15"/>
        <v>1</v>
      </c>
      <c r="L37" s="159"/>
    </row>
    <row r="38" spans="1:12" ht="5.0999999999999996" customHeight="1" x14ac:dyDescent="0.2">
      <c r="A38" s="138"/>
      <c r="B38" s="139"/>
      <c r="C38" s="172"/>
      <c r="D38" s="143"/>
      <c r="E38" s="144"/>
      <c r="F38" s="144"/>
      <c r="G38" s="217"/>
      <c r="H38" s="146"/>
      <c r="I38" s="908"/>
      <c r="J38" s="219"/>
      <c r="K38" s="222"/>
      <c r="L38" s="155"/>
    </row>
    <row r="39" spans="1:12" ht="20.100000000000001" customHeight="1" x14ac:dyDescent="0.2">
      <c r="A39" s="138"/>
      <c r="B39" s="139"/>
      <c r="C39" s="142"/>
      <c r="D39" s="144"/>
      <c r="E39" s="144"/>
      <c r="F39" s="144"/>
      <c r="G39" s="173"/>
      <c r="H39" s="122"/>
      <c r="I39" s="219"/>
      <c r="J39" s="219"/>
      <c r="K39" s="221"/>
      <c r="L39" s="155"/>
    </row>
    <row r="40" spans="1:12" ht="15" customHeight="1" x14ac:dyDescent="0.25">
      <c r="A40" s="1071" t="s">
        <v>188</v>
      </c>
      <c r="B40" s="1071"/>
      <c r="C40" s="1071"/>
      <c r="D40" s="1071"/>
      <c r="E40" s="1071"/>
      <c r="F40" s="141"/>
      <c r="G40" s="1071" t="s">
        <v>189</v>
      </c>
      <c r="H40" s="1071"/>
      <c r="I40" s="1071"/>
      <c r="J40" s="1071"/>
      <c r="K40" s="1074"/>
      <c r="L40" s="155"/>
    </row>
    <row r="41" spans="1:12" ht="15" customHeight="1" x14ac:dyDescent="0.2">
      <c r="A41" s="1073" t="str">
        <f>A31</f>
        <v>II. čtvrtletí</v>
      </c>
      <c r="B41" s="1073"/>
      <c r="C41" s="1073"/>
      <c r="D41" s="1073"/>
      <c r="E41" s="1073"/>
      <c r="F41" s="141"/>
      <c r="G41" s="1075" t="str">
        <f>A31</f>
        <v>II. čtvrtletí</v>
      </c>
      <c r="H41" s="1075"/>
      <c r="I41" s="1075"/>
      <c r="J41" s="1075"/>
      <c r="K41" s="1076"/>
      <c r="L41" s="155"/>
    </row>
    <row r="42" spans="1:12" ht="15" customHeight="1" x14ac:dyDescent="0.2">
      <c r="A42" s="141"/>
      <c r="B42" s="141"/>
      <c r="C42" s="141"/>
      <c r="G42" s="141"/>
      <c r="H42" s="141"/>
      <c r="I42" s="141"/>
      <c r="J42" s="141"/>
      <c r="K42" s="141"/>
      <c r="L42" s="155"/>
    </row>
    <row r="43" spans="1:12" ht="15" customHeight="1" x14ac:dyDescent="0.2">
      <c r="A43" s="141"/>
      <c r="B43" s="141"/>
      <c r="C43" s="141"/>
      <c r="G43" s="141"/>
      <c r="H43" s="141"/>
      <c r="I43" s="141"/>
      <c r="J43" s="141"/>
      <c r="K43" s="141"/>
      <c r="L43" s="155"/>
    </row>
    <row r="44" spans="1:12" ht="15" customHeight="1" x14ac:dyDescent="0.2">
      <c r="A44" s="141"/>
      <c r="B44" s="141"/>
      <c r="C44" s="141"/>
      <c r="G44" s="141"/>
      <c r="H44" s="141"/>
      <c r="I44" s="141"/>
      <c r="J44" s="141"/>
      <c r="K44" s="141"/>
      <c r="L44" s="155"/>
    </row>
    <row r="45" spans="1:12" ht="15" customHeight="1" x14ac:dyDescent="0.2">
      <c r="A45" s="141"/>
      <c r="B45" s="141"/>
      <c r="C45" s="141">
        <f>E6</f>
        <v>2016</v>
      </c>
      <c r="D45" s="141">
        <f>I6</f>
        <v>2015</v>
      </c>
      <c r="H45" s="141"/>
      <c r="I45" s="141">
        <f>E6</f>
        <v>2016</v>
      </c>
      <c r="J45" s="141">
        <f>I6</f>
        <v>2015</v>
      </c>
      <c r="K45" s="141"/>
      <c r="L45" s="155"/>
    </row>
    <row r="46" spans="1:12" ht="15" customHeight="1" x14ac:dyDescent="0.2">
      <c r="A46" s="141"/>
      <c r="B46" s="141" t="str">
        <f>A10</f>
        <v>duben</v>
      </c>
      <c r="C46" s="439">
        <f>E16</f>
        <v>71355.55238173173</v>
      </c>
      <c r="D46" s="439">
        <f>I16</f>
        <v>71338.909813935432</v>
      </c>
      <c r="H46" s="141" t="str">
        <f>A10</f>
        <v>duben</v>
      </c>
      <c r="I46" s="440">
        <f>E16/E37</f>
        <v>0.53825727963491665</v>
      </c>
      <c r="J46" s="440">
        <f>I16/I37</f>
        <v>0.53996115672377853</v>
      </c>
      <c r="K46" s="141"/>
      <c r="L46" s="155"/>
    </row>
    <row r="47" spans="1:12" ht="15" customHeight="1" x14ac:dyDescent="0.2">
      <c r="A47" s="141"/>
      <c r="B47" s="141" t="str">
        <f>A17</f>
        <v>květen</v>
      </c>
      <c r="C47" s="439">
        <f>E23</f>
        <v>39187.313999998718</v>
      </c>
      <c r="D47" s="439">
        <f>I23</f>
        <v>36941.94599999988</v>
      </c>
      <c r="H47" s="141" t="str">
        <f>A17</f>
        <v>květen</v>
      </c>
      <c r="I47" s="440">
        <f>E23/E37</f>
        <v>0.29560218267245497</v>
      </c>
      <c r="J47" s="440">
        <f>I23/I37</f>
        <v>0.27961200901181676</v>
      </c>
      <c r="K47" s="141"/>
      <c r="L47" s="155"/>
    </row>
    <row r="48" spans="1:12" ht="15" customHeight="1" x14ac:dyDescent="0.2">
      <c r="A48" s="141"/>
      <c r="B48" s="141" t="str">
        <f>A24</f>
        <v>červen</v>
      </c>
      <c r="C48" s="439">
        <f>E30</f>
        <v>22024.875999998229</v>
      </c>
      <c r="D48" s="439">
        <f>I30</f>
        <v>23837.739988002013</v>
      </c>
      <c r="H48" s="141" t="str">
        <f>A24</f>
        <v>červen</v>
      </c>
      <c r="I48" s="440">
        <f>E30/E37</f>
        <v>0.16614053769262827</v>
      </c>
      <c r="J48" s="440">
        <f>I30/I37</f>
        <v>0.18042683426440462</v>
      </c>
      <c r="K48" s="141"/>
      <c r="L48" s="155"/>
    </row>
    <row r="49" spans="1:12" ht="15" customHeight="1" x14ac:dyDescent="0.2">
      <c r="A49" s="141"/>
      <c r="B49" s="141"/>
      <c r="C49" s="439">
        <f>SUM(C46:C48)</f>
        <v>132567.74238172866</v>
      </c>
      <c r="D49" s="439">
        <f>SUM(D46:D48)</f>
        <v>132118.59580193734</v>
      </c>
      <c r="E49" s="141"/>
      <c r="F49" s="141"/>
      <c r="G49" s="141"/>
      <c r="H49" s="141"/>
      <c r="I49" s="309">
        <f>SUM(I46:I48)</f>
        <v>0.99999999999999989</v>
      </c>
      <c r="J49" s="309">
        <f>SUM(J46:J48)</f>
        <v>1</v>
      </c>
      <c r="K49" s="141"/>
      <c r="L49" s="155"/>
    </row>
    <row r="50" spans="1:12" ht="15" customHeight="1" x14ac:dyDescent="0.2">
      <c r="A50" s="141"/>
      <c r="B50" s="141"/>
      <c r="C50" s="141"/>
      <c r="D50" s="141"/>
      <c r="E50" s="141"/>
      <c r="F50" s="141"/>
      <c r="G50" s="141"/>
      <c r="H50" s="141"/>
      <c r="I50" s="141"/>
      <c r="J50" s="141"/>
      <c r="K50" s="141"/>
      <c r="L50" s="155"/>
    </row>
    <row r="51" spans="1:12" ht="15" customHeight="1" x14ac:dyDescent="0.2">
      <c r="A51" s="141"/>
      <c r="B51" s="141"/>
      <c r="C51" s="141"/>
      <c r="D51" s="141"/>
      <c r="E51" s="141"/>
      <c r="F51" s="141"/>
      <c r="G51" s="141"/>
      <c r="H51" s="141"/>
      <c r="I51" s="141"/>
      <c r="J51" s="141"/>
      <c r="K51" s="141"/>
      <c r="L51" s="155"/>
    </row>
    <row r="52" spans="1:12" ht="15" customHeight="1" x14ac:dyDescent="0.2">
      <c r="A52" s="141"/>
      <c r="B52" s="141"/>
      <c r="C52" s="141"/>
      <c r="D52" s="141"/>
      <c r="E52" s="141"/>
      <c r="F52" s="141"/>
      <c r="G52" s="141"/>
      <c r="H52" s="141"/>
      <c r="I52" s="141"/>
      <c r="J52" s="141"/>
      <c r="K52" s="141"/>
      <c r="L52" s="155"/>
    </row>
    <row r="53" spans="1:12" ht="15" customHeight="1" x14ac:dyDescent="0.2">
      <c r="A53" s="141"/>
      <c r="B53" s="141"/>
      <c r="C53" s="141"/>
      <c r="D53" s="141"/>
      <c r="E53" s="141"/>
      <c r="F53" s="141"/>
      <c r="G53" s="141"/>
      <c r="H53" s="141"/>
      <c r="I53" s="141"/>
      <c r="J53" s="141"/>
      <c r="K53" s="141"/>
      <c r="L53" s="155"/>
    </row>
    <row r="54" spans="1:12" ht="15" customHeight="1" x14ac:dyDescent="0.2">
      <c r="A54" s="141"/>
      <c r="B54" s="141"/>
      <c r="C54" s="141"/>
      <c r="D54" s="141"/>
      <c r="E54" s="141"/>
      <c r="F54" s="141"/>
      <c r="G54" s="141"/>
      <c r="H54" s="141"/>
      <c r="I54" s="141"/>
      <c r="J54" s="141"/>
      <c r="K54" s="141"/>
      <c r="L54" s="155"/>
    </row>
    <row r="55" spans="1:12" ht="15" customHeight="1" x14ac:dyDescent="0.2">
      <c r="A55" s="141"/>
      <c r="B55" s="141"/>
      <c r="C55" s="141"/>
      <c r="D55" s="141"/>
      <c r="E55" s="141"/>
      <c r="F55" s="141"/>
      <c r="G55" s="141"/>
      <c r="H55" s="141"/>
      <c r="I55" s="141"/>
      <c r="J55" s="141"/>
      <c r="K55" s="141"/>
      <c r="L55" s="155"/>
    </row>
    <row r="56" spans="1:12" ht="15" customHeight="1" x14ac:dyDescent="0.2">
      <c r="A56" s="259"/>
      <c r="B56" s="259"/>
      <c r="C56" s="259"/>
      <c r="D56" s="259"/>
      <c r="E56" s="259"/>
      <c r="F56" s="259"/>
      <c r="G56" s="259"/>
      <c r="H56" s="259"/>
      <c r="I56" s="259"/>
      <c r="J56" s="259"/>
      <c r="K56" s="259"/>
      <c r="L56" s="159"/>
    </row>
    <row r="57" spans="1:12" ht="15" customHeight="1" x14ac:dyDescent="0.2">
      <c r="A57" s="141"/>
      <c r="B57" s="141"/>
      <c r="C57" s="141"/>
      <c r="D57" s="141"/>
      <c r="E57" s="141"/>
      <c r="F57" s="141"/>
      <c r="G57" s="141"/>
      <c r="H57" s="141"/>
      <c r="I57" s="141"/>
      <c r="J57" s="141"/>
      <c r="K57" s="141"/>
      <c r="L57" s="155"/>
    </row>
    <row r="58" spans="1:12" ht="15" customHeight="1" x14ac:dyDescent="0.2">
      <c r="A58" s="141"/>
      <c r="B58" s="141"/>
      <c r="C58" s="141"/>
      <c r="D58" s="141"/>
      <c r="E58" s="141"/>
      <c r="F58" s="141"/>
      <c r="G58" s="141"/>
      <c r="H58" s="141"/>
      <c r="I58" s="141"/>
      <c r="J58" s="141"/>
      <c r="K58" s="141"/>
    </row>
    <row r="59" spans="1:12" ht="15" customHeight="1" x14ac:dyDescent="0.2">
      <c r="A59" s="141"/>
      <c r="B59" s="141"/>
      <c r="C59" s="141"/>
      <c r="D59" s="141"/>
      <c r="E59" s="141"/>
      <c r="F59" s="141"/>
      <c r="G59" s="141"/>
      <c r="H59" s="141"/>
      <c r="I59" s="141"/>
      <c r="J59" s="141"/>
      <c r="K59" s="141"/>
    </row>
    <row r="60" spans="1:12" ht="15" customHeight="1" x14ac:dyDescent="0.2">
      <c r="A60" s="141"/>
      <c r="B60" s="141"/>
      <c r="C60" s="141"/>
      <c r="D60" s="141"/>
      <c r="E60" s="141"/>
      <c r="F60" s="141"/>
      <c r="G60" s="141"/>
      <c r="H60" s="141"/>
      <c r="I60" s="141"/>
      <c r="J60" s="141"/>
      <c r="K60" s="141"/>
    </row>
    <row r="61" spans="1:12" ht="15" customHeight="1" x14ac:dyDescent="0.2">
      <c r="A61" s="141"/>
      <c r="B61" s="141"/>
      <c r="C61" s="141"/>
      <c r="D61" s="141"/>
      <c r="E61" s="141"/>
      <c r="F61" s="141"/>
      <c r="G61" s="141"/>
      <c r="H61" s="141"/>
      <c r="I61" s="141"/>
      <c r="J61" s="141"/>
      <c r="K61" s="141"/>
    </row>
    <row r="62" spans="1:12" ht="15" customHeight="1" x14ac:dyDescent="0.2">
      <c r="A62" s="141"/>
      <c r="B62" s="141"/>
      <c r="C62" s="141"/>
      <c r="D62" s="141"/>
      <c r="E62" s="141"/>
      <c r="F62" s="141"/>
      <c r="G62" s="141"/>
      <c r="H62" s="141"/>
      <c r="I62" s="141"/>
      <c r="J62" s="141"/>
      <c r="K62" s="141"/>
    </row>
    <row r="63" spans="1:12" ht="15" customHeight="1" x14ac:dyDescent="0.2">
      <c r="A63" s="141"/>
      <c r="B63" s="141"/>
      <c r="C63" s="141"/>
      <c r="D63" s="141"/>
      <c r="E63" s="141"/>
      <c r="F63" s="141"/>
      <c r="G63" s="141"/>
      <c r="H63" s="141"/>
      <c r="I63" s="141"/>
      <c r="J63" s="141"/>
      <c r="K63" s="141"/>
    </row>
    <row r="64" spans="1:12" ht="15" customHeight="1" x14ac:dyDescent="0.2">
      <c r="A64" s="141"/>
      <c r="B64" s="141"/>
      <c r="C64" s="141"/>
      <c r="D64" s="141"/>
      <c r="E64" s="141"/>
      <c r="F64" s="141"/>
      <c r="G64" s="141"/>
      <c r="H64" s="141"/>
      <c r="I64" s="141"/>
      <c r="J64" s="141"/>
      <c r="K64" s="141"/>
    </row>
    <row r="65" spans="1:11" ht="15" customHeight="1" x14ac:dyDescent="0.2">
      <c r="A65" s="141"/>
      <c r="B65" s="141"/>
      <c r="C65" s="141"/>
      <c r="D65" s="141"/>
      <c r="E65" s="141"/>
      <c r="F65" s="141"/>
      <c r="G65" s="141"/>
      <c r="H65" s="141"/>
      <c r="I65" s="141"/>
      <c r="J65" s="141"/>
      <c r="K65" s="141"/>
    </row>
    <row r="66" spans="1:11" ht="15" customHeight="1" x14ac:dyDescent="0.2">
      <c r="A66" s="141"/>
      <c r="B66" s="141"/>
      <c r="C66" s="141"/>
      <c r="D66" s="141"/>
      <c r="E66" s="141"/>
      <c r="F66" s="141"/>
      <c r="G66" s="141"/>
      <c r="H66" s="141"/>
      <c r="I66" s="141"/>
      <c r="J66" s="141"/>
      <c r="K66" s="141"/>
    </row>
    <row r="67" spans="1:11" ht="15" customHeight="1" x14ac:dyDescent="0.2">
      <c r="A67" s="141"/>
      <c r="B67" s="141"/>
      <c r="C67" s="141"/>
      <c r="D67" s="141"/>
      <c r="E67" s="141"/>
      <c r="F67" s="141"/>
      <c r="G67" s="141"/>
      <c r="H67" s="141"/>
      <c r="I67" s="141"/>
      <c r="J67" s="141"/>
      <c r="K67" s="141"/>
    </row>
    <row r="68" spans="1:11" ht="15" customHeight="1" x14ac:dyDescent="0.2">
      <c r="A68" s="141"/>
      <c r="B68" s="141"/>
      <c r="C68" s="141"/>
      <c r="D68" s="141"/>
      <c r="E68" s="141"/>
      <c r="F68" s="141"/>
      <c r="G68" s="141"/>
      <c r="H68" s="141"/>
      <c r="I68" s="141"/>
      <c r="J68" s="141"/>
      <c r="K68" s="141"/>
    </row>
    <row r="69" spans="1:11" ht="15" customHeight="1" x14ac:dyDescent="0.2">
      <c r="A69" s="141"/>
      <c r="B69" s="141"/>
      <c r="C69" s="141"/>
      <c r="D69" s="141"/>
      <c r="E69" s="141"/>
      <c r="F69" s="141"/>
      <c r="G69" s="141"/>
      <c r="H69" s="141"/>
      <c r="I69" s="141"/>
      <c r="J69" s="141"/>
      <c r="K69" s="141"/>
    </row>
    <row r="70" spans="1:11" ht="15" customHeight="1" x14ac:dyDescent="0.2">
      <c r="A70" s="141"/>
      <c r="B70" s="141"/>
      <c r="C70" s="141"/>
      <c r="D70" s="141"/>
      <c r="E70" s="141"/>
      <c r="F70" s="141"/>
      <c r="G70" s="141"/>
      <c r="H70" s="141"/>
      <c r="I70" s="141"/>
      <c r="J70" s="141"/>
      <c r="K70" s="141"/>
    </row>
    <row r="71" spans="1:11" ht="15" customHeight="1" x14ac:dyDescent="0.2">
      <c r="A71" s="141"/>
      <c r="B71" s="141"/>
      <c r="C71" s="141"/>
      <c r="D71" s="141"/>
      <c r="E71" s="141"/>
      <c r="F71" s="141"/>
      <c r="G71" s="141"/>
      <c r="H71" s="141"/>
      <c r="I71" s="141"/>
      <c r="J71" s="141"/>
      <c r="K71" s="141"/>
    </row>
    <row r="72" spans="1:11" ht="15" customHeight="1" x14ac:dyDescent="0.2">
      <c r="A72" s="141"/>
      <c r="B72" s="141"/>
      <c r="C72" s="141"/>
      <c r="D72" s="141"/>
      <c r="E72" s="141"/>
      <c r="F72" s="141"/>
      <c r="G72" s="141"/>
      <c r="H72" s="141"/>
      <c r="I72" s="141"/>
      <c r="J72" s="141"/>
      <c r="K72" s="141"/>
    </row>
    <row r="73" spans="1:11" ht="15" customHeight="1" x14ac:dyDescent="0.2">
      <c r="A73" s="141"/>
      <c r="B73" s="141"/>
      <c r="C73" s="141"/>
      <c r="D73" s="141"/>
      <c r="E73" s="141"/>
      <c r="F73" s="141"/>
      <c r="G73" s="141"/>
      <c r="H73" s="141"/>
      <c r="I73" s="141"/>
      <c r="J73" s="141"/>
      <c r="K73" s="141"/>
    </row>
    <row r="74" spans="1:11" ht="15" customHeight="1" x14ac:dyDescent="0.2">
      <c r="A74" s="141"/>
      <c r="B74" s="141"/>
      <c r="C74" s="141"/>
      <c r="D74" s="141"/>
      <c r="E74" s="141"/>
      <c r="F74" s="141"/>
      <c r="G74" s="141"/>
      <c r="H74" s="141"/>
      <c r="I74" s="141"/>
      <c r="J74" s="141"/>
      <c r="K74" s="141"/>
    </row>
    <row r="75" spans="1:11" ht="15" customHeight="1" x14ac:dyDescent="0.2">
      <c r="A75" s="141"/>
      <c r="B75" s="141"/>
      <c r="C75" s="141"/>
      <c r="D75" s="141"/>
      <c r="E75" s="141"/>
      <c r="F75" s="141"/>
      <c r="G75" s="141"/>
      <c r="H75" s="141"/>
      <c r="I75" s="141"/>
      <c r="J75" s="141"/>
      <c r="K75" s="141"/>
    </row>
    <row r="76" spans="1:11" ht="15" customHeight="1" x14ac:dyDescent="0.2">
      <c r="A76" s="141"/>
      <c r="B76" s="141"/>
      <c r="C76" s="141"/>
      <c r="D76" s="141"/>
      <c r="E76" s="141"/>
      <c r="F76" s="141"/>
      <c r="G76" s="141"/>
      <c r="H76" s="141"/>
      <c r="I76" s="141"/>
      <c r="J76" s="141"/>
      <c r="K76" s="141"/>
    </row>
    <row r="77" spans="1:11" ht="15" customHeight="1" x14ac:dyDescent="0.2">
      <c r="A77" s="141"/>
      <c r="B77" s="141"/>
      <c r="C77" s="141"/>
      <c r="D77" s="141"/>
      <c r="E77" s="141"/>
      <c r="F77" s="141"/>
      <c r="G77" s="141"/>
      <c r="H77" s="141"/>
      <c r="I77" s="141"/>
      <c r="J77" s="141"/>
      <c r="K77" s="141"/>
    </row>
    <row r="78" spans="1:11" ht="15" customHeight="1" x14ac:dyDescent="0.2">
      <c r="A78" s="141"/>
      <c r="B78" s="141"/>
      <c r="C78" s="141"/>
      <c r="D78" s="141"/>
      <c r="E78" s="141"/>
      <c r="F78" s="141"/>
      <c r="G78" s="141"/>
      <c r="H78" s="141"/>
      <c r="I78" s="141"/>
      <c r="J78" s="141"/>
      <c r="K78" s="141"/>
    </row>
    <row r="79" spans="1:11" ht="15" customHeight="1" x14ac:dyDescent="0.2">
      <c r="A79" s="141"/>
      <c r="B79" s="141"/>
      <c r="C79" s="141"/>
      <c r="D79" s="141"/>
      <c r="E79" s="141"/>
      <c r="F79" s="141"/>
      <c r="G79" s="141"/>
      <c r="H79" s="141"/>
      <c r="I79" s="141"/>
      <c r="J79" s="141"/>
      <c r="K79" s="141"/>
    </row>
    <row r="80" spans="1:11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</sheetData>
  <mergeCells count="18">
    <mergeCell ref="A41:E41"/>
    <mergeCell ref="G41:K41"/>
    <mergeCell ref="A10:B16"/>
    <mergeCell ref="A17:B23"/>
    <mergeCell ref="A24:B30"/>
    <mergeCell ref="A31:B37"/>
    <mergeCell ref="A40:E40"/>
    <mergeCell ref="G40:K40"/>
    <mergeCell ref="K1:L1"/>
    <mergeCell ref="A3:L3"/>
    <mergeCell ref="A5:D5"/>
    <mergeCell ref="E6:G6"/>
    <mergeCell ref="I6:K6"/>
    <mergeCell ref="H7:H9"/>
    <mergeCell ref="D8:D9"/>
    <mergeCell ref="E8:F8"/>
    <mergeCell ref="I8:J8"/>
    <mergeCell ref="A9:B9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&amp;C10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6"/>
  <sheetViews>
    <sheetView view="pageBreakPreview" zoomScaleNormal="100" zoomScaleSheetLayoutView="100" workbookViewId="0">
      <selection activeCell="D10" sqref="D10:F30"/>
    </sheetView>
  </sheetViews>
  <sheetFormatPr defaultRowHeight="12.75" x14ac:dyDescent="0.2"/>
  <cols>
    <col min="1" max="1" width="9.42578125" style="121" customWidth="1"/>
    <col min="2" max="2" width="3.85546875" style="121" customWidth="1"/>
    <col min="3" max="11" width="8.85546875" style="121" customWidth="1"/>
    <col min="12" max="12" width="1.7109375" style="121" customWidth="1"/>
    <col min="13" max="14" width="9.140625" style="121"/>
    <col min="15" max="15" width="11.140625" style="121" customWidth="1"/>
    <col min="16" max="16384" width="9.140625" style="121"/>
  </cols>
  <sheetData>
    <row r="1" spans="1:17" ht="13.5" x14ac:dyDescent="0.25">
      <c r="K1" s="1057" t="s">
        <v>270</v>
      </c>
      <c r="L1" s="1057"/>
    </row>
    <row r="2" spans="1:17" ht="6.75" customHeight="1" x14ac:dyDescent="0.2"/>
    <row r="3" spans="1:17" ht="30" customHeight="1" x14ac:dyDescent="0.2">
      <c r="A3" s="1070" t="s">
        <v>234</v>
      </c>
      <c r="B3" s="1070"/>
      <c r="C3" s="1070"/>
      <c r="D3" s="1070"/>
      <c r="E3" s="1070"/>
      <c r="F3" s="1070"/>
      <c r="G3" s="1070"/>
      <c r="H3" s="1070"/>
      <c r="I3" s="1070"/>
      <c r="J3" s="1070"/>
      <c r="K3" s="1070"/>
      <c r="L3" s="1070"/>
    </row>
    <row r="4" spans="1:17" ht="10.5" customHeight="1" x14ac:dyDescent="0.2">
      <c r="B4" s="122"/>
      <c r="C4" s="122"/>
      <c r="D4" s="177"/>
      <c r="E4" s="177"/>
      <c r="F4" s="124"/>
      <c r="G4" s="122"/>
      <c r="H4" s="122"/>
      <c r="I4" s="122"/>
    </row>
    <row r="5" spans="1:17" ht="12.95" customHeight="1" x14ac:dyDescent="0.2">
      <c r="A5" s="1058" t="s">
        <v>11</v>
      </c>
      <c r="B5" s="1058"/>
      <c r="C5" s="1058"/>
      <c r="D5" s="1059"/>
      <c r="E5" s="170"/>
      <c r="F5" s="125"/>
      <c r="G5" s="125"/>
      <c r="H5" s="125"/>
      <c r="I5" s="125"/>
      <c r="J5" s="126"/>
      <c r="K5" s="176"/>
      <c r="L5" s="126"/>
    </row>
    <row r="6" spans="1:17" ht="24.95" customHeight="1" x14ac:dyDescent="0.25">
      <c r="E6" s="1060">
        <f>T!G17</f>
        <v>2016</v>
      </c>
      <c r="F6" s="1061"/>
      <c r="G6" s="1061"/>
      <c r="H6" s="896"/>
      <c r="I6" s="1062">
        <f>E6-1</f>
        <v>2015</v>
      </c>
      <c r="J6" s="1063"/>
      <c r="K6" s="1064"/>
      <c r="L6" s="126"/>
    </row>
    <row r="7" spans="1:17" ht="24.95" customHeight="1" x14ac:dyDescent="0.25">
      <c r="A7" s="129"/>
      <c r="B7" s="130"/>
      <c r="C7" s="131"/>
      <c r="D7" s="131"/>
      <c r="E7" s="132"/>
      <c r="F7" s="133"/>
      <c r="G7" s="175"/>
      <c r="H7" s="1054" t="s">
        <v>112</v>
      </c>
      <c r="I7" s="897"/>
      <c r="J7" s="194"/>
      <c r="K7" s="898"/>
      <c r="L7" s="155"/>
    </row>
    <row r="8" spans="1:17" ht="24.95" customHeight="1" x14ac:dyDescent="0.25">
      <c r="A8" s="129"/>
      <c r="B8" s="169"/>
      <c r="C8" s="169"/>
      <c r="D8" s="1066" t="s">
        <v>0</v>
      </c>
      <c r="E8" s="1053" t="s">
        <v>41</v>
      </c>
      <c r="F8" s="1054"/>
      <c r="G8" s="202" t="s">
        <v>111</v>
      </c>
      <c r="H8" s="1054"/>
      <c r="I8" s="1068" t="s">
        <v>41</v>
      </c>
      <c r="J8" s="1069"/>
      <c r="K8" s="205" t="s">
        <v>111</v>
      </c>
      <c r="L8" s="155"/>
    </row>
    <row r="9" spans="1:17" ht="12.95" customHeight="1" x14ac:dyDescent="0.25">
      <c r="A9" s="1065" t="s">
        <v>164</v>
      </c>
      <c r="B9" s="1065"/>
      <c r="C9" s="171" t="s">
        <v>48</v>
      </c>
      <c r="D9" s="1067"/>
      <c r="E9" s="383" t="s">
        <v>154</v>
      </c>
      <c r="F9" s="383" t="s">
        <v>1</v>
      </c>
      <c r="G9" s="203" t="s">
        <v>69</v>
      </c>
      <c r="H9" s="1065"/>
      <c r="I9" s="899" t="s">
        <v>165</v>
      </c>
      <c r="J9" s="196" t="s">
        <v>1</v>
      </c>
      <c r="K9" s="206" t="s">
        <v>69</v>
      </c>
      <c r="L9" s="159"/>
    </row>
    <row r="10" spans="1:17" ht="12.95" customHeight="1" x14ac:dyDescent="0.2">
      <c r="A10" s="1077" t="str">
        <f>T!J20</f>
        <v>duben</v>
      </c>
      <c r="B10" s="1078"/>
      <c r="C10" s="160" t="s">
        <v>6</v>
      </c>
      <c r="D10" s="135">
        <v>1260</v>
      </c>
      <c r="E10" s="136">
        <v>236533.3</v>
      </c>
      <c r="F10" s="136">
        <v>2531311.8559600003</v>
      </c>
      <c r="G10" s="207">
        <f>E10/$E$16</f>
        <v>0.47349491849129299</v>
      </c>
      <c r="H10" s="145">
        <f>(E10-I10)/I10</f>
        <v>-7.4170608879039299E-2</v>
      </c>
      <c r="I10" s="900">
        <v>255482.60000000003</v>
      </c>
      <c r="J10" s="199">
        <v>2718498.8811399993</v>
      </c>
      <c r="K10" s="212">
        <f>I10/$I$16</f>
        <v>0.48920973973358461</v>
      </c>
      <c r="L10" s="155"/>
    </row>
    <row r="11" spans="1:17" ht="12.95" customHeight="1" x14ac:dyDescent="0.2">
      <c r="A11" s="1079"/>
      <c r="B11" s="1080"/>
      <c r="C11" s="161" t="s">
        <v>7</v>
      </c>
      <c r="D11" s="135">
        <v>4773</v>
      </c>
      <c r="E11" s="136">
        <v>46432.800000000003</v>
      </c>
      <c r="F11" s="136">
        <v>496910.67733999982</v>
      </c>
      <c r="G11" s="208">
        <f t="shared" ref="G11:G15" si="0">E11/$E$16</f>
        <v>9.2949681297823647E-2</v>
      </c>
      <c r="H11" s="145">
        <f t="shared" ref="H11:H15" si="1">(E11-I11)/I11</f>
        <v>1.2636336583705125E-3</v>
      </c>
      <c r="I11" s="901">
        <v>46374.2</v>
      </c>
      <c r="J11" s="197">
        <v>493452.34702499973</v>
      </c>
      <c r="K11" s="213">
        <f t="shared" ref="K11:K16" si="2">I11/$I$16</f>
        <v>8.8799434138971484E-2</v>
      </c>
      <c r="L11" s="156"/>
      <c r="M11" s="137"/>
      <c r="O11" s="137"/>
      <c r="P11" s="137"/>
      <c r="Q11" s="137"/>
    </row>
    <row r="12" spans="1:17" ht="12.95" customHeight="1" x14ac:dyDescent="0.2">
      <c r="A12" s="1079"/>
      <c r="B12" s="1080"/>
      <c r="C12" s="161" t="s">
        <v>8</v>
      </c>
      <c r="D12" s="135">
        <v>151109</v>
      </c>
      <c r="E12" s="136">
        <v>65803.422999999995</v>
      </c>
      <c r="F12" s="136">
        <v>704212.60599999991</v>
      </c>
      <c r="G12" s="208">
        <f t="shared" si="0"/>
        <v>0.13172600394884387</v>
      </c>
      <c r="H12" s="145">
        <f t="shared" si="1"/>
        <v>-8.4430449853371108E-3</v>
      </c>
      <c r="I12" s="901">
        <v>66363.734999999986</v>
      </c>
      <c r="J12" s="197">
        <v>706152.02</v>
      </c>
      <c r="K12" s="213">
        <f t="shared" si="2"/>
        <v>0.127076307846791</v>
      </c>
      <c r="L12" s="156"/>
      <c r="M12" s="137"/>
      <c r="O12" s="137"/>
      <c r="P12" s="137"/>
      <c r="Q12" s="137"/>
    </row>
    <row r="13" spans="1:17" ht="12.95" customHeight="1" x14ac:dyDescent="0.2">
      <c r="A13" s="1079"/>
      <c r="B13" s="1080"/>
      <c r="C13" s="161" t="s">
        <v>9</v>
      </c>
      <c r="D13" s="135">
        <v>2141753</v>
      </c>
      <c r="E13" s="136">
        <v>143017.29999999999</v>
      </c>
      <c r="F13" s="136">
        <v>1530529.5000000002</v>
      </c>
      <c r="G13" s="208">
        <f t="shared" si="0"/>
        <v>0.28629357814034978</v>
      </c>
      <c r="H13" s="145">
        <f t="shared" si="1"/>
        <v>-8.4369726458772901E-3</v>
      </c>
      <c r="I13" s="901">
        <v>144234.19999999998</v>
      </c>
      <c r="J13" s="197">
        <v>1534744.9999999998</v>
      </c>
      <c r="K13" s="213">
        <f t="shared" si="2"/>
        <v>0.27618622733087017</v>
      </c>
      <c r="L13" s="156"/>
      <c r="M13" s="137"/>
      <c r="O13" s="137"/>
      <c r="P13" s="137"/>
      <c r="Q13" s="137"/>
    </row>
    <row r="14" spans="1:17" ht="12.95" customHeight="1" x14ac:dyDescent="0.2">
      <c r="A14" s="1079"/>
      <c r="B14" s="1080"/>
      <c r="C14" s="229" t="s">
        <v>261</v>
      </c>
      <c r="D14" s="230">
        <v>2298895</v>
      </c>
      <c r="E14" s="231">
        <v>491786.82299999997</v>
      </c>
      <c r="F14" s="231">
        <v>5262964.6392999999</v>
      </c>
      <c r="G14" s="232">
        <f>E14/$E$16</f>
        <v>0.98446418187831031</v>
      </c>
      <c r="H14" s="233">
        <f>(E14-I14)/I14</f>
        <v>-4.0331195300595694E-2</v>
      </c>
      <c r="I14" s="902">
        <v>512454.73499999999</v>
      </c>
      <c r="J14" s="234">
        <v>5452848.2481649984</v>
      </c>
      <c r="K14" s="235">
        <f t="shared" si="2"/>
        <v>0.98127170905021721</v>
      </c>
      <c r="L14" s="156"/>
      <c r="M14" s="137"/>
      <c r="O14" s="137"/>
      <c r="P14" s="137"/>
      <c r="Q14" s="137"/>
    </row>
    <row r="15" spans="1:17" ht="12.95" customHeight="1" x14ac:dyDescent="0.2">
      <c r="A15" s="1079"/>
      <c r="B15" s="1080"/>
      <c r="C15" s="161" t="s">
        <v>96</v>
      </c>
      <c r="D15" s="914">
        <v>0</v>
      </c>
      <c r="E15" s="136">
        <v>7760.8822925322474</v>
      </c>
      <c r="F15" s="136">
        <v>83054.785429999989</v>
      </c>
      <c r="G15" s="208">
        <f t="shared" si="0"/>
        <v>1.553581812168974E-2</v>
      </c>
      <c r="H15" s="145">
        <f t="shared" si="1"/>
        <v>-0.20650039184215863</v>
      </c>
      <c r="I15" s="901">
        <v>9780.5748266840583</v>
      </c>
      <c r="J15" s="197">
        <v>104071.61195999999</v>
      </c>
      <c r="K15" s="213">
        <f t="shared" si="2"/>
        <v>1.8728290949782712E-2</v>
      </c>
      <c r="L15" s="156"/>
      <c r="M15" s="137"/>
      <c r="O15" s="137"/>
      <c r="P15" s="137"/>
      <c r="Q15" s="137"/>
    </row>
    <row r="16" spans="1:17" ht="12.95" customHeight="1" x14ac:dyDescent="0.2">
      <c r="A16" s="1081"/>
      <c r="B16" s="1082"/>
      <c r="C16" s="163" t="s">
        <v>2</v>
      </c>
      <c r="D16" s="151">
        <v>2298895</v>
      </c>
      <c r="E16" s="152">
        <v>499547.70529253222</v>
      </c>
      <c r="F16" s="153">
        <v>5346019.4247300001</v>
      </c>
      <c r="G16" s="209">
        <f>SUM(G14:G15)</f>
        <v>1</v>
      </c>
      <c r="H16" s="154">
        <f>(E16-I16)/I16</f>
        <v>-4.3443260360317759E-2</v>
      </c>
      <c r="I16" s="903">
        <v>522235.30982668407</v>
      </c>
      <c r="J16" s="198">
        <v>5556919.8601249987</v>
      </c>
      <c r="K16" s="676">
        <f t="shared" si="2"/>
        <v>1</v>
      </c>
      <c r="L16" s="174"/>
      <c r="M16" s="137"/>
    </row>
    <row r="17" spans="1:21" ht="12.95" customHeight="1" x14ac:dyDescent="0.2">
      <c r="A17" s="1083" t="str">
        <f>T!J21</f>
        <v>květen</v>
      </c>
      <c r="B17" s="1084"/>
      <c r="C17" s="160" t="s">
        <v>6</v>
      </c>
      <c r="D17" s="135">
        <v>1264</v>
      </c>
      <c r="E17" s="136">
        <v>224328.80000000002</v>
      </c>
      <c r="F17" s="136">
        <v>2405697.6769499998</v>
      </c>
      <c r="G17" s="207">
        <f>E17/$E$23</f>
        <v>0.63222935988488149</v>
      </c>
      <c r="H17" s="145">
        <f>(E17-I17)/I17</f>
        <v>8.5651843755860328E-3</v>
      </c>
      <c r="I17" s="900">
        <v>222423.69999999998</v>
      </c>
      <c r="J17" s="199">
        <v>2380958.5397899998</v>
      </c>
      <c r="K17" s="212">
        <f>I17/$I$23</f>
        <v>0.63779076228110676</v>
      </c>
      <c r="L17" s="156"/>
      <c r="M17" s="137"/>
      <c r="N17" s="137"/>
    </row>
    <row r="18" spans="1:21" ht="12.95" customHeight="1" x14ac:dyDescent="0.2">
      <c r="A18" s="1083"/>
      <c r="B18" s="1084"/>
      <c r="C18" s="161" t="s">
        <v>7</v>
      </c>
      <c r="D18" s="135">
        <v>4772</v>
      </c>
      <c r="E18" s="136">
        <v>30691.899999999998</v>
      </c>
      <c r="F18" s="136">
        <v>329139.9625400001</v>
      </c>
      <c r="G18" s="208">
        <f t="shared" ref="G18:G23" si="3">E18/$E$23</f>
        <v>8.6499461017269255E-2</v>
      </c>
      <c r="H18" s="145">
        <f t="shared" ref="H18:H20" si="4">(E18-I18)/I18</f>
        <v>9.6593588772491329E-2</v>
      </c>
      <c r="I18" s="901">
        <v>27988.400000000001</v>
      </c>
      <c r="J18" s="197">
        <v>299605.32863000006</v>
      </c>
      <c r="K18" s="213">
        <f t="shared" ref="K18:K23" si="5">I18/$I$23</f>
        <v>8.0255579648340222E-2</v>
      </c>
      <c r="L18" s="157"/>
      <c r="M18" s="140"/>
      <c r="N18" s="137"/>
    </row>
    <row r="19" spans="1:21" ht="12.95" customHeight="1" x14ac:dyDescent="0.2">
      <c r="A19" s="1083"/>
      <c r="B19" s="1084"/>
      <c r="C19" s="161" t="s">
        <v>8</v>
      </c>
      <c r="D19" s="135">
        <v>151024</v>
      </c>
      <c r="E19" s="136">
        <v>30020.002999999997</v>
      </c>
      <c r="F19" s="136">
        <v>321935.85399999999</v>
      </c>
      <c r="G19" s="208">
        <f t="shared" si="3"/>
        <v>8.4605843210645348E-2</v>
      </c>
      <c r="H19" s="145">
        <f t="shared" si="4"/>
        <v>3.8292442819300325E-2</v>
      </c>
      <c r="I19" s="901">
        <v>28912.859000000004</v>
      </c>
      <c r="J19" s="197">
        <v>309501.60900000005</v>
      </c>
      <c r="K19" s="213">
        <f t="shared" si="5"/>
        <v>8.2906427603426092E-2</v>
      </c>
      <c r="L19" s="156"/>
      <c r="M19" s="137"/>
      <c r="N19" s="137"/>
      <c r="O19" s="137"/>
      <c r="P19" s="137"/>
    </row>
    <row r="20" spans="1:21" ht="12.95" customHeight="1" x14ac:dyDescent="0.2">
      <c r="A20" s="1083"/>
      <c r="B20" s="1084"/>
      <c r="C20" s="161" t="s">
        <v>9</v>
      </c>
      <c r="D20" s="135">
        <v>2140984</v>
      </c>
      <c r="E20" s="136">
        <v>65245.69999999999</v>
      </c>
      <c r="F20" s="136">
        <v>699692.8</v>
      </c>
      <c r="G20" s="208">
        <f t="shared" si="3"/>
        <v>0.18388297510725776</v>
      </c>
      <c r="H20" s="145">
        <f t="shared" si="4"/>
        <v>3.8297811394497873E-2</v>
      </c>
      <c r="I20" s="901">
        <v>62839.1</v>
      </c>
      <c r="J20" s="197">
        <v>672668.29999999993</v>
      </c>
      <c r="K20" s="213">
        <f t="shared" si="5"/>
        <v>0.18018852078289635</v>
      </c>
      <c r="L20" s="156"/>
      <c r="M20" s="137"/>
      <c r="N20" s="137"/>
      <c r="O20" s="137"/>
      <c r="P20" s="137"/>
    </row>
    <row r="21" spans="1:21" ht="12.95" customHeight="1" x14ac:dyDescent="0.2">
      <c r="A21" s="1083"/>
      <c r="B21" s="1084"/>
      <c r="C21" s="229" t="s">
        <v>261</v>
      </c>
      <c r="D21" s="230">
        <v>2298044</v>
      </c>
      <c r="E21" s="231">
        <v>350286.40299999999</v>
      </c>
      <c r="F21" s="231">
        <v>3756466.2934900001</v>
      </c>
      <c r="G21" s="232">
        <f t="shared" si="3"/>
        <v>0.98721763922005379</v>
      </c>
      <c r="H21" s="233">
        <f>(E21-I21)/I21</f>
        <v>2.3738156554894162E-2</v>
      </c>
      <c r="I21" s="902">
        <v>342164.05899999995</v>
      </c>
      <c r="J21" s="234">
        <v>3662733.7774199997</v>
      </c>
      <c r="K21" s="235">
        <f t="shared" si="5"/>
        <v>0.98114129031576935</v>
      </c>
      <c r="L21" s="156"/>
      <c r="M21" s="137"/>
      <c r="N21" s="137"/>
      <c r="O21" s="137"/>
      <c r="P21" s="137"/>
    </row>
    <row r="22" spans="1:21" ht="12.95" customHeight="1" x14ac:dyDescent="0.2">
      <c r="A22" s="1083"/>
      <c r="B22" s="1084"/>
      <c r="C22" s="161" t="s">
        <v>96</v>
      </c>
      <c r="D22" s="914">
        <v>0</v>
      </c>
      <c r="E22" s="136">
        <v>4535.4610792743233</v>
      </c>
      <c r="F22" s="136">
        <v>48638.218719999997</v>
      </c>
      <c r="G22" s="208">
        <f t="shared" si="3"/>
        <v>1.2782360779946217E-2</v>
      </c>
      <c r="H22" s="145">
        <f t="shared" ref="H22" si="6">(E22-I22)/I22</f>
        <v>-0.31038510501580185</v>
      </c>
      <c r="I22" s="901">
        <v>6576.8026651719128</v>
      </c>
      <c r="J22" s="197">
        <v>70402.126300000004</v>
      </c>
      <c r="K22" s="213">
        <f t="shared" si="5"/>
        <v>1.8858709684230635E-2</v>
      </c>
      <c r="L22" s="156"/>
      <c r="M22" s="137"/>
      <c r="N22" s="137"/>
      <c r="O22" s="137"/>
      <c r="P22" s="137"/>
    </row>
    <row r="23" spans="1:21" ht="12.95" customHeight="1" x14ac:dyDescent="0.2">
      <c r="A23" s="1083"/>
      <c r="B23" s="1084"/>
      <c r="C23" s="163" t="s">
        <v>2</v>
      </c>
      <c r="D23" s="151">
        <v>2298044</v>
      </c>
      <c r="E23" s="152">
        <v>354821.8640792743</v>
      </c>
      <c r="F23" s="153">
        <v>3805104.5122099998</v>
      </c>
      <c r="G23" s="678">
        <f t="shared" si="3"/>
        <v>1</v>
      </c>
      <c r="H23" s="154">
        <f>(E23-I23)/I23</f>
        <v>1.7437022966184098E-2</v>
      </c>
      <c r="I23" s="903">
        <v>348740.86166517186</v>
      </c>
      <c r="J23" s="198">
        <v>3733135.9037199998</v>
      </c>
      <c r="K23" s="676">
        <f t="shared" si="5"/>
        <v>1</v>
      </c>
      <c r="L23" s="174"/>
      <c r="M23" s="137"/>
      <c r="N23" s="137"/>
      <c r="O23" s="137"/>
      <c r="P23" s="137"/>
    </row>
    <row r="24" spans="1:21" ht="12.95" customHeight="1" x14ac:dyDescent="0.2">
      <c r="A24" s="1083" t="str">
        <f>T!J22</f>
        <v>červen</v>
      </c>
      <c r="B24" s="1084"/>
      <c r="C24" s="160" t="s">
        <v>6</v>
      </c>
      <c r="D24" s="135">
        <v>1267</v>
      </c>
      <c r="E24" s="136">
        <v>201330.4</v>
      </c>
      <c r="F24" s="136">
        <v>2163403.7969200001</v>
      </c>
      <c r="G24" s="207">
        <f>E24/$E$30</f>
        <v>0.75178815547400135</v>
      </c>
      <c r="H24" s="145">
        <f>(E24-I24)/I24</f>
        <v>-8.6602340252461343E-3</v>
      </c>
      <c r="I24" s="900">
        <v>203089.2</v>
      </c>
      <c r="J24" s="199">
        <v>2176176.7706899997</v>
      </c>
      <c r="K24" s="212">
        <f>I24/$I$30</f>
        <v>0.73714405087960055</v>
      </c>
      <c r="L24" s="183"/>
      <c r="M24" s="136"/>
      <c r="N24" s="136"/>
      <c r="O24" s="136"/>
      <c r="P24" s="136"/>
      <c r="Q24" s="136"/>
      <c r="R24" s="136"/>
      <c r="S24" s="136"/>
      <c r="T24" s="136"/>
      <c r="U24" s="136"/>
    </row>
    <row r="25" spans="1:21" ht="12.95" customHeight="1" x14ac:dyDescent="0.2">
      <c r="A25" s="1083"/>
      <c r="B25" s="1084"/>
      <c r="C25" s="161" t="s">
        <v>7</v>
      </c>
      <c r="D25" s="135">
        <v>4772</v>
      </c>
      <c r="E25" s="136">
        <v>23016.000000000004</v>
      </c>
      <c r="F25" s="136">
        <v>247319.02769000002</v>
      </c>
      <c r="G25" s="208">
        <f t="shared" ref="G25:G29" si="7">E25/$E$30</f>
        <v>8.5944080905762957E-2</v>
      </c>
      <c r="H25" s="145">
        <f t="shared" ref="H25:H27" si="8">(E25-I25)/I25</f>
        <v>2.1766249217560516E-2</v>
      </c>
      <c r="I25" s="901">
        <v>22525.7</v>
      </c>
      <c r="J25" s="197">
        <v>241370.83517999994</v>
      </c>
      <c r="K25" s="213">
        <f t="shared" ref="K25:K30" si="9">I25/$I$30</f>
        <v>8.1760555198891013E-2</v>
      </c>
      <c r="L25" s="158"/>
      <c r="M25" s="136"/>
      <c r="N25" s="136"/>
      <c r="O25" s="136"/>
      <c r="P25" s="136"/>
      <c r="Q25" s="136"/>
      <c r="R25" s="136"/>
      <c r="S25" s="136"/>
      <c r="T25" s="136"/>
      <c r="U25" s="136"/>
    </row>
    <row r="26" spans="1:21" ht="12.95" customHeight="1" x14ac:dyDescent="0.2">
      <c r="A26" s="1083"/>
      <c r="B26" s="1084"/>
      <c r="C26" s="161" t="s">
        <v>8</v>
      </c>
      <c r="D26" s="135">
        <v>150861</v>
      </c>
      <c r="E26" s="136">
        <v>12723.8</v>
      </c>
      <c r="F26" s="136">
        <v>136725.29999999999</v>
      </c>
      <c r="G26" s="208">
        <f t="shared" si="7"/>
        <v>4.7511961097877413E-2</v>
      </c>
      <c r="H26" s="145">
        <f t="shared" si="8"/>
        <v>-0.10521932421900089</v>
      </c>
      <c r="I26" s="901">
        <v>14220.021000000001</v>
      </c>
      <c r="J26" s="197">
        <v>152371.057</v>
      </c>
      <c r="K26" s="213">
        <f t="shared" si="9"/>
        <v>5.1613792774470466E-2</v>
      </c>
      <c r="L26" s="158"/>
      <c r="M26" s="136"/>
      <c r="N26" s="136"/>
      <c r="O26" s="136"/>
      <c r="P26" s="136"/>
      <c r="Q26" s="136"/>
      <c r="R26" s="136"/>
      <c r="S26" s="136"/>
      <c r="T26" s="136"/>
      <c r="U26" s="136"/>
    </row>
    <row r="27" spans="1:21" ht="12.95" customHeight="1" x14ac:dyDescent="0.2">
      <c r="A27" s="1083"/>
      <c r="B27" s="1084"/>
      <c r="C27" s="161" t="s">
        <v>9</v>
      </c>
      <c r="D27" s="135">
        <v>2139910</v>
      </c>
      <c r="E27" s="136">
        <v>27654.288000000004</v>
      </c>
      <c r="F27" s="136">
        <v>297157.87400000001</v>
      </c>
      <c r="G27" s="208">
        <f t="shared" si="7"/>
        <v>0.10326391924153935</v>
      </c>
      <c r="H27" s="145">
        <f t="shared" si="8"/>
        <v>-0.10519270157545778</v>
      </c>
      <c r="I27" s="901">
        <v>30905.3</v>
      </c>
      <c r="J27" s="197">
        <v>331161.59999999998</v>
      </c>
      <c r="K27" s="213">
        <f t="shared" si="9"/>
        <v>0.11217562546727898</v>
      </c>
      <c r="L27" s="158"/>
      <c r="M27" s="136"/>
      <c r="N27" s="136"/>
      <c r="O27" s="136"/>
      <c r="P27" s="136"/>
      <c r="Q27" s="136"/>
      <c r="R27" s="136"/>
      <c r="S27" s="136"/>
      <c r="T27" s="136"/>
      <c r="U27" s="136"/>
    </row>
    <row r="28" spans="1:21" ht="12.95" customHeight="1" x14ac:dyDescent="0.2">
      <c r="A28" s="1083"/>
      <c r="B28" s="1084"/>
      <c r="C28" s="229" t="s">
        <v>261</v>
      </c>
      <c r="D28" s="230">
        <v>2296810</v>
      </c>
      <c r="E28" s="231">
        <v>264724.48800000001</v>
      </c>
      <c r="F28" s="231">
        <v>2844605.9986099997</v>
      </c>
      <c r="G28" s="232">
        <f t="shared" si="7"/>
        <v>0.98850811671918115</v>
      </c>
      <c r="H28" s="233">
        <f>(E28-I28)/I28</f>
        <v>-2.2219576307430166E-2</v>
      </c>
      <c r="I28" s="902">
        <v>270740.22100000002</v>
      </c>
      <c r="J28" s="234">
        <v>2901080.2628699997</v>
      </c>
      <c r="K28" s="235">
        <f t="shared" si="9"/>
        <v>0.982694024320241</v>
      </c>
      <c r="L28" s="158"/>
      <c r="M28" s="136"/>
      <c r="N28" s="136"/>
      <c r="O28" s="136"/>
      <c r="P28" s="136"/>
      <c r="Q28" s="136"/>
      <c r="R28" s="136"/>
      <c r="S28" s="136"/>
      <c r="T28" s="136"/>
      <c r="U28" s="136"/>
    </row>
    <row r="29" spans="1:21" ht="12.95" customHeight="1" x14ac:dyDescent="0.2">
      <c r="A29" s="1083"/>
      <c r="B29" s="1084"/>
      <c r="C29" s="161" t="s">
        <v>96</v>
      </c>
      <c r="D29" s="914">
        <v>0</v>
      </c>
      <c r="E29" s="136">
        <v>3077.549760306912</v>
      </c>
      <c r="F29" s="136">
        <v>33069.915730000008</v>
      </c>
      <c r="G29" s="208">
        <f t="shared" si="7"/>
        <v>1.1491883280818935E-2</v>
      </c>
      <c r="H29" s="145">
        <f t="shared" ref="H29" si="10">(E29-I29)/I29</f>
        <v>-0.35453227595856984</v>
      </c>
      <c r="I29" s="901">
        <v>4767.9374904102497</v>
      </c>
      <c r="J29" s="197">
        <v>51090.190040000009</v>
      </c>
      <c r="K29" s="213">
        <f t="shared" si="9"/>
        <v>1.730597567975908E-2</v>
      </c>
      <c r="L29" s="158"/>
      <c r="M29" s="136"/>
      <c r="N29" s="136"/>
      <c r="O29" s="136"/>
      <c r="P29" s="136"/>
      <c r="Q29" s="136"/>
      <c r="R29" s="136"/>
      <c r="S29" s="136"/>
      <c r="T29" s="136"/>
      <c r="U29" s="136"/>
    </row>
    <row r="30" spans="1:21" ht="12.95" customHeight="1" thickBot="1" x14ac:dyDescent="0.25">
      <c r="A30" s="1085"/>
      <c r="B30" s="1086"/>
      <c r="C30" s="162" t="s">
        <v>2</v>
      </c>
      <c r="D30" s="147">
        <v>2296810</v>
      </c>
      <c r="E30" s="148">
        <v>267802.03776030691</v>
      </c>
      <c r="F30" s="149">
        <v>2877675.9143399997</v>
      </c>
      <c r="G30" s="678">
        <f>E30/$E$30</f>
        <v>1</v>
      </c>
      <c r="H30" s="150">
        <f>(E30-I30)/I30</f>
        <v>-2.7970571805667865E-2</v>
      </c>
      <c r="I30" s="904">
        <v>275508.15849041025</v>
      </c>
      <c r="J30" s="227">
        <v>2952170.4529099995</v>
      </c>
      <c r="K30" s="677">
        <f t="shared" si="9"/>
        <v>1</v>
      </c>
      <c r="L30" s="189"/>
    </row>
    <row r="31" spans="1:21" ht="12.95" customHeight="1" thickTop="1" x14ac:dyDescent="0.2">
      <c r="A31" s="1091" t="str">
        <f>T!E17</f>
        <v>II. čtvrtletí</v>
      </c>
      <c r="B31" s="1092"/>
      <c r="C31" s="190" t="s">
        <v>6</v>
      </c>
      <c r="D31" s="191">
        <f>D24</f>
        <v>1267</v>
      </c>
      <c r="E31" s="192">
        <f>E10+E17+E24</f>
        <v>662192.5</v>
      </c>
      <c r="F31" s="192">
        <f>F10+F17+F24</f>
        <v>7100413.3298300002</v>
      </c>
      <c r="G31" s="236">
        <f>E31/$E$37</f>
        <v>0.59009913973170058</v>
      </c>
      <c r="H31" s="193">
        <f>(E31-I31)/I31</f>
        <v>-2.7611048824845393E-2</v>
      </c>
      <c r="I31" s="905">
        <v>680995.5</v>
      </c>
      <c r="J31" s="237">
        <v>7275634.1916199988</v>
      </c>
      <c r="K31" s="213">
        <f>I31/$I$37</f>
        <v>0.59398587681572024</v>
      </c>
      <c r="L31" s="155"/>
    </row>
    <row r="32" spans="1:21" ht="12.95" customHeight="1" x14ac:dyDescent="0.2">
      <c r="A32" s="1083"/>
      <c r="B32" s="1084"/>
      <c r="C32" s="161" t="s">
        <v>7</v>
      </c>
      <c r="D32" s="135">
        <f t="shared" ref="D32:D34" si="11">D25</f>
        <v>4772</v>
      </c>
      <c r="E32" s="136">
        <f>E11+E18+E25</f>
        <v>100140.7</v>
      </c>
      <c r="F32" s="136">
        <f t="shared" ref="F32" si="12">F11+F18+F25</f>
        <v>1073369.66757</v>
      </c>
      <c r="G32" s="208">
        <f t="shared" ref="G32:G37" si="13">E32/$E$37</f>
        <v>8.9238312004636583E-2</v>
      </c>
      <c r="H32" s="145">
        <f t="shared" ref="H32:H34" si="14">(E32-I32)/I32</f>
        <v>3.3568552652900235E-2</v>
      </c>
      <c r="I32" s="901">
        <v>96888.3</v>
      </c>
      <c r="J32" s="197">
        <v>1034428.5108349997</v>
      </c>
      <c r="K32" s="213">
        <f t="shared" ref="K32:K37" si="15">I32/$I$37</f>
        <v>8.450904863348517E-2</v>
      </c>
      <c r="L32" s="155"/>
    </row>
    <row r="33" spans="1:12" ht="12.95" customHeight="1" x14ac:dyDescent="0.2">
      <c r="A33" s="1083"/>
      <c r="B33" s="1084"/>
      <c r="C33" s="161" t="s">
        <v>8</v>
      </c>
      <c r="D33" s="135">
        <f t="shared" si="11"/>
        <v>150861</v>
      </c>
      <c r="E33" s="136">
        <f t="shared" ref="E33:F36" si="16">E12+E19+E26</f>
        <v>108547.226</v>
      </c>
      <c r="F33" s="136">
        <f t="shared" si="16"/>
        <v>1162873.76</v>
      </c>
      <c r="G33" s="208">
        <f t="shared" si="13"/>
        <v>9.6729613643861095E-2</v>
      </c>
      <c r="H33" s="145">
        <f t="shared" si="14"/>
        <v>-8.6704872109516409E-3</v>
      </c>
      <c r="I33" s="901">
        <v>109496.61499999999</v>
      </c>
      <c r="J33" s="197">
        <v>1168024.686</v>
      </c>
      <c r="K33" s="213">
        <f t="shared" si="15"/>
        <v>9.5506420922206306E-2</v>
      </c>
      <c r="L33" s="155"/>
    </row>
    <row r="34" spans="1:12" ht="12.95" customHeight="1" x14ac:dyDescent="0.2">
      <c r="A34" s="1083"/>
      <c r="B34" s="1084"/>
      <c r="C34" s="161" t="s">
        <v>9</v>
      </c>
      <c r="D34" s="135">
        <f t="shared" si="11"/>
        <v>2139910</v>
      </c>
      <c r="E34" s="136">
        <f t="shared" si="16"/>
        <v>235917.28799999997</v>
      </c>
      <c r="F34" s="136">
        <f t="shared" si="16"/>
        <v>2527380.1740000001</v>
      </c>
      <c r="G34" s="208">
        <f t="shared" si="13"/>
        <v>0.21023280797749272</v>
      </c>
      <c r="H34" s="145">
        <f t="shared" si="14"/>
        <v>-8.6617536198633216E-3</v>
      </c>
      <c r="I34" s="901">
        <v>237978.59999999998</v>
      </c>
      <c r="J34" s="197">
        <v>2538574.9</v>
      </c>
      <c r="K34" s="213">
        <f t="shared" si="15"/>
        <v>0.20757248378936066</v>
      </c>
      <c r="L34" s="155"/>
    </row>
    <row r="35" spans="1:12" ht="12.95" customHeight="1" x14ac:dyDescent="0.2">
      <c r="A35" s="1083"/>
      <c r="B35" s="1084"/>
      <c r="C35" s="229" t="s">
        <v>261</v>
      </c>
      <c r="D35" s="230">
        <f>SUM(D31:D34)</f>
        <v>2296810</v>
      </c>
      <c r="E35" s="231">
        <f t="shared" ref="E35:F35" si="17">SUM(E31:E34)</f>
        <v>1106797.7139999999</v>
      </c>
      <c r="F35" s="231">
        <f t="shared" si="17"/>
        <v>11864036.931400001</v>
      </c>
      <c r="G35" s="232">
        <f t="shared" si="13"/>
        <v>0.98629987335769098</v>
      </c>
      <c r="H35" s="233">
        <f>(E35-I35)/I35</f>
        <v>-1.6493670688727018E-2</v>
      </c>
      <c r="I35" s="902">
        <v>1125359.0150000001</v>
      </c>
      <c r="J35" s="234">
        <v>12016662.288454998</v>
      </c>
      <c r="K35" s="235">
        <f t="shared" si="15"/>
        <v>0.98157383016077249</v>
      </c>
      <c r="L35" s="155"/>
    </row>
    <row r="36" spans="1:12" ht="12.95" customHeight="1" x14ac:dyDescent="0.2">
      <c r="A36" s="1083"/>
      <c r="B36" s="1084"/>
      <c r="C36" s="161" t="s">
        <v>96</v>
      </c>
      <c r="D36" s="135"/>
      <c r="E36" s="136">
        <f t="shared" si="16"/>
        <v>15373.893132113484</v>
      </c>
      <c r="F36" s="136">
        <f t="shared" si="16"/>
        <v>164762.91988</v>
      </c>
      <c r="G36" s="208">
        <f t="shared" si="13"/>
        <v>1.3700126642309098E-2</v>
      </c>
      <c r="H36" s="145">
        <f t="shared" ref="H36" si="18">(E36-I36)/I36</f>
        <v>-0.2722525962325677</v>
      </c>
      <c r="I36" s="901">
        <v>21125.314982266224</v>
      </c>
      <c r="J36" s="197">
        <v>225563.92830000003</v>
      </c>
      <c r="K36" s="213">
        <f t="shared" si="15"/>
        <v>1.8426169839227534E-2</v>
      </c>
      <c r="L36" s="155"/>
    </row>
    <row r="37" spans="1:12" ht="12.95" customHeight="1" x14ac:dyDescent="0.2">
      <c r="A37" s="1083"/>
      <c r="B37" s="1084"/>
      <c r="C37" s="164" t="s">
        <v>2</v>
      </c>
      <c r="D37" s="165">
        <f>SUM(D31:D34)</f>
        <v>2296810</v>
      </c>
      <c r="E37" s="166">
        <f>SUM(E35:E36)</f>
        <v>1122171.6071321133</v>
      </c>
      <c r="F37" s="167">
        <f>SUM(F35:F36)</f>
        <v>12028799.851280002</v>
      </c>
      <c r="G37" s="211">
        <f t="shared" si="13"/>
        <v>1</v>
      </c>
      <c r="H37" s="168">
        <f>(E37-I37)/I37</f>
        <v>-2.120632808869621E-2</v>
      </c>
      <c r="I37" s="906">
        <v>1146484.3299822663</v>
      </c>
      <c r="J37" s="201">
        <v>12242226.216754999</v>
      </c>
      <c r="K37" s="216">
        <f t="shared" si="15"/>
        <v>1</v>
      </c>
      <c r="L37" s="159"/>
    </row>
    <row r="38" spans="1:12" ht="5.0999999999999996" customHeight="1" x14ac:dyDescent="0.2">
      <c r="A38" s="138"/>
      <c r="B38" s="139"/>
      <c r="C38" s="172"/>
      <c r="D38" s="143"/>
      <c r="E38" s="144"/>
      <c r="F38" s="144"/>
      <c r="G38" s="217"/>
      <c r="H38" s="146"/>
      <c r="I38" s="218"/>
      <c r="J38" s="219"/>
      <c r="K38" s="222"/>
      <c r="L38" s="155"/>
    </row>
    <row r="39" spans="1:12" ht="20.100000000000001" customHeight="1" x14ac:dyDescent="0.2">
      <c r="A39" s="138"/>
      <c r="B39" s="139"/>
      <c r="C39" s="142"/>
      <c r="D39" s="144"/>
      <c r="E39" s="144"/>
      <c r="F39" s="144"/>
      <c r="G39" s="173"/>
      <c r="H39" s="122"/>
      <c r="I39" s="219"/>
      <c r="J39" s="219"/>
      <c r="K39" s="221"/>
      <c r="L39" s="155"/>
    </row>
    <row r="40" spans="1:12" ht="15" customHeight="1" x14ac:dyDescent="0.25">
      <c r="A40" s="1071" t="s">
        <v>188</v>
      </c>
      <c r="B40" s="1071"/>
      <c r="C40" s="1071"/>
      <c r="D40" s="1071"/>
      <c r="E40" s="1071"/>
      <c r="F40" s="141"/>
      <c r="G40" s="1071" t="s">
        <v>189</v>
      </c>
      <c r="H40" s="1071"/>
      <c r="I40" s="1071"/>
      <c r="J40" s="1071"/>
      <c r="K40" s="1074"/>
      <c r="L40" s="155"/>
    </row>
    <row r="41" spans="1:12" ht="15" customHeight="1" x14ac:dyDescent="0.2">
      <c r="A41" s="1073" t="str">
        <f>A31</f>
        <v>II. čtvrtletí</v>
      </c>
      <c r="B41" s="1073"/>
      <c r="C41" s="1073"/>
      <c r="D41" s="1073"/>
      <c r="E41" s="1073"/>
      <c r="F41" s="141"/>
      <c r="G41" s="1075" t="str">
        <f>A31</f>
        <v>II. čtvrtletí</v>
      </c>
      <c r="H41" s="1075"/>
      <c r="I41" s="1075"/>
      <c r="J41" s="1075"/>
      <c r="K41" s="1076"/>
      <c r="L41" s="155"/>
    </row>
    <row r="42" spans="1:12" ht="15" customHeight="1" x14ac:dyDescent="0.2">
      <c r="A42" s="141"/>
      <c r="B42" s="141"/>
      <c r="C42" s="141"/>
      <c r="G42" s="141"/>
      <c r="H42" s="141"/>
      <c r="I42" s="141"/>
      <c r="J42" s="141"/>
      <c r="K42" s="141"/>
      <c r="L42" s="155"/>
    </row>
    <row r="43" spans="1:12" ht="15" customHeight="1" x14ac:dyDescent="0.2">
      <c r="A43" s="141"/>
      <c r="B43" s="141"/>
      <c r="C43" s="141"/>
      <c r="G43" s="141"/>
      <c r="H43" s="141"/>
      <c r="I43" s="141"/>
      <c r="J43" s="141"/>
      <c r="K43" s="141"/>
      <c r="L43" s="155"/>
    </row>
    <row r="44" spans="1:12" ht="15" customHeight="1" x14ac:dyDescent="0.2">
      <c r="A44" s="141"/>
      <c r="B44" s="141"/>
      <c r="C44" s="141"/>
      <c r="G44" s="141"/>
      <c r="H44" s="141"/>
      <c r="I44" s="141"/>
      <c r="J44" s="141"/>
      <c r="K44" s="141"/>
      <c r="L44" s="155"/>
    </row>
    <row r="45" spans="1:12" ht="15" customHeight="1" x14ac:dyDescent="0.2">
      <c r="A45" s="141"/>
      <c r="B45" s="141"/>
      <c r="C45" s="141">
        <f>E6</f>
        <v>2016</v>
      </c>
      <c r="D45" s="141">
        <f>I6</f>
        <v>2015</v>
      </c>
      <c r="H45" s="141"/>
      <c r="I45" s="141">
        <f>E6</f>
        <v>2016</v>
      </c>
      <c r="J45" s="141">
        <f>I6</f>
        <v>2015</v>
      </c>
      <c r="K45" s="141"/>
      <c r="L45" s="155"/>
    </row>
    <row r="46" spans="1:12" ht="15" customHeight="1" x14ac:dyDescent="0.2">
      <c r="A46" s="141"/>
      <c r="B46" s="141" t="str">
        <f>A10</f>
        <v>duben</v>
      </c>
      <c r="C46" s="439">
        <f>E16</f>
        <v>499547.70529253222</v>
      </c>
      <c r="D46" s="439">
        <f>I16</f>
        <v>522235.30982668407</v>
      </c>
      <c r="H46" s="141" t="str">
        <f>A10</f>
        <v>duben</v>
      </c>
      <c r="I46" s="440">
        <f>E16/E37</f>
        <v>0.44516159749327933</v>
      </c>
      <c r="J46" s="440">
        <f>I16/I37</f>
        <v>0.45551020294779077</v>
      </c>
      <c r="K46" s="141"/>
      <c r="L46" s="155"/>
    </row>
    <row r="47" spans="1:12" ht="15" customHeight="1" x14ac:dyDescent="0.2">
      <c r="A47" s="141"/>
      <c r="B47" s="141" t="str">
        <f>A17</f>
        <v>květen</v>
      </c>
      <c r="C47" s="439">
        <f>E23</f>
        <v>354821.8640792743</v>
      </c>
      <c r="D47" s="439">
        <f>I23</f>
        <v>348740.86166517186</v>
      </c>
      <c r="H47" s="141" t="str">
        <f>A17</f>
        <v>květen</v>
      </c>
      <c r="I47" s="440">
        <f>E23/E37</f>
        <v>0.31619215975894949</v>
      </c>
      <c r="J47" s="440">
        <f>I23/I37</f>
        <v>0.30418284188024286</v>
      </c>
      <c r="K47" s="141"/>
      <c r="L47" s="155"/>
    </row>
    <row r="48" spans="1:12" ht="15" customHeight="1" x14ac:dyDescent="0.2">
      <c r="A48" s="141"/>
      <c r="B48" s="141" t="str">
        <f>A24</f>
        <v>červen</v>
      </c>
      <c r="C48" s="439">
        <f>E30</f>
        <v>267802.03776030691</v>
      </c>
      <c r="D48" s="439">
        <f>I30</f>
        <v>275508.15849041025</v>
      </c>
      <c r="H48" s="141" t="str">
        <f>A24</f>
        <v>červen</v>
      </c>
      <c r="I48" s="440">
        <f>E30/E37</f>
        <v>0.23864624274777124</v>
      </c>
      <c r="J48" s="440">
        <f>I30/I37</f>
        <v>0.24030695517196626</v>
      </c>
      <c r="K48" s="141"/>
      <c r="L48" s="155"/>
    </row>
    <row r="49" spans="1:12" ht="15" customHeight="1" x14ac:dyDescent="0.2">
      <c r="A49" s="141"/>
      <c r="B49" s="141"/>
      <c r="C49" s="439">
        <f>SUM(C46:C48)</f>
        <v>1122171.6071321133</v>
      </c>
      <c r="D49" s="439">
        <f>SUM(D46:D48)</f>
        <v>1146484.3299822663</v>
      </c>
      <c r="E49" s="141"/>
      <c r="F49" s="141"/>
      <c r="G49" s="141"/>
      <c r="H49" s="141"/>
      <c r="I49" s="309">
        <f>SUM(I46:I48)</f>
        <v>1</v>
      </c>
      <c r="J49" s="309">
        <f>SUM(J46:J48)</f>
        <v>1</v>
      </c>
      <c r="K49" s="141"/>
      <c r="L49" s="155"/>
    </row>
    <row r="50" spans="1:12" ht="15" customHeight="1" x14ac:dyDescent="0.2">
      <c r="A50" s="141"/>
      <c r="B50" s="141"/>
      <c r="C50" s="141"/>
      <c r="D50" s="141"/>
      <c r="E50" s="141"/>
      <c r="F50" s="141"/>
      <c r="G50" s="141"/>
      <c r="H50" s="141"/>
      <c r="I50" s="141"/>
      <c r="J50" s="141"/>
      <c r="K50" s="141"/>
      <c r="L50" s="155"/>
    </row>
    <row r="51" spans="1:12" ht="15" customHeight="1" x14ac:dyDescent="0.2">
      <c r="A51" s="141"/>
      <c r="B51" s="141"/>
      <c r="C51" s="141"/>
      <c r="D51" s="141"/>
      <c r="E51" s="141"/>
      <c r="F51" s="141"/>
      <c r="G51" s="141"/>
      <c r="H51" s="141"/>
      <c r="I51" s="141"/>
      <c r="J51" s="141"/>
      <c r="K51" s="141"/>
      <c r="L51" s="155"/>
    </row>
    <row r="52" spans="1:12" ht="15" customHeight="1" x14ac:dyDescent="0.2">
      <c r="A52" s="141"/>
      <c r="B52" s="141"/>
      <c r="C52" s="141"/>
      <c r="D52" s="141"/>
      <c r="E52" s="141"/>
      <c r="F52" s="141"/>
      <c r="G52" s="141"/>
      <c r="H52" s="141"/>
      <c r="I52" s="141"/>
      <c r="J52" s="141"/>
      <c r="K52" s="141"/>
      <c r="L52" s="155"/>
    </row>
    <row r="53" spans="1:12" ht="15" customHeight="1" x14ac:dyDescent="0.2">
      <c r="A53" s="141"/>
      <c r="B53" s="141"/>
      <c r="C53" s="141"/>
      <c r="D53" s="141"/>
      <c r="E53" s="141"/>
      <c r="F53" s="141"/>
      <c r="G53" s="141"/>
      <c r="H53" s="141"/>
      <c r="I53" s="141"/>
      <c r="J53" s="141"/>
      <c r="K53" s="141"/>
      <c r="L53" s="155"/>
    </row>
    <row r="54" spans="1:12" ht="15" customHeight="1" x14ac:dyDescent="0.2">
      <c r="A54" s="141"/>
      <c r="B54" s="141"/>
      <c r="C54" s="141"/>
      <c r="D54" s="141"/>
      <c r="E54" s="141"/>
      <c r="F54" s="141"/>
      <c r="G54" s="141"/>
      <c r="H54" s="141"/>
      <c r="I54" s="141"/>
      <c r="J54" s="141"/>
      <c r="K54" s="141"/>
      <c r="L54" s="155"/>
    </row>
    <row r="55" spans="1:12" ht="15" customHeight="1" x14ac:dyDescent="0.2">
      <c r="A55" s="141"/>
      <c r="B55" s="141"/>
      <c r="C55" s="141"/>
      <c r="D55" s="141"/>
      <c r="E55" s="141"/>
      <c r="F55" s="141"/>
      <c r="G55" s="141"/>
      <c r="H55" s="141"/>
      <c r="I55" s="141"/>
      <c r="J55" s="141"/>
      <c r="K55" s="141"/>
      <c r="L55" s="155"/>
    </row>
    <row r="56" spans="1:12" ht="15" customHeight="1" x14ac:dyDescent="0.2">
      <c r="A56" s="259"/>
      <c r="B56" s="259"/>
      <c r="C56" s="259"/>
      <c r="D56" s="259"/>
      <c r="E56" s="259"/>
      <c r="F56" s="259"/>
      <c r="G56" s="259"/>
      <c r="H56" s="259"/>
      <c r="I56" s="259"/>
      <c r="J56" s="259"/>
      <c r="K56" s="259"/>
      <c r="L56" s="159"/>
    </row>
    <row r="57" spans="1:12" ht="15" customHeight="1" x14ac:dyDescent="0.2">
      <c r="A57" s="141"/>
      <c r="B57" s="141"/>
      <c r="C57" s="141"/>
      <c r="D57" s="141"/>
      <c r="E57" s="141"/>
      <c r="F57" s="141"/>
      <c r="G57" s="141"/>
      <c r="H57" s="141"/>
      <c r="I57" s="141"/>
      <c r="J57" s="141"/>
      <c r="K57" s="141"/>
      <c r="L57" s="155"/>
    </row>
    <row r="58" spans="1:12" ht="15" customHeight="1" x14ac:dyDescent="0.2">
      <c r="A58" s="141"/>
      <c r="B58" s="141"/>
      <c r="C58" s="141"/>
      <c r="D58" s="141"/>
      <c r="E58" s="141"/>
      <c r="F58" s="141"/>
      <c r="G58" s="141"/>
      <c r="H58" s="141"/>
      <c r="I58" s="141"/>
      <c r="J58" s="141"/>
      <c r="K58" s="141"/>
    </row>
    <row r="59" spans="1:12" ht="15" customHeight="1" x14ac:dyDescent="0.2">
      <c r="A59" s="141"/>
      <c r="B59" s="141"/>
      <c r="C59" s="141"/>
      <c r="D59" s="141"/>
      <c r="E59" s="141"/>
      <c r="F59" s="141"/>
      <c r="G59" s="141"/>
      <c r="H59" s="141"/>
      <c r="I59" s="141"/>
      <c r="J59" s="141"/>
      <c r="K59" s="141"/>
    </row>
    <row r="60" spans="1:12" ht="15" customHeight="1" x14ac:dyDescent="0.2">
      <c r="A60" s="141"/>
      <c r="B60" s="141"/>
      <c r="C60" s="141"/>
      <c r="D60" s="141"/>
      <c r="E60" s="141"/>
      <c r="F60" s="141"/>
      <c r="G60" s="141"/>
      <c r="H60" s="141"/>
      <c r="I60" s="141"/>
      <c r="J60" s="141"/>
      <c r="K60" s="141"/>
    </row>
    <row r="61" spans="1:12" ht="15" customHeight="1" x14ac:dyDescent="0.2">
      <c r="A61" s="141"/>
      <c r="B61" s="141"/>
      <c r="C61" s="141"/>
      <c r="D61" s="141"/>
      <c r="E61" s="141"/>
      <c r="F61" s="141"/>
      <c r="G61" s="141"/>
      <c r="H61" s="141"/>
      <c r="I61" s="141"/>
      <c r="J61" s="141"/>
      <c r="K61" s="141"/>
    </row>
    <row r="62" spans="1:12" ht="15" customHeight="1" x14ac:dyDescent="0.2">
      <c r="A62" s="141"/>
      <c r="B62" s="141"/>
      <c r="C62" s="141"/>
      <c r="D62" s="141"/>
      <c r="E62" s="141"/>
      <c r="F62" s="141"/>
      <c r="G62" s="141"/>
      <c r="H62" s="141"/>
      <c r="I62" s="141"/>
      <c r="J62" s="141"/>
      <c r="K62" s="141"/>
    </row>
    <row r="63" spans="1:12" ht="15" customHeight="1" x14ac:dyDescent="0.2">
      <c r="A63" s="141"/>
      <c r="B63" s="141"/>
      <c r="C63" s="141"/>
      <c r="D63" s="141"/>
      <c r="E63" s="141"/>
      <c r="F63" s="141"/>
      <c r="G63" s="141"/>
      <c r="H63" s="141"/>
      <c r="I63" s="141"/>
      <c r="J63" s="141"/>
      <c r="K63" s="141"/>
    </row>
    <row r="64" spans="1:12" ht="15" customHeight="1" x14ac:dyDescent="0.2">
      <c r="A64" s="141"/>
      <c r="B64" s="141"/>
      <c r="C64" s="141"/>
      <c r="D64" s="141"/>
      <c r="E64" s="141"/>
      <c r="F64" s="141"/>
      <c r="G64" s="141"/>
      <c r="H64" s="141"/>
      <c r="I64" s="141"/>
      <c r="J64" s="141"/>
      <c r="K64" s="141"/>
    </row>
    <row r="65" spans="1:11" ht="15" customHeight="1" x14ac:dyDescent="0.2">
      <c r="A65" s="141"/>
      <c r="B65" s="141"/>
      <c r="C65" s="141"/>
      <c r="D65" s="141"/>
      <c r="E65" s="141"/>
      <c r="F65" s="141"/>
      <c r="G65" s="141"/>
      <c r="H65" s="141"/>
      <c r="I65" s="141"/>
      <c r="J65" s="141"/>
      <c r="K65" s="141"/>
    </row>
    <row r="66" spans="1:11" ht="15" customHeight="1" x14ac:dyDescent="0.2">
      <c r="A66" s="141"/>
      <c r="B66" s="141"/>
      <c r="C66" s="141"/>
      <c r="D66" s="141"/>
      <c r="E66" s="141"/>
      <c r="F66" s="141"/>
      <c r="G66" s="141"/>
      <c r="H66" s="141"/>
      <c r="I66" s="141"/>
      <c r="J66" s="141"/>
      <c r="K66" s="141"/>
    </row>
    <row r="67" spans="1:11" ht="15" customHeight="1" x14ac:dyDescent="0.2">
      <c r="A67" s="141"/>
      <c r="B67" s="141"/>
      <c r="C67" s="141"/>
      <c r="D67" s="141"/>
      <c r="E67" s="141"/>
      <c r="F67" s="141"/>
      <c r="G67" s="141"/>
      <c r="H67" s="141"/>
      <c r="I67" s="141"/>
      <c r="J67" s="141"/>
      <c r="K67" s="141"/>
    </row>
    <row r="68" spans="1:11" ht="15" customHeight="1" x14ac:dyDescent="0.2">
      <c r="A68" s="141"/>
      <c r="B68" s="141"/>
      <c r="C68" s="141"/>
      <c r="D68" s="141"/>
      <c r="E68" s="141"/>
      <c r="F68" s="141"/>
      <c r="G68" s="141"/>
      <c r="H68" s="141"/>
      <c r="I68" s="141"/>
      <c r="J68" s="141"/>
      <c r="K68" s="141"/>
    </row>
    <row r="69" spans="1:11" ht="15" customHeight="1" x14ac:dyDescent="0.2">
      <c r="A69" s="141"/>
      <c r="B69" s="141"/>
      <c r="C69" s="141"/>
      <c r="D69" s="141"/>
      <c r="E69" s="141"/>
      <c r="F69" s="141"/>
      <c r="G69" s="141"/>
      <c r="H69" s="141"/>
      <c r="I69" s="141"/>
      <c r="J69" s="141"/>
      <c r="K69" s="141"/>
    </row>
    <row r="70" spans="1:11" ht="15" customHeight="1" x14ac:dyDescent="0.2">
      <c r="A70" s="141"/>
      <c r="B70" s="141"/>
      <c r="C70" s="141"/>
      <c r="D70" s="141"/>
      <c r="E70" s="141"/>
      <c r="F70" s="141"/>
      <c r="G70" s="141"/>
      <c r="H70" s="141"/>
      <c r="I70" s="141"/>
      <c r="J70" s="141"/>
      <c r="K70" s="141"/>
    </row>
    <row r="71" spans="1:11" ht="15" customHeight="1" x14ac:dyDescent="0.2">
      <c r="A71" s="141"/>
      <c r="B71" s="141"/>
      <c r="C71" s="141"/>
      <c r="D71" s="141"/>
      <c r="E71" s="141"/>
      <c r="F71" s="141"/>
      <c r="G71" s="141"/>
      <c r="H71" s="141"/>
      <c r="I71" s="141"/>
      <c r="J71" s="141"/>
      <c r="K71" s="141"/>
    </row>
    <row r="72" spans="1:11" ht="15" customHeight="1" x14ac:dyDescent="0.2">
      <c r="A72" s="141"/>
      <c r="B72" s="141"/>
      <c r="C72" s="141"/>
      <c r="D72" s="141"/>
      <c r="E72" s="141"/>
      <c r="F72" s="141"/>
      <c r="G72" s="141"/>
      <c r="H72" s="141"/>
      <c r="I72" s="141"/>
      <c r="J72" s="141"/>
      <c r="K72" s="141"/>
    </row>
    <row r="73" spans="1:11" ht="15" customHeight="1" x14ac:dyDescent="0.2">
      <c r="A73" s="141"/>
      <c r="B73" s="141"/>
      <c r="C73" s="141"/>
      <c r="D73" s="141"/>
      <c r="E73" s="141"/>
      <c r="F73" s="141"/>
      <c r="G73" s="141"/>
      <c r="H73" s="141"/>
      <c r="I73" s="141"/>
      <c r="J73" s="141"/>
      <c r="K73" s="141"/>
    </row>
    <row r="74" spans="1:11" ht="15" customHeight="1" x14ac:dyDescent="0.2">
      <c r="A74" s="141"/>
      <c r="B74" s="141"/>
      <c r="C74" s="141"/>
      <c r="D74" s="141"/>
      <c r="E74" s="141"/>
      <c r="F74" s="141"/>
      <c r="G74" s="141"/>
      <c r="H74" s="141"/>
      <c r="I74" s="141"/>
      <c r="J74" s="141"/>
      <c r="K74" s="141"/>
    </row>
    <row r="75" spans="1:11" ht="15" customHeight="1" x14ac:dyDescent="0.2">
      <c r="A75" s="141"/>
      <c r="B75" s="141"/>
      <c r="C75" s="141"/>
      <c r="D75" s="141"/>
      <c r="E75" s="141"/>
      <c r="F75" s="141"/>
      <c r="G75" s="141"/>
      <c r="H75" s="141"/>
      <c r="I75" s="141"/>
      <c r="J75" s="141"/>
      <c r="K75" s="141"/>
    </row>
    <row r="76" spans="1:11" ht="15" customHeight="1" x14ac:dyDescent="0.2">
      <c r="A76" s="141"/>
      <c r="B76" s="141"/>
      <c r="C76" s="141"/>
      <c r="D76" s="141"/>
      <c r="E76" s="141"/>
      <c r="F76" s="141"/>
      <c r="G76" s="141"/>
      <c r="H76" s="141"/>
      <c r="I76" s="141"/>
      <c r="J76" s="141"/>
      <c r="K76" s="141"/>
    </row>
    <row r="77" spans="1:11" ht="15" customHeight="1" x14ac:dyDescent="0.2">
      <c r="A77" s="141"/>
      <c r="B77" s="141"/>
      <c r="C77" s="141"/>
      <c r="D77" s="141"/>
      <c r="E77" s="141"/>
      <c r="F77" s="141"/>
      <c r="G77" s="141"/>
      <c r="H77" s="141"/>
      <c r="I77" s="141"/>
      <c r="J77" s="141"/>
      <c r="K77" s="141"/>
    </row>
    <row r="78" spans="1:11" ht="15" customHeight="1" x14ac:dyDescent="0.2">
      <c r="A78" s="141"/>
      <c r="B78" s="141"/>
      <c r="C78" s="141"/>
      <c r="D78" s="141"/>
      <c r="E78" s="141"/>
      <c r="F78" s="141"/>
      <c r="G78" s="141"/>
      <c r="H78" s="141"/>
      <c r="I78" s="141"/>
      <c r="J78" s="141"/>
      <c r="K78" s="141"/>
    </row>
    <row r="79" spans="1:11" ht="15" customHeight="1" x14ac:dyDescent="0.2">
      <c r="A79" s="141"/>
      <c r="B79" s="141"/>
      <c r="C79" s="141"/>
      <c r="D79" s="141"/>
      <c r="E79" s="141"/>
      <c r="F79" s="141"/>
      <c r="G79" s="141"/>
      <c r="H79" s="141"/>
      <c r="I79" s="141"/>
      <c r="J79" s="141"/>
      <c r="K79" s="141"/>
    </row>
    <row r="80" spans="1:11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</sheetData>
  <mergeCells count="18">
    <mergeCell ref="A41:E41"/>
    <mergeCell ref="G41:K41"/>
    <mergeCell ref="A10:B16"/>
    <mergeCell ref="A17:B23"/>
    <mergeCell ref="A24:B30"/>
    <mergeCell ref="A31:B37"/>
    <mergeCell ref="A40:E40"/>
    <mergeCell ref="G40:K40"/>
    <mergeCell ref="K1:L1"/>
    <mergeCell ref="A3:L3"/>
    <mergeCell ref="A5:D5"/>
    <mergeCell ref="E6:G6"/>
    <mergeCell ref="I6:K6"/>
    <mergeCell ref="H7:H9"/>
    <mergeCell ref="D8:D9"/>
    <mergeCell ref="E8:F8"/>
    <mergeCell ref="I8:J8"/>
    <mergeCell ref="A9:B9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&amp;C11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6"/>
  <sheetViews>
    <sheetView view="pageBreakPreview" zoomScaleNormal="100" zoomScaleSheetLayoutView="100" workbookViewId="0">
      <selection activeCell="D10" sqref="D10:F30"/>
    </sheetView>
  </sheetViews>
  <sheetFormatPr defaultRowHeight="12.75" x14ac:dyDescent="0.2"/>
  <cols>
    <col min="1" max="1" width="9.42578125" style="121" customWidth="1"/>
    <col min="2" max="2" width="3.85546875" style="121" customWidth="1"/>
    <col min="3" max="11" width="8.85546875" style="121" customWidth="1"/>
    <col min="12" max="12" width="1.7109375" style="121" customWidth="1"/>
    <col min="13" max="14" width="9.140625" style="121"/>
    <col min="15" max="15" width="11.140625" style="121" customWidth="1"/>
    <col min="16" max="16384" width="9.140625" style="121"/>
  </cols>
  <sheetData>
    <row r="1" spans="1:17" ht="13.5" x14ac:dyDescent="0.25">
      <c r="K1" s="1057" t="s">
        <v>271</v>
      </c>
      <c r="L1" s="1057"/>
    </row>
    <row r="2" spans="1:17" ht="6.75" customHeight="1" x14ac:dyDescent="0.2"/>
    <row r="3" spans="1:17" ht="30" customHeight="1" x14ac:dyDescent="0.2">
      <c r="A3" s="1070" t="s">
        <v>235</v>
      </c>
      <c r="B3" s="1070"/>
      <c r="C3" s="1070"/>
      <c r="D3" s="1070"/>
      <c r="E3" s="1070"/>
      <c r="F3" s="1070"/>
      <c r="G3" s="1070"/>
      <c r="H3" s="1070"/>
      <c r="I3" s="1070"/>
      <c r="J3" s="1070"/>
      <c r="K3" s="1070"/>
      <c r="L3" s="1070"/>
    </row>
    <row r="4" spans="1:17" ht="10.5" customHeight="1" x14ac:dyDescent="0.2">
      <c r="B4" s="122"/>
      <c r="C4" s="122"/>
      <c r="D4" s="177"/>
      <c r="E4" s="177"/>
      <c r="F4" s="124"/>
      <c r="G4" s="122"/>
      <c r="H4" s="122"/>
      <c r="I4" s="122"/>
    </row>
    <row r="5" spans="1:17" ht="12.95" customHeight="1" x14ac:dyDescent="0.2">
      <c r="A5" s="1058" t="s">
        <v>47</v>
      </c>
      <c r="B5" s="1058"/>
      <c r="C5" s="1058"/>
      <c r="D5" s="1059"/>
      <c r="E5" s="170"/>
      <c r="F5" s="125"/>
      <c r="G5" s="125"/>
      <c r="H5" s="125"/>
      <c r="I5" s="125"/>
      <c r="J5" s="126"/>
      <c r="K5" s="176"/>
      <c r="L5" s="126"/>
    </row>
    <row r="6" spans="1:17" ht="24.95" customHeight="1" x14ac:dyDescent="0.25">
      <c r="E6" s="1060">
        <f>T!G17</f>
        <v>2016</v>
      </c>
      <c r="F6" s="1061"/>
      <c r="G6" s="1061"/>
      <c r="H6" s="896"/>
      <c r="I6" s="1062">
        <f>E6-1</f>
        <v>2015</v>
      </c>
      <c r="J6" s="1063"/>
      <c r="K6" s="1064"/>
      <c r="L6" s="126"/>
    </row>
    <row r="7" spans="1:17" ht="24.95" customHeight="1" x14ac:dyDescent="0.25">
      <c r="A7" s="129"/>
      <c r="B7" s="130"/>
      <c r="C7" s="131"/>
      <c r="D7" s="131"/>
      <c r="E7" s="132"/>
      <c r="F7" s="133"/>
      <c r="G7" s="175"/>
      <c r="H7" s="1054" t="s">
        <v>112</v>
      </c>
      <c r="I7" s="897"/>
      <c r="J7" s="194"/>
      <c r="K7" s="898"/>
      <c r="L7" s="155"/>
    </row>
    <row r="8" spans="1:17" ht="24.95" customHeight="1" x14ac:dyDescent="0.25">
      <c r="A8" s="129"/>
      <c r="B8" s="169"/>
      <c r="C8" s="169"/>
      <c r="D8" s="1066" t="s">
        <v>0</v>
      </c>
      <c r="E8" s="1053" t="s">
        <v>41</v>
      </c>
      <c r="F8" s="1054"/>
      <c r="G8" s="202" t="s">
        <v>111</v>
      </c>
      <c r="H8" s="1054"/>
      <c r="I8" s="1068" t="s">
        <v>41</v>
      </c>
      <c r="J8" s="1069"/>
      <c r="K8" s="205" t="s">
        <v>111</v>
      </c>
      <c r="L8" s="155"/>
    </row>
    <row r="9" spans="1:17" ht="12.95" customHeight="1" x14ac:dyDescent="0.25">
      <c r="A9" s="1065" t="s">
        <v>164</v>
      </c>
      <c r="B9" s="1065"/>
      <c r="C9" s="171" t="s">
        <v>48</v>
      </c>
      <c r="D9" s="1067"/>
      <c r="E9" s="383" t="s">
        <v>154</v>
      </c>
      <c r="F9" s="383" t="s">
        <v>1</v>
      </c>
      <c r="G9" s="203" t="s">
        <v>69</v>
      </c>
      <c r="H9" s="1065"/>
      <c r="I9" s="899" t="s">
        <v>165</v>
      </c>
      <c r="J9" s="196" t="s">
        <v>1</v>
      </c>
      <c r="K9" s="206" t="s">
        <v>69</v>
      </c>
      <c r="L9" s="159"/>
    </row>
    <row r="10" spans="1:17" ht="12.95" customHeight="1" x14ac:dyDescent="0.2">
      <c r="A10" s="1077" t="str">
        <f>T!J20</f>
        <v>duben</v>
      </c>
      <c r="B10" s="1078"/>
      <c r="C10" s="160" t="s">
        <v>6</v>
      </c>
      <c r="D10" s="135">
        <v>135</v>
      </c>
      <c r="E10" s="136">
        <v>10486.414999999999</v>
      </c>
      <c r="F10" s="136">
        <v>112024.251</v>
      </c>
      <c r="G10" s="207">
        <f>E10/$E$16</f>
        <v>0.41733598232628583</v>
      </c>
      <c r="H10" s="145">
        <f>(E10-I10)/I10</f>
        <v>-7.6844666202671844E-2</v>
      </c>
      <c r="I10" s="900">
        <v>11359.318000000001</v>
      </c>
      <c r="J10" s="199">
        <v>120850.37</v>
      </c>
      <c r="K10" s="212">
        <f>I10/$I$16</f>
        <v>0.4363469483035341</v>
      </c>
      <c r="L10" s="155"/>
    </row>
    <row r="11" spans="1:17" ht="12.95" customHeight="1" x14ac:dyDescent="0.2">
      <c r="A11" s="1079"/>
      <c r="B11" s="1080"/>
      <c r="C11" s="161" t="s">
        <v>7</v>
      </c>
      <c r="D11" s="135">
        <v>352</v>
      </c>
      <c r="E11" s="136">
        <v>1573.1</v>
      </c>
      <c r="F11" s="136">
        <v>16805.113000000001</v>
      </c>
      <c r="G11" s="208">
        <f t="shared" ref="G11:G15" si="0">E11/$E$16</f>
        <v>6.2605879492417596E-2</v>
      </c>
      <c r="H11" s="145">
        <f t="shared" ref="H11:H15" si="1">(E11-I11)/I11</f>
        <v>-2.3742706462499357E-2</v>
      </c>
      <c r="I11" s="901">
        <v>1611.3579999999999</v>
      </c>
      <c r="J11" s="197">
        <v>17143.237999999998</v>
      </c>
      <c r="K11" s="213">
        <f t="shared" ref="K11:K16" si="2">I11/$I$16</f>
        <v>6.1897302806778187E-2</v>
      </c>
      <c r="L11" s="156"/>
      <c r="M11" s="137"/>
      <c r="O11" s="137"/>
      <c r="P11" s="137"/>
      <c r="Q11" s="137"/>
    </row>
    <row r="12" spans="1:17" ht="12.95" customHeight="1" x14ac:dyDescent="0.2">
      <c r="A12" s="1079"/>
      <c r="B12" s="1080"/>
      <c r="C12" s="161" t="s">
        <v>8</v>
      </c>
      <c r="D12" s="135">
        <v>9807</v>
      </c>
      <c r="E12" s="136">
        <v>4038.2969899999998</v>
      </c>
      <c r="F12" s="136">
        <v>43142.285144000001</v>
      </c>
      <c r="G12" s="208">
        <f t="shared" si="0"/>
        <v>0.16071523406683155</v>
      </c>
      <c r="H12" s="145">
        <f t="shared" si="1"/>
        <v>-6.549257604716841E-4</v>
      </c>
      <c r="I12" s="901">
        <v>4040.9435079999998</v>
      </c>
      <c r="J12" s="197">
        <v>42991.992288000001</v>
      </c>
      <c r="K12" s="213">
        <f t="shared" si="2"/>
        <v>0.15522528447418915</v>
      </c>
      <c r="L12" s="156"/>
      <c r="M12" s="137"/>
      <c r="O12" s="137"/>
      <c r="P12" s="137"/>
      <c r="Q12" s="137"/>
    </row>
    <row r="13" spans="1:17" ht="12.95" customHeight="1" x14ac:dyDescent="0.2">
      <c r="A13" s="1079"/>
      <c r="B13" s="1080"/>
      <c r="C13" s="161" t="s">
        <v>9</v>
      </c>
      <c r="D13" s="135">
        <v>103516</v>
      </c>
      <c r="E13" s="136">
        <v>8502.9980099999993</v>
      </c>
      <c r="F13" s="136">
        <v>90839.966855999999</v>
      </c>
      <c r="G13" s="208">
        <f t="shared" si="0"/>
        <v>0.33840039968109248</v>
      </c>
      <c r="H13" s="145">
        <f t="shared" si="1"/>
        <v>-6.54925760471845E-4</v>
      </c>
      <c r="I13" s="901">
        <v>8508.5704920000007</v>
      </c>
      <c r="J13" s="197">
        <v>90523.511712000007</v>
      </c>
      <c r="K13" s="213">
        <f t="shared" si="2"/>
        <v>0.32684081637732998</v>
      </c>
      <c r="L13" s="156"/>
      <c r="M13" s="137"/>
      <c r="O13" s="137"/>
      <c r="P13" s="137"/>
      <c r="Q13" s="137"/>
    </row>
    <row r="14" spans="1:17" ht="12.95" customHeight="1" x14ac:dyDescent="0.2">
      <c r="A14" s="1079"/>
      <c r="B14" s="1080"/>
      <c r="C14" s="229" t="s">
        <v>261</v>
      </c>
      <c r="D14" s="230">
        <v>113810</v>
      </c>
      <c r="E14" s="231">
        <v>24600.809999999998</v>
      </c>
      <c r="F14" s="231">
        <v>262811.61599999998</v>
      </c>
      <c r="G14" s="232">
        <f>E14/$E$16</f>
        <v>0.97905749556662747</v>
      </c>
      <c r="H14" s="233">
        <f>(E14-I14)/I14</f>
        <v>-3.6025593853337479E-2</v>
      </c>
      <c r="I14" s="902">
        <v>25520.190000000002</v>
      </c>
      <c r="J14" s="234">
        <v>271509.11200000002</v>
      </c>
      <c r="K14" s="235">
        <f t="shared" si="2"/>
        <v>0.98031035196183147</v>
      </c>
      <c r="L14" s="156"/>
      <c r="M14" s="137"/>
      <c r="O14" s="137"/>
      <c r="P14" s="137"/>
      <c r="Q14" s="137"/>
    </row>
    <row r="15" spans="1:17" ht="12.95" customHeight="1" x14ac:dyDescent="0.2">
      <c r="A15" s="1079"/>
      <c r="B15" s="1080"/>
      <c r="C15" s="161" t="s">
        <v>96</v>
      </c>
      <c r="D15" s="914">
        <v>0</v>
      </c>
      <c r="E15" s="136">
        <v>526.22299999999996</v>
      </c>
      <c r="F15" s="136">
        <v>5621.6440000000002</v>
      </c>
      <c r="G15" s="208">
        <f t="shared" si="0"/>
        <v>2.0942504433372616E-2</v>
      </c>
      <c r="H15" s="145">
        <f t="shared" si="1"/>
        <v>2.6624344487451487E-2</v>
      </c>
      <c r="I15" s="901">
        <v>512.57600000000002</v>
      </c>
      <c r="J15" s="197">
        <v>5453.2129999999997</v>
      </c>
      <c r="K15" s="213">
        <f t="shared" si="2"/>
        <v>1.9689648038168514E-2</v>
      </c>
      <c r="L15" s="156"/>
      <c r="M15" s="137"/>
      <c r="O15" s="137"/>
      <c r="P15" s="137"/>
      <c r="Q15" s="137"/>
    </row>
    <row r="16" spans="1:17" ht="12.95" customHeight="1" x14ac:dyDescent="0.2">
      <c r="A16" s="1081"/>
      <c r="B16" s="1082"/>
      <c r="C16" s="163" t="s">
        <v>2</v>
      </c>
      <c r="D16" s="151">
        <v>113810</v>
      </c>
      <c r="E16" s="152">
        <v>25127.032999999996</v>
      </c>
      <c r="F16" s="153">
        <v>268433.26</v>
      </c>
      <c r="G16" s="209">
        <f>SUM(G14:G15)</f>
        <v>1</v>
      </c>
      <c r="H16" s="154">
        <f>(E16-I16)/I16</f>
        <v>-3.4792038617794487E-2</v>
      </c>
      <c r="I16" s="903">
        <v>26032.766000000003</v>
      </c>
      <c r="J16" s="198">
        <v>276962.32500000001</v>
      </c>
      <c r="K16" s="676">
        <f t="shared" si="2"/>
        <v>1</v>
      </c>
      <c r="L16" s="174"/>
      <c r="M16" s="137"/>
    </row>
    <row r="17" spans="1:21" ht="12.95" customHeight="1" x14ac:dyDescent="0.2">
      <c r="A17" s="1083" t="str">
        <f>T!J21</f>
        <v>květen</v>
      </c>
      <c r="B17" s="1084"/>
      <c r="C17" s="160" t="s">
        <v>6</v>
      </c>
      <c r="D17" s="135">
        <v>135</v>
      </c>
      <c r="E17" s="136">
        <v>9462.4959999999992</v>
      </c>
      <c r="F17" s="136">
        <v>101242.12300000001</v>
      </c>
      <c r="G17" s="207">
        <f>E17/$E$23</f>
        <v>0.54294413035117217</v>
      </c>
      <c r="H17" s="145">
        <f>(E17-I17)/I17</f>
        <v>-3.2226601899549181E-3</v>
      </c>
      <c r="I17" s="900">
        <v>9493.0889999999981</v>
      </c>
      <c r="J17" s="199">
        <v>101500.04699999999</v>
      </c>
      <c r="K17" s="212">
        <f>I17/$I$23</f>
        <v>0.57691938148355915</v>
      </c>
      <c r="L17" s="156"/>
      <c r="M17" s="137"/>
      <c r="N17" s="137"/>
    </row>
    <row r="18" spans="1:21" ht="12.95" customHeight="1" x14ac:dyDescent="0.2">
      <c r="A18" s="1083"/>
      <c r="B18" s="1084"/>
      <c r="C18" s="161" t="s">
        <v>7</v>
      </c>
      <c r="D18" s="135">
        <v>353</v>
      </c>
      <c r="E18" s="136">
        <v>981.56099999999992</v>
      </c>
      <c r="F18" s="136">
        <v>10502.014999999999</v>
      </c>
      <c r="G18" s="208">
        <f t="shared" ref="G18:G23" si="3">E18/$E$23</f>
        <v>5.6320529333024491E-2</v>
      </c>
      <c r="H18" s="145">
        <f t="shared" ref="H18:H20" si="4">(E18-I18)/I18</f>
        <v>0.19799569407422585</v>
      </c>
      <c r="I18" s="901">
        <v>819.33600000000001</v>
      </c>
      <c r="J18" s="197">
        <v>8760.34</v>
      </c>
      <c r="K18" s="213">
        <f t="shared" ref="K18:K23" si="5">I18/$I$23</f>
        <v>4.9793151454412106E-2</v>
      </c>
      <c r="L18" s="157"/>
      <c r="M18" s="140"/>
      <c r="N18" s="137"/>
    </row>
    <row r="19" spans="1:21" ht="12.95" customHeight="1" x14ac:dyDescent="0.2">
      <c r="A19" s="1083"/>
      <c r="B19" s="1084"/>
      <c r="C19" s="161" t="s">
        <v>8</v>
      </c>
      <c r="D19" s="135">
        <v>9808</v>
      </c>
      <c r="E19" s="136">
        <v>2134.807836</v>
      </c>
      <c r="F19" s="136">
        <v>22842.778532</v>
      </c>
      <c r="G19" s="208">
        <f t="shared" si="3"/>
        <v>0.12249213991571441</v>
      </c>
      <c r="H19" s="145">
        <f t="shared" si="4"/>
        <v>0.13748829242021379</v>
      </c>
      <c r="I19" s="901">
        <v>1876.7734580000001</v>
      </c>
      <c r="J19" s="197">
        <v>20070.257423999999</v>
      </c>
      <c r="K19" s="213">
        <f t="shared" si="5"/>
        <v>0.11405633957230579</v>
      </c>
      <c r="L19" s="156"/>
      <c r="M19" s="137"/>
      <c r="N19" s="137"/>
      <c r="O19" s="137"/>
      <c r="P19" s="137"/>
    </row>
    <row r="20" spans="1:21" ht="12.95" customHeight="1" x14ac:dyDescent="0.2">
      <c r="A20" s="1083"/>
      <c r="B20" s="1084"/>
      <c r="C20" s="161" t="s">
        <v>9</v>
      </c>
      <c r="D20" s="135">
        <v>103521</v>
      </c>
      <c r="E20" s="136">
        <v>4495.0301639999998</v>
      </c>
      <c r="F20" s="136">
        <v>48097.527468</v>
      </c>
      <c r="G20" s="208">
        <f t="shared" si="3"/>
        <v>0.25791823249333656</v>
      </c>
      <c r="H20" s="145">
        <f t="shared" si="4"/>
        <v>0.13748829242021385</v>
      </c>
      <c r="I20" s="901">
        <v>3951.7155419999999</v>
      </c>
      <c r="J20" s="197">
        <v>42259.734576000003</v>
      </c>
      <c r="K20" s="213">
        <f t="shared" si="5"/>
        <v>0.24015589512429603</v>
      </c>
      <c r="L20" s="156"/>
      <c r="M20" s="137"/>
      <c r="N20" s="137"/>
      <c r="O20" s="137"/>
      <c r="P20" s="137"/>
    </row>
    <row r="21" spans="1:21" ht="12.95" customHeight="1" x14ac:dyDescent="0.2">
      <c r="A21" s="1083"/>
      <c r="B21" s="1084"/>
      <c r="C21" s="229" t="s">
        <v>261</v>
      </c>
      <c r="D21" s="230">
        <v>113817</v>
      </c>
      <c r="E21" s="231">
        <v>17073.894999999997</v>
      </c>
      <c r="F21" s="231">
        <v>182684.44400000002</v>
      </c>
      <c r="G21" s="232">
        <f t="shared" si="3"/>
        <v>0.97967503209324758</v>
      </c>
      <c r="H21" s="233">
        <f>(E21-I21)/I21</f>
        <v>5.7802240938772113E-2</v>
      </c>
      <c r="I21" s="902">
        <v>16140.913999999997</v>
      </c>
      <c r="J21" s="234">
        <v>172590.37899999999</v>
      </c>
      <c r="K21" s="235">
        <f t="shared" si="5"/>
        <v>0.98092476763457304</v>
      </c>
      <c r="L21" s="156"/>
      <c r="M21" s="137"/>
      <c r="N21" s="137"/>
      <c r="O21" s="137"/>
      <c r="P21" s="137"/>
    </row>
    <row r="22" spans="1:21" ht="12.95" customHeight="1" x14ac:dyDescent="0.2">
      <c r="A22" s="1083"/>
      <c r="B22" s="1084"/>
      <c r="C22" s="161" t="s">
        <v>96</v>
      </c>
      <c r="D22" s="914">
        <v>0</v>
      </c>
      <c r="E22" s="136">
        <v>354.226</v>
      </c>
      <c r="F22" s="136">
        <v>3790.0450000000001</v>
      </c>
      <c r="G22" s="208">
        <f t="shared" si="3"/>
        <v>2.0324967906752547E-2</v>
      </c>
      <c r="H22" s="145">
        <f t="shared" ref="H22" si="6">(E22-I22)/I22</f>
        <v>0.12854316472271154</v>
      </c>
      <c r="I22" s="901">
        <v>313.87900000000002</v>
      </c>
      <c r="J22" s="197">
        <v>3356.181</v>
      </c>
      <c r="K22" s="213">
        <f t="shared" si="5"/>
        <v>1.9075232365426905E-2</v>
      </c>
      <c r="L22" s="156"/>
      <c r="M22" s="137"/>
      <c r="N22" s="137"/>
      <c r="O22" s="137"/>
      <c r="P22" s="137"/>
    </row>
    <row r="23" spans="1:21" ht="12.95" customHeight="1" x14ac:dyDescent="0.2">
      <c r="A23" s="1083"/>
      <c r="B23" s="1084"/>
      <c r="C23" s="163" t="s">
        <v>2</v>
      </c>
      <c r="D23" s="151">
        <v>113817</v>
      </c>
      <c r="E23" s="152">
        <v>17428.120999999996</v>
      </c>
      <c r="F23" s="153">
        <v>186474.48900000003</v>
      </c>
      <c r="G23" s="678">
        <f t="shared" si="3"/>
        <v>1</v>
      </c>
      <c r="H23" s="154">
        <f>(E23-I23)/I23</f>
        <v>5.9151640497695585E-2</v>
      </c>
      <c r="I23" s="903">
        <v>16454.792999999998</v>
      </c>
      <c r="J23" s="198">
        <v>175946.56</v>
      </c>
      <c r="K23" s="676">
        <f t="shared" si="5"/>
        <v>1</v>
      </c>
      <c r="L23" s="174"/>
      <c r="M23" s="137"/>
      <c r="N23" s="137"/>
      <c r="O23" s="137"/>
      <c r="P23" s="137"/>
    </row>
    <row r="24" spans="1:21" ht="12.95" customHeight="1" x14ac:dyDescent="0.2">
      <c r="A24" s="1083" t="str">
        <f>T!J22</f>
        <v>červen</v>
      </c>
      <c r="B24" s="1084"/>
      <c r="C24" s="160" t="s">
        <v>6</v>
      </c>
      <c r="D24" s="135">
        <v>135</v>
      </c>
      <c r="E24" s="136">
        <v>8032.1580000000004</v>
      </c>
      <c r="F24" s="136">
        <v>85915.999000000011</v>
      </c>
      <c r="G24" s="207">
        <f>E24/$E$30</f>
        <v>0.69042090778936249</v>
      </c>
      <c r="H24" s="145">
        <f>(E24-I24)/I24</f>
        <v>-7.2833969439214122E-2</v>
      </c>
      <c r="I24" s="900">
        <v>8663.1280000000006</v>
      </c>
      <c r="J24" s="199">
        <v>92405.349999999991</v>
      </c>
      <c r="K24" s="212">
        <f>I24/$I$30</f>
        <v>0.70680044902337258</v>
      </c>
      <c r="L24" s="183"/>
      <c r="M24" s="136"/>
      <c r="N24" s="136"/>
      <c r="O24" s="136"/>
      <c r="P24" s="136"/>
      <c r="Q24" s="136"/>
      <c r="R24" s="136"/>
      <c r="S24" s="136"/>
      <c r="T24" s="136"/>
      <c r="U24" s="136"/>
    </row>
    <row r="25" spans="1:21" ht="12.95" customHeight="1" x14ac:dyDescent="0.2">
      <c r="A25" s="1083"/>
      <c r="B25" s="1084"/>
      <c r="C25" s="161" t="s">
        <v>7</v>
      </c>
      <c r="D25" s="135">
        <v>353</v>
      </c>
      <c r="E25" s="136">
        <v>622.53300000000002</v>
      </c>
      <c r="F25" s="136">
        <v>6658.9249999999993</v>
      </c>
      <c r="G25" s="208">
        <f t="shared" ref="G25:G29" si="7">E25/$E$30</f>
        <v>5.3511123534775482E-2</v>
      </c>
      <c r="H25" s="145">
        <f t="shared" ref="H25:H27" si="8">(E25-I25)/I25</f>
        <v>-2.233512104341541E-2</v>
      </c>
      <c r="I25" s="901">
        <v>636.755</v>
      </c>
      <c r="J25" s="197">
        <v>6792.2650000000003</v>
      </c>
      <c r="K25" s="213">
        <f t="shared" ref="K25:K30" si="9">I25/$I$30</f>
        <v>5.1951064317401006E-2</v>
      </c>
      <c r="L25" s="158"/>
      <c r="M25" s="136"/>
      <c r="N25" s="136"/>
      <c r="O25" s="136"/>
      <c r="P25" s="136"/>
      <c r="Q25" s="136"/>
      <c r="R25" s="136"/>
      <c r="S25" s="136"/>
      <c r="T25" s="136"/>
      <c r="U25" s="136"/>
    </row>
    <row r="26" spans="1:21" ht="12.95" customHeight="1" x14ac:dyDescent="0.2">
      <c r="A26" s="1083"/>
      <c r="B26" s="1084"/>
      <c r="C26" s="161" t="s">
        <v>8</v>
      </c>
      <c r="D26" s="135">
        <v>9813</v>
      </c>
      <c r="E26" s="136">
        <v>884.74426599999993</v>
      </c>
      <c r="F26" s="136">
        <v>9465.4997640000001</v>
      </c>
      <c r="G26" s="208">
        <f t="shared" si="7"/>
        <v>7.6050040262299751E-2</v>
      </c>
      <c r="H26" s="145">
        <f t="shared" si="8"/>
        <v>7.5720460989422171E-3</v>
      </c>
      <c r="I26" s="901">
        <v>878.09528799999998</v>
      </c>
      <c r="J26" s="197">
        <v>9368.2267840000004</v>
      </c>
      <c r="K26" s="213">
        <f t="shared" si="9"/>
        <v>7.1641345232773615E-2</v>
      </c>
      <c r="L26" s="158"/>
      <c r="M26" s="136"/>
      <c r="N26" s="136"/>
      <c r="O26" s="136"/>
      <c r="P26" s="136"/>
      <c r="Q26" s="136"/>
      <c r="R26" s="136"/>
      <c r="S26" s="136"/>
      <c r="T26" s="136"/>
      <c r="U26" s="136"/>
    </row>
    <row r="27" spans="1:21" ht="12.95" customHeight="1" x14ac:dyDescent="0.2">
      <c r="A27" s="1083"/>
      <c r="B27" s="1084"/>
      <c r="C27" s="161" t="s">
        <v>9</v>
      </c>
      <c r="D27" s="135">
        <v>103532</v>
      </c>
      <c r="E27" s="136">
        <v>1862.9087340000001</v>
      </c>
      <c r="F27" s="136">
        <v>19930.462235999999</v>
      </c>
      <c r="G27" s="208">
        <f t="shared" si="7"/>
        <v>0.16013020899950076</v>
      </c>
      <c r="H27" s="145">
        <f t="shared" si="8"/>
        <v>7.5720460989423758E-3</v>
      </c>
      <c r="I27" s="901">
        <v>1848.9087119999999</v>
      </c>
      <c r="J27" s="197">
        <v>19725.645216000001</v>
      </c>
      <c r="K27" s="213">
        <f t="shared" si="9"/>
        <v>0.15084730455844877</v>
      </c>
      <c r="L27" s="158"/>
      <c r="M27" s="136"/>
      <c r="N27" s="136"/>
      <c r="O27" s="136"/>
      <c r="P27" s="136"/>
      <c r="Q27" s="136"/>
      <c r="R27" s="136"/>
      <c r="S27" s="136"/>
      <c r="T27" s="136"/>
      <c r="U27" s="136"/>
    </row>
    <row r="28" spans="1:21" ht="12.95" customHeight="1" x14ac:dyDescent="0.2">
      <c r="A28" s="1083"/>
      <c r="B28" s="1084"/>
      <c r="C28" s="229" t="s">
        <v>261</v>
      </c>
      <c r="D28" s="230">
        <v>113833</v>
      </c>
      <c r="E28" s="231">
        <v>11402.344000000001</v>
      </c>
      <c r="F28" s="231">
        <v>121970.886</v>
      </c>
      <c r="G28" s="232">
        <f t="shared" si="7"/>
        <v>0.98011228058593847</v>
      </c>
      <c r="H28" s="233">
        <f>(E28-I28)/I28</f>
        <v>-5.1928898974439489E-2</v>
      </c>
      <c r="I28" s="902">
        <v>12026.887000000001</v>
      </c>
      <c r="J28" s="234">
        <v>128291.48699999999</v>
      </c>
      <c r="K28" s="235">
        <f t="shared" si="9"/>
        <v>0.98124016313199602</v>
      </c>
      <c r="L28" s="158"/>
      <c r="M28" s="136"/>
      <c r="N28" s="136"/>
      <c r="O28" s="136"/>
      <c r="P28" s="136"/>
      <c r="Q28" s="136"/>
      <c r="R28" s="136"/>
      <c r="S28" s="136"/>
      <c r="T28" s="136"/>
      <c r="U28" s="136"/>
    </row>
    <row r="29" spans="1:21" ht="12.95" customHeight="1" x14ac:dyDescent="0.2">
      <c r="A29" s="1083"/>
      <c r="B29" s="1084"/>
      <c r="C29" s="161" t="s">
        <v>96</v>
      </c>
      <c r="D29" s="914">
        <v>0</v>
      </c>
      <c r="E29" s="136">
        <v>231.36799999999999</v>
      </c>
      <c r="F29" s="136">
        <v>2474.931</v>
      </c>
      <c r="G29" s="208">
        <f t="shared" si="7"/>
        <v>1.9887719414061478E-2</v>
      </c>
      <c r="H29" s="145">
        <f t="shared" ref="H29" si="10">(E29-I29)/I29</f>
        <v>6.2278199151067594E-3</v>
      </c>
      <c r="I29" s="901">
        <v>229.93600000000001</v>
      </c>
      <c r="J29" s="197">
        <v>2452.7690000000002</v>
      </c>
      <c r="K29" s="213">
        <f t="shared" si="9"/>
        <v>1.8759836868004049E-2</v>
      </c>
      <c r="L29" s="158"/>
      <c r="M29" s="136"/>
      <c r="N29" s="136"/>
      <c r="O29" s="136"/>
      <c r="P29" s="136"/>
      <c r="Q29" s="136"/>
      <c r="R29" s="136"/>
      <c r="S29" s="136"/>
      <c r="T29" s="136"/>
      <c r="U29" s="136"/>
    </row>
    <row r="30" spans="1:21" ht="12.95" customHeight="1" thickBot="1" x14ac:dyDescent="0.25">
      <c r="A30" s="1085"/>
      <c r="B30" s="1086"/>
      <c r="C30" s="162" t="s">
        <v>2</v>
      </c>
      <c r="D30" s="147">
        <v>113833</v>
      </c>
      <c r="E30" s="148">
        <v>11633.712000000001</v>
      </c>
      <c r="F30" s="149">
        <v>124445.817</v>
      </c>
      <c r="G30" s="678">
        <f>E30/$E$30</f>
        <v>1</v>
      </c>
      <c r="H30" s="150">
        <f>(E30-I30)/I30</f>
        <v>-5.0837888415293173E-2</v>
      </c>
      <c r="I30" s="904">
        <v>12256.823</v>
      </c>
      <c r="J30" s="227">
        <v>130744.25599999999</v>
      </c>
      <c r="K30" s="677">
        <f t="shared" si="9"/>
        <v>1</v>
      </c>
      <c r="L30" s="189"/>
    </row>
    <row r="31" spans="1:21" ht="12.95" customHeight="1" thickTop="1" x14ac:dyDescent="0.2">
      <c r="A31" s="1091" t="str">
        <f>T!E17</f>
        <v>II. čtvrtletí</v>
      </c>
      <c r="B31" s="1092"/>
      <c r="C31" s="190" t="s">
        <v>6</v>
      </c>
      <c r="D31" s="191">
        <f>D24</f>
        <v>135</v>
      </c>
      <c r="E31" s="192">
        <f>E10+E17+E24</f>
        <v>27981.069</v>
      </c>
      <c r="F31" s="192">
        <f>F10+F17+F24</f>
        <v>299182.37300000002</v>
      </c>
      <c r="G31" s="236">
        <f>E31/$E$37</f>
        <v>0.51636195893082537</v>
      </c>
      <c r="H31" s="193">
        <f>(E31-I31)/I31</f>
        <v>-5.1988418980038829E-2</v>
      </c>
      <c r="I31" s="905">
        <v>29515.535</v>
      </c>
      <c r="J31" s="237">
        <v>314755.76699999999</v>
      </c>
      <c r="K31" s="213">
        <f>I31/$I$37</f>
        <v>0.53915185306137903</v>
      </c>
      <c r="L31" s="155"/>
    </row>
    <row r="32" spans="1:21" ht="12.95" customHeight="1" x14ac:dyDescent="0.2">
      <c r="A32" s="1083"/>
      <c r="B32" s="1084"/>
      <c r="C32" s="161" t="s">
        <v>7</v>
      </c>
      <c r="D32" s="135">
        <f t="shared" ref="D32:D34" si="11">D25</f>
        <v>353</v>
      </c>
      <c r="E32" s="136">
        <f>E11+E18+E25</f>
        <v>3177.194</v>
      </c>
      <c r="F32" s="136">
        <f t="shared" ref="F32" si="12">F11+F18+F25</f>
        <v>33966.053</v>
      </c>
      <c r="G32" s="208">
        <f t="shared" ref="G32:G37" si="13">E32/$E$37</f>
        <v>5.863185991011511E-2</v>
      </c>
      <c r="H32" s="145">
        <f t="shared" ref="H32:H34" si="14">(E32-I32)/I32</f>
        <v>3.5777285946726377E-2</v>
      </c>
      <c r="I32" s="901">
        <v>3067.4490000000001</v>
      </c>
      <c r="J32" s="197">
        <v>32695.842999999997</v>
      </c>
      <c r="K32" s="213">
        <f t="shared" ref="K32:K37" si="15">I32/$I$37</f>
        <v>5.6032215323939545E-2</v>
      </c>
      <c r="L32" s="155"/>
    </row>
    <row r="33" spans="1:12" ht="12.95" customHeight="1" x14ac:dyDescent="0.2">
      <c r="A33" s="1083"/>
      <c r="B33" s="1084"/>
      <c r="C33" s="161" t="s">
        <v>8</v>
      </c>
      <c r="D33" s="135">
        <f t="shared" si="11"/>
        <v>9813</v>
      </c>
      <c r="E33" s="136">
        <f t="shared" ref="E33:F36" si="16">E12+E19+E26</f>
        <v>7057.8490919999995</v>
      </c>
      <c r="F33" s="136">
        <f t="shared" si="16"/>
        <v>75450.563439999998</v>
      </c>
      <c r="G33" s="208">
        <f>E33/$E$37</f>
        <v>0.13024537350532486</v>
      </c>
      <c r="H33" s="145">
        <f t="shared" si="14"/>
        <v>3.8558575223405382E-2</v>
      </c>
      <c r="I33" s="901">
        <v>6795.8122540000004</v>
      </c>
      <c r="J33" s="197">
        <v>72430.476496000003</v>
      </c>
      <c r="K33" s="213">
        <f t="shared" si="15"/>
        <v>0.12413716267725884</v>
      </c>
      <c r="L33" s="155"/>
    </row>
    <row r="34" spans="1:12" ht="12.95" customHeight="1" x14ac:dyDescent="0.2">
      <c r="A34" s="1083"/>
      <c r="B34" s="1084"/>
      <c r="C34" s="161" t="s">
        <v>9</v>
      </c>
      <c r="D34" s="135">
        <f t="shared" si="11"/>
        <v>103532</v>
      </c>
      <c r="E34" s="136">
        <f t="shared" si="16"/>
        <v>14860.936908</v>
      </c>
      <c r="F34" s="136">
        <f t="shared" si="16"/>
        <v>158867.95655999999</v>
      </c>
      <c r="G34" s="208">
        <f t="shared" si="13"/>
        <v>0.27424336408885175</v>
      </c>
      <c r="H34" s="145">
        <f t="shared" si="14"/>
        <v>3.8558575223405417E-2</v>
      </c>
      <c r="I34" s="901">
        <v>14309.194746000001</v>
      </c>
      <c r="J34" s="197">
        <v>152508.89150400003</v>
      </c>
      <c r="K34" s="213">
        <f>I34/$I$37</f>
        <v>0.26138197607199221</v>
      </c>
      <c r="L34" s="155"/>
    </row>
    <row r="35" spans="1:12" ht="12.95" customHeight="1" x14ac:dyDescent="0.2">
      <c r="A35" s="1083"/>
      <c r="B35" s="1084"/>
      <c r="C35" s="229" t="s">
        <v>261</v>
      </c>
      <c r="D35" s="230">
        <f>SUM(D31:D34)</f>
        <v>113833</v>
      </c>
      <c r="E35" s="231">
        <f t="shared" ref="E35:F35" si="17">SUM(E31:E34)</f>
        <v>53077.048999999999</v>
      </c>
      <c r="F35" s="231">
        <f t="shared" si="17"/>
        <v>567466.946</v>
      </c>
      <c r="G35" s="232">
        <f t="shared" si="13"/>
        <v>0.97948255643511706</v>
      </c>
      <c r="H35" s="233">
        <f>(E35-I35)/I35</f>
        <v>-1.1379490806426388E-2</v>
      </c>
      <c r="I35" s="902">
        <v>53687.991000000002</v>
      </c>
      <c r="J35" s="234">
        <v>572390.978</v>
      </c>
      <c r="K35" s="235">
        <f t="shared" si="15"/>
        <v>0.9807032071345696</v>
      </c>
      <c r="L35" s="155"/>
    </row>
    <row r="36" spans="1:12" ht="12.95" customHeight="1" x14ac:dyDescent="0.2">
      <c r="A36" s="1083"/>
      <c r="B36" s="1084"/>
      <c r="C36" s="161" t="s">
        <v>96</v>
      </c>
      <c r="D36" s="135"/>
      <c r="E36" s="136">
        <f t="shared" si="16"/>
        <v>1111.817</v>
      </c>
      <c r="F36" s="136">
        <f t="shared" si="16"/>
        <v>11886.62</v>
      </c>
      <c r="G36" s="208">
        <f t="shared" si="13"/>
        <v>2.0517443564882866E-2</v>
      </c>
      <c r="H36" s="145">
        <f t="shared" ref="H36" si="18">(E36-I36)/I36</f>
        <v>5.2467315605680027E-2</v>
      </c>
      <c r="I36" s="901">
        <v>1056.3910000000001</v>
      </c>
      <c r="J36" s="197">
        <v>11262.163</v>
      </c>
      <c r="K36" s="213">
        <f t="shared" si="15"/>
        <v>1.9296792865430467E-2</v>
      </c>
      <c r="L36" s="155"/>
    </row>
    <row r="37" spans="1:12" ht="12.95" customHeight="1" x14ac:dyDescent="0.2">
      <c r="A37" s="1083"/>
      <c r="B37" s="1084"/>
      <c r="C37" s="164" t="s">
        <v>2</v>
      </c>
      <c r="D37" s="165">
        <f>SUM(D31:D34)</f>
        <v>113833</v>
      </c>
      <c r="E37" s="166">
        <f>SUM(E35:E36)</f>
        <v>54188.866000000002</v>
      </c>
      <c r="F37" s="167">
        <f>SUM(F35:F36)</f>
        <v>579353.56599999999</v>
      </c>
      <c r="G37" s="211">
        <f t="shared" si="13"/>
        <v>1</v>
      </c>
      <c r="H37" s="168">
        <f>(E37-I37)/I37</f>
        <v>-1.0147452207972609E-2</v>
      </c>
      <c r="I37" s="906">
        <v>54744.381999999998</v>
      </c>
      <c r="J37" s="201">
        <v>583653.14100000006</v>
      </c>
      <c r="K37" s="216">
        <f t="shared" si="15"/>
        <v>1</v>
      </c>
      <c r="L37" s="159"/>
    </row>
    <row r="38" spans="1:12" ht="5.0999999999999996" customHeight="1" x14ac:dyDescent="0.2">
      <c r="A38" s="138"/>
      <c r="B38" s="139"/>
      <c r="C38" s="172"/>
      <c r="D38" s="143"/>
      <c r="E38" s="144"/>
      <c r="F38" s="144"/>
      <c r="G38" s="217"/>
      <c r="H38" s="146"/>
      <c r="I38" s="908"/>
      <c r="J38" s="219"/>
      <c r="K38" s="222"/>
      <c r="L38" s="155"/>
    </row>
    <row r="39" spans="1:12" ht="20.100000000000001" customHeight="1" x14ac:dyDescent="0.2">
      <c r="A39" s="138"/>
      <c r="B39" s="139"/>
      <c r="C39" s="142"/>
      <c r="D39" s="144"/>
      <c r="E39" s="144"/>
      <c r="F39" s="144"/>
      <c r="G39" s="173"/>
      <c r="H39" s="122"/>
      <c r="I39" s="219"/>
      <c r="J39" s="219"/>
      <c r="K39" s="221"/>
      <c r="L39" s="155"/>
    </row>
    <row r="40" spans="1:12" ht="15" customHeight="1" x14ac:dyDescent="0.25">
      <c r="A40" s="1071" t="s">
        <v>188</v>
      </c>
      <c r="B40" s="1071"/>
      <c r="C40" s="1071"/>
      <c r="D40" s="1071"/>
      <c r="E40" s="1071"/>
      <c r="F40" s="141"/>
      <c r="G40" s="1071" t="s">
        <v>189</v>
      </c>
      <c r="H40" s="1071"/>
      <c r="I40" s="1071"/>
      <c r="J40" s="1071"/>
      <c r="K40" s="1074"/>
      <c r="L40" s="155"/>
    </row>
    <row r="41" spans="1:12" ht="15" customHeight="1" x14ac:dyDescent="0.2">
      <c r="A41" s="1073" t="str">
        <f>A31</f>
        <v>II. čtvrtletí</v>
      </c>
      <c r="B41" s="1073"/>
      <c r="C41" s="1073"/>
      <c r="D41" s="1073"/>
      <c r="E41" s="1073"/>
      <c r="F41" s="141"/>
      <c r="G41" s="1075" t="str">
        <f>A31</f>
        <v>II. čtvrtletí</v>
      </c>
      <c r="H41" s="1075"/>
      <c r="I41" s="1075"/>
      <c r="J41" s="1075"/>
      <c r="K41" s="1076"/>
      <c r="L41" s="155"/>
    </row>
    <row r="42" spans="1:12" ht="15" customHeight="1" x14ac:dyDescent="0.2">
      <c r="A42" s="141"/>
      <c r="B42" s="141"/>
      <c r="C42" s="141"/>
      <c r="G42" s="141"/>
      <c r="H42" s="141"/>
      <c r="I42" s="141"/>
      <c r="J42" s="141"/>
      <c r="K42" s="141"/>
      <c r="L42" s="155"/>
    </row>
    <row r="43" spans="1:12" ht="15" customHeight="1" x14ac:dyDescent="0.2">
      <c r="A43" s="141"/>
      <c r="B43" s="141"/>
      <c r="C43" s="141"/>
      <c r="G43" s="141"/>
      <c r="H43" s="141"/>
      <c r="I43" s="141"/>
      <c r="J43" s="141"/>
      <c r="K43" s="141"/>
      <c r="L43" s="155"/>
    </row>
    <row r="44" spans="1:12" ht="15" customHeight="1" x14ac:dyDescent="0.2">
      <c r="A44" s="141"/>
      <c r="B44" s="141"/>
      <c r="C44" s="141"/>
      <c r="G44" s="141"/>
      <c r="H44" s="141"/>
      <c r="I44" s="141"/>
      <c r="J44" s="141"/>
      <c r="K44" s="141"/>
      <c r="L44" s="155"/>
    </row>
    <row r="45" spans="1:12" ht="15" customHeight="1" x14ac:dyDescent="0.2">
      <c r="A45" s="141"/>
      <c r="B45" s="141"/>
      <c r="C45" s="141">
        <f>E6</f>
        <v>2016</v>
      </c>
      <c r="D45" s="141">
        <f>I6</f>
        <v>2015</v>
      </c>
      <c r="H45" s="141"/>
      <c r="I45" s="141">
        <f>E6</f>
        <v>2016</v>
      </c>
      <c r="J45" s="141">
        <f>I6</f>
        <v>2015</v>
      </c>
      <c r="K45" s="141"/>
      <c r="L45" s="155"/>
    </row>
    <row r="46" spans="1:12" ht="15" customHeight="1" x14ac:dyDescent="0.2">
      <c r="A46" s="141"/>
      <c r="B46" s="141" t="str">
        <f>A10</f>
        <v>duben</v>
      </c>
      <c r="C46" s="439">
        <f>E16</f>
        <v>25127.032999999996</v>
      </c>
      <c r="D46" s="439">
        <f>I16</f>
        <v>26032.766000000003</v>
      </c>
      <c r="H46" s="141" t="str">
        <f>A10</f>
        <v>duben</v>
      </c>
      <c r="I46" s="440">
        <f>E16/E37</f>
        <v>0.46369364880232028</v>
      </c>
      <c r="J46" s="440">
        <f>I16/I37</f>
        <v>0.47553310584454134</v>
      </c>
      <c r="K46" s="141"/>
      <c r="L46" s="155"/>
    </row>
    <row r="47" spans="1:12" ht="15" customHeight="1" x14ac:dyDescent="0.2">
      <c r="A47" s="141"/>
      <c r="B47" s="141" t="str">
        <f>A17</f>
        <v>květen</v>
      </c>
      <c r="C47" s="439">
        <f>E23</f>
        <v>17428.120999999996</v>
      </c>
      <c r="D47" s="439">
        <f>I23</f>
        <v>16454.792999999998</v>
      </c>
      <c r="H47" s="141" t="str">
        <f>A17</f>
        <v>květen</v>
      </c>
      <c r="I47" s="440">
        <f>E23/E37</f>
        <v>0.32161811616430569</v>
      </c>
      <c r="J47" s="440">
        <f>I23/I37</f>
        <v>0.30057500694774486</v>
      </c>
      <c r="K47" s="141"/>
      <c r="L47" s="155"/>
    </row>
    <row r="48" spans="1:12" ht="15" customHeight="1" x14ac:dyDescent="0.2">
      <c r="A48" s="141"/>
      <c r="B48" s="141" t="str">
        <f>A24</f>
        <v>červen</v>
      </c>
      <c r="C48" s="439">
        <f>E30</f>
        <v>11633.712000000001</v>
      </c>
      <c r="D48" s="439">
        <f>I30</f>
        <v>12256.823</v>
      </c>
      <c r="H48" s="141" t="str">
        <f>A24</f>
        <v>červen</v>
      </c>
      <c r="I48" s="440">
        <f>E30/E37</f>
        <v>0.21468823503337384</v>
      </c>
      <c r="J48" s="440">
        <f>I30/I37</f>
        <v>0.22389188720771386</v>
      </c>
      <c r="K48" s="141"/>
      <c r="L48" s="155"/>
    </row>
    <row r="49" spans="1:12" ht="15" customHeight="1" x14ac:dyDescent="0.2">
      <c r="A49" s="141"/>
      <c r="B49" s="141"/>
      <c r="C49" s="439">
        <f>SUM(C46:C48)</f>
        <v>54188.865999999995</v>
      </c>
      <c r="D49" s="439">
        <f>SUM(D46:D48)</f>
        <v>54744.381999999998</v>
      </c>
      <c r="E49" s="141"/>
      <c r="F49" s="141"/>
      <c r="G49" s="141"/>
      <c r="H49" s="141"/>
      <c r="I49" s="309">
        <f>SUM(I46:I48)</f>
        <v>0.99999999999999978</v>
      </c>
      <c r="J49" s="309">
        <f>SUM(J46:J48)</f>
        <v>1</v>
      </c>
      <c r="K49" s="141"/>
      <c r="L49" s="155"/>
    </row>
    <row r="50" spans="1:12" ht="15" customHeight="1" x14ac:dyDescent="0.2">
      <c r="A50" s="141"/>
      <c r="B50" s="141"/>
      <c r="C50" s="141"/>
      <c r="D50" s="141"/>
      <c r="E50" s="141"/>
      <c r="F50" s="141"/>
      <c r="G50" s="141"/>
      <c r="H50" s="141"/>
      <c r="I50" s="141"/>
      <c r="J50" s="141"/>
      <c r="K50" s="141"/>
      <c r="L50" s="155"/>
    </row>
    <row r="51" spans="1:12" ht="15" customHeight="1" x14ac:dyDescent="0.2">
      <c r="A51" s="141"/>
      <c r="B51" s="141"/>
      <c r="C51" s="141"/>
      <c r="D51" s="141"/>
      <c r="E51" s="141"/>
      <c r="F51" s="141"/>
      <c r="G51" s="141"/>
      <c r="H51" s="141"/>
      <c r="I51" s="141"/>
      <c r="J51" s="141"/>
      <c r="K51" s="141"/>
      <c r="L51" s="155"/>
    </row>
    <row r="52" spans="1:12" ht="15" customHeight="1" x14ac:dyDescent="0.2">
      <c r="A52" s="141"/>
      <c r="B52" s="141"/>
      <c r="C52" s="141"/>
      <c r="D52" s="141"/>
      <c r="E52" s="141"/>
      <c r="F52" s="141"/>
      <c r="G52" s="141"/>
      <c r="H52" s="141"/>
      <c r="I52" s="141"/>
      <c r="J52" s="141"/>
      <c r="K52" s="141"/>
      <c r="L52" s="155"/>
    </row>
    <row r="53" spans="1:12" ht="15" customHeight="1" x14ac:dyDescent="0.2">
      <c r="A53" s="141"/>
      <c r="B53" s="141"/>
      <c r="C53" s="141"/>
      <c r="D53" s="141"/>
      <c r="E53" s="141"/>
      <c r="F53" s="141"/>
      <c r="G53" s="141"/>
      <c r="H53" s="141"/>
      <c r="I53" s="141"/>
      <c r="J53" s="141"/>
      <c r="K53" s="141"/>
      <c r="L53" s="155"/>
    </row>
    <row r="54" spans="1:12" ht="15" customHeight="1" x14ac:dyDescent="0.2">
      <c r="A54" s="141"/>
      <c r="B54" s="141"/>
      <c r="C54" s="141"/>
      <c r="D54" s="141"/>
      <c r="E54" s="141"/>
      <c r="F54" s="141"/>
      <c r="G54" s="141"/>
      <c r="H54" s="141"/>
      <c r="I54" s="141"/>
      <c r="J54" s="141"/>
      <c r="K54" s="141"/>
      <c r="L54" s="155"/>
    </row>
    <row r="55" spans="1:12" ht="15" customHeight="1" x14ac:dyDescent="0.2">
      <c r="A55" s="141"/>
      <c r="B55" s="141"/>
      <c r="C55" s="141"/>
      <c r="D55" s="141"/>
      <c r="E55" s="141"/>
      <c r="F55" s="141"/>
      <c r="G55" s="141"/>
      <c r="H55" s="141"/>
      <c r="I55" s="141"/>
      <c r="J55" s="141"/>
      <c r="K55" s="141"/>
      <c r="L55" s="155"/>
    </row>
    <row r="56" spans="1:12" ht="15" customHeight="1" x14ac:dyDescent="0.2">
      <c r="A56" s="259"/>
      <c r="B56" s="259"/>
      <c r="C56" s="259"/>
      <c r="D56" s="259"/>
      <c r="E56" s="259"/>
      <c r="F56" s="259"/>
      <c r="G56" s="259"/>
      <c r="H56" s="259"/>
      <c r="I56" s="259"/>
      <c r="J56" s="259"/>
      <c r="K56" s="259"/>
      <c r="L56" s="159"/>
    </row>
    <row r="57" spans="1:12" ht="15" customHeight="1" x14ac:dyDescent="0.2">
      <c r="A57" s="141"/>
      <c r="B57" s="141"/>
      <c r="C57" s="141"/>
      <c r="D57" s="141"/>
      <c r="E57" s="141"/>
      <c r="F57" s="141"/>
      <c r="G57" s="141"/>
      <c r="H57" s="141"/>
      <c r="I57" s="141"/>
      <c r="J57" s="141"/>
      <c r="K57" s="141"/>
      <c r="L57" s="155"/>
    </row>
    <row r="58" spans="1:12" ht="15" customHeight="1" x14ac:dyDescent="0.2">
      <c r="A58" s="141"/>
      <c r="B58" s="141"/>
      <c r="C58" s="141"/>
      <c r="D58" s="141"/>
      <c r="E58" s="141"/>
      <c r="F58" s="141"/>
      <c r="G58" s="141"/>
      <c r="H58" s="141"/>
      <c r="I58" s="141"/>
      <c r="J58" s="141"/>
      <c r="K58" s="141"/>
    </row>
    <row r="59" spans="1:12" ht="15" customHeight="1" x14ac:dyDescent="0.2">
      <c r="A59" s="141"/>
      <c r="B59" s="141"/>
      <c r="C59" s="141"/>
      <c r="D59" s="141"/>
      <c r="E59" s="141"/>
      <c r="F59" s="141"/>
      <c r="G59" s="141"/>
      <c r="H59" s="141"/>
      <c r="I59" s="141"/>
      <c r="J59" s="141"/>
      <c r="K59" s="141"/>
    </row>
    <row r="60" spans="1:12" ht="15" customHeight="1" x14ac:dyDescent="0.2">
      <c r="A60" s="141"/>
      <c r="B60" s="141"/>
      <c r="C60" s="141"/>
      <c r="D60" s="141"/>
      <c r="E60" s="141"/>
      <c r="F60" s="141"/>
      <c r="G60" s="141"/>
      <c r="H60" s="141"/>
      <c r="I60" s="141"/>
      <c r="J60" s="141"/>
      <c r="K60" s="141"/>
    </row>
    <row r="61" spans="1:12" ht="15" customHeight="1" x14ac:dyDescent="0.2">
      <c r="A61" s="141"/>
      <c r="B61" s="141"/>
      <c r="C61" s="141"/>
      <c r="D61" s="141"/>
      <c r="E61" s="141"/>
      <c r="F61" s="141"/>
      <c r="G61" s="141"/>
      <c r="H61" s="141"/>
      <c r="I61" s="141"/>
      <c r="J61" s="141"/>
      <c r="K61" s="141"/>
    </row>
    <row r="62" spans="1:12" ht="15" customHeight="1" x14ac:dyDescent="0.2">
      <c r="A62" s="141"/>
      <c r="B62" s="141"/>
      <c r="C62" s="141"/>
      <c r="D62" s="141"/>
      <c r="E62" s="141"/>
      <c r="F62" s="141"/>
      <c r="G62" s="141"/>
      <c r="H62" s="141"/>
      <c r="I62" s="141"/>
      <c r="J62" s="141"/>
      <c r="K62" s="141"/>
    </row>
    <row r="63" spans="1:12" ht="15" customHeight="1" x14ac:dyDescent="0.2">
      <c r="A63" s="141"/>
      <c r="B63" s="141"/>
      <c r="C63" s="141"/>
      <c r="D63" s="141"/>
      <c r="E63" s="141"/>
      <c r="F63" s="141"/>
      <c r="G63" s="141"/>
      <c r="H63" s="141"/>
      <c r="I63" s="141"/>
      <c r="J63" s="141"/>
      <c r="K63" s="141"/>
    </row>
    <row r="64" spans="1:12" ht="15" customHeight="1" x14ac:dyDescent="0.2">
      <c r="A64" s="141"/>
      <c r="B64" s="141"/>
      <c r="C64" s="141"/>
      <c r="D64" s="141"/>
      <c r="E64" s="141"/>
      <c r="F64" s="141"/>
      <c r="G64" s="141"/>
      <c r="H64" s="141"/>
      <c r="I64" s="141"/>
      <c r="J64" s="141"/>
      <c r="K64" s="141"/>
    </row>
    <row r="65" spans="1:11" ht="15" customHeight="1" x14ac:dyDescent="0.2">
      <c r="A65" s="141"/>
      <c r="B65" s="141"/>
      <c r="C65" s="141"/>
      <c r="D65" s="141"/>
      <c r="E65" s="141"/>
      <c r="F65" s="141"/>
      <c r="G65" s="141"/>
      <c r="H65" s="141"/>
      <c r="I65" s="141"/>
      <c r="J65" s="141"/>
      <c r="K65" s="141"/>
    </row>
    <row r="66" spans="1:11" ht="15" customHeight="1" x14ac:dyDescent="0.2">
      <c r="A66" s="141"/>
      <c r="B66" s="141"/>
      <c r="C66" s="141"/>
      <c r="D66" s="141"/>
      <c r="E66" s="141"/>
      <c r="F66" s="141"/>
      <c r="G66" s="141"/>
      <c r="H66" s="141"/>
      <c r="I66" s="141"/>
      <c r="J66" s="141"/>
      <c r="K66" s="141"/>
    </row>
    <row r="67" spans="1:11" ht="15" customHeight="1" x14ac:dyDescent="0.2">
      <c r="A67" s="141"/>
      <c r="B67" s="141"/>
      <c r="C67" s="141"/>
      <c r="D67" s="141"/>
      <c r="E67" s="141"/>
      <c r="F67" s="141"/>
      <c r="G67" s="141"/>
      <c r="H67" s="141"/>
      <c r="I67" s="141"/>
      <c r="J67" s="141"/>
      <c r="K67" s="141"/>
    </row>
    <row r="68" spans="1:11" ht="15" customHeight="1" x14ac:dyDescent="0.2">
      <c r="A68" s="141"/>
      <c r="B68" s="141"/>
      <c r="C68" s="141"/>
      <c r="D68" s="141"/>
      <c r="E68" s="141"/>
      <c r="F68" s="141"/>
      <c r="G68" s="141"/>
      <c r="H68" s="141"/>
      <c r="I68" s="141"/>
      <c r="J68" s="141"/>
      <c r="K68" s="141"/>
    </row>
    <row r="69" spans="1:11" ht="15" customHeight="1" x14ac:dyDescent="0.2">
      <c r="A69" s="141"/>
      <c r="B69" s="141"/>
      <c r="C69" s="141"/>
      <c r="D69" s="141"/>
      <c r="E69" s="141"/>
      <c r="F69" s="141"/>
      <c r="G69" s="141"/>
      <c r="H69" s="141"/>
      <c r="I69" s="141"/>
      <c r="J69" s="141"/>
      <c r="K69" s="141"/>
    </row>
    <row r="70" spans="1:11" ht="15" customHeight="1" x14ac:dyDescent="0.2">
      <c r="A70" s="141"/>
      <c r="B70" s="141"/>
      <c r="C70" s="141"/>
      <c r="D70" s="141"/>
      <c r="E70" s="141"/>
      <c r="F70" s="141"/>
      <c r="G70" s="141"/>
      <c r="H70" s="141"/>
      <c r="I70" s="141"/>
      <c r="J70" s="141"/>
      <c r="K70" s="141"/>
    </row>
    <row r="71" spans="1:11" ht="15" customHeight="1" x14ac:dyDescent="0.2">
      <c r="A71" s="141"/>
      <c r="B71" s="141"/>
      <c r="C71" s="141"/>
      <c r="D71" s="141"/>
      <c r="E71" s="141"/>
      <c r="F71" s="141"/>
      <c r="G71" s="141"/>
      <c r="H71" s="141"/>
      <c r="I71" s="141"/>
      <c r="J71" s="141"/>
      <c r="K71" s="141"/>
    </row>
    <row r="72" spans="1:11" ht="15" customHeight="1" x14ac:dyDescent="0.2">
      <c r="A72" s="141"/>
      <c r="B72" s="141"/>
      <c r="C72" s="141"/>
      <c r="D72" s="141"/>
      <c r="E72" s="141"/>
      <c r="F72" s="141"/>
      <c r="G72" s="141"/>
      <c r="H72" s="141"/>
      <c r="I72" s="141"/>
      <c r="J72" s="141"/>
      <c r="K72" s="141"/>
    </row>
    <row r="73" spans="1:11" ht="15" customHeight="1" x14ac:dyDescent="0.2">
      <c r="A73" s="141"/>
      <c r="B73" s="141"/>
      <c r="C73" s="141"/>
      <c r="D73" s="141"/>
      <c r="E73" s="141"/>
      <c r="F73" s="141"/>
      <c r="G73" s="141"/>
      <c r="H73" s="141"/>
      <c r="I73" s="141"/>
      <c r="J73" s="141"/>
      <c r="K73" s="141"/>
    </row>
    <row r="74" spans="1:11" ht="15" customHeight="1" x14ac:dyDescent="0.2">
      <c r="A74" s="141"/>
      <c r="B74" s="141"/>
      <c r="C74" s="141"/>
      <c r="D74" s="141"/>
      <c r="E74" s="141"/>
      <c r="F74" s="141"/>
      <c r="G74" s="141"/>
      <c r="H74" s="141"/>
      <c r="I74" s="141"/>
      <c r="J74" s="141"/>
      <c r="K74" s="141"/>
    </row>
    <row r="75" spans="1:11" ht="15" customHeight="1" x14ac:dyDescent="0.2">
      <c r="A75" s="141"/>
      <c r="B75" s="141"/>
      <c r="C75" s="141"/>
      <c r="D75" s="141"/>
      <c r="E75" s="141"/>
      <c r="F75" s="141"/>
      <c r="G75" s="141"/>
      <c r="H75" s="141"/>
      <c r="I75" s="141"/>
      <c r="J75" s="141"/>
      <c r="K75" s="141"/>
    </row>
    <row r="76" spans="1:11" ht="15" customHeight="1" x14ac:dyDescent="0.2">
      <c r="A76" s="141"/>
      <c r="B76" s="141"/>
      <c r="C76" s="141"/>
      <c r="D76" s="141"/>
      <c r="E76" s="141"/>
      <c r="F76" s="141"/>
      <c r="G76" s="141"/>
      <c r="H76" s="141"/>
      <c r="I76" s="141"/>
      <c r="J76" s="141"/>
      <c r="K76" s="141"/>
    </row>
    <row r="77" spans="1:11" ht="15" customHeight="1" x14ac:dyDescent="0.2">
      <c r="A77" s="141"/>
      <c r="B77" s="141"/>
      <c r="C77" s="141"/>
      <c r="D77" s="141"/>
      <c r="E77" s="141"/>
      <c r="F77" s="141"/>
      <c r="G77" s="141"/>
      <c r="H77" s="141"/>
      <c r="I77" s="141"/>
      <c r="J77" s="141"/>
      <c r="K77" s="141"/>
    </row>
    <row r="78" spans="1:11" ht="15" customHeight="1" x14ac:dyDescent="0.2">
      <c r="A78" s="141"/>
      <c r="B78" s="141"/>
      <c r="C78" s="141"/>
      <c r="D78" s="141"/>
      <c r="E78" s="141"/>
      <c r="F78" s="141"/>
      <c r="G78" s="141"/>
      <c r="H78" s="141"/>
      <c r="I78" s="141"/>
      <c r="J78" s="141"/>
      <c r="K78" s="141"/>
    </row>
    <row r="79" spans="1:11" ht="15" customHeight="1" x14ac:dyDescent="0.2">
      <c r="A79" s="141"/>
      <c r="B79" s="141"/>
      <c r="C79" s="141"/>
      <c r="D79" s="141"/>
      <c r="E79" s="141"/>
      <c r="F79" s="141"/>
      <c r="G79" s="141"/>
      <c r="H79" s="141"/>
      <c r="I79" s="141"/>
      <c r="J79" s="141"/>
      <c r="K79" s="141"/>
    </row>
    <row r="80" spans="1:11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</sheetData>
  <mergeCells count="18">
    <mergeCell ref="A41:E41"/>
    <mergeCell ref="G41:K41"/>
    <mergeCell ref="A10:B16"/>
    <mergeCell ref="A17:B23"/>
    <mergeCell ref="A24:B30"/>
    <mergeCell ref="A31:B37"/>
    <mergeCell ref="A40:E40"/>
    <mergeCell ref="G40:K40"/>
    <mergeCell ref="K1:L1"/>
    <mergeCell ref="A3:L3"/>
    <mergeCell ref="A5:D5"/>
    <mergeCell ref="E6:G6"/>
    <mergeCell ref="I6:K6"/>
    <mergeCell ref="H7:H9"/>
    <mergeCell ref="D8:D9"/>
    <mergeCell ref="E8:F8"/>
    <mergeCell ref="I8:J8"/>
    <mergeCell ref="A9:B9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&amp;C12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8"/>
  <sheetViews>
    <sheetView view="pageBreakPreview" zoomScaleNormal="100" zoomScaleSheetLayoutView="100" workbookViewId="0">
      <selection activeCell="D10" sqref="D10:F24"/>
    </sheetView>
  </sheetViews>
  <sheetFormatPr defaultRowHeight="12.75" x14ac:dyDescent="0.2"/>
  <cols>
    <col min="1" max="1" width="3.42578125" style="121" customWidth="1"/>
    <col min="2" max="2" width="6.140625" style="121" customWidth="1"/>
    <col min="3" max="3" width="14.7109375" style="121" customWidth="1"/>
    <col min="4" max="4" width="7.28515625" style="121" customWidth="1"/>
    <col min="5" max="11" width="8.85546875" style="121" customWidth="1"/>
    <col min="12" max="12" width="1.7109375" style="121" customWidth="1"/>
    <col min="13" max="14" width="9.140625" style="121"/>
    <col min="15" max="15" width="11.140625" style="121" customWidth="1"/>
    <col min="16" max="16384" width="9.140625" style="121"/>
  </cols>
  <sheetData>
    <row r="1" spans="1:17" ht="13.5" x14ac:dyDescent="0.25">
      <c r="K1" s="1057" t="s">
        <v>272</v>
      </c>
      <c r="L1" s="1057"/>
    </row>
    <row r="2" spans="1:17" ht="6.75" customHeight="1" x14ac:dyDescent="0.2"/>
    <row r="3" spans="1:17" ht="30" customHeight="1" x14ac:dyDescent="0.2">
      <c r="A3" s="1070" t="s">
        <v>236</v>
      </c>
      <c r="B3" s="1070"/>
      <c r="C3" s="1070"/>
      <c r="D3" s="1070"/>
      <c r="E3" s="1070"/>
      <c r="F3" s="1070"/>
      <c r="G3" s="1070"/>
      <c r="H3" s="1070"/>
      <c r="I3" s="1070"/>
      <c r="J3" s="1070"/>
      <c r="K3" s="1070"/>
      <c r="L3" s="1070"/>
    </row>
    <row r="4" spans="1:17" ht="10.5" customHeight="1" x14ac:dyDescent="0.2">
      <c r="B4" s="122"/>
      <c r="C4" s="122"/>
      <c r="D4" s="177"/>
      <c r="E4" s="177"/>
      <c r="F4" s="124"/>
      <c r="G4" s="122"/>
      <c r="H4" s="122"/>
      <c r="I4" s="122"/>
    </row>
    <row r="5" spans="1:17" ht="12.95" customHeight="1" x14ac:dyDescent="0.2">
      <c r="A5" s="1058" t="s">
        <v>113</v>
      </c>
      <c r="B5" s="1058"/>
      <c r="C5" s="1058"/>
      <c r="D5" s="1059"/>
      <c r="E5" s="170"/>
      <c r="F5" s="125"/>
      <c r="G5" s="125"/>
      <c r="H5" s="125"/>
      <c r="I5" s="125"/>
      <c r="J5" s="126"/>
      <c r="K5" s="176"/>
      <c r="L5" s="126"/>
    </row>
    <row r="6" spans="1:17" ht="24.95" customHeight="1" x14ac:dyDescent="0.25">
      <c r="E6" s="1060">
        <f>T!G17</f>
        <v>2016</v>
      </c>
      <c r="F6" s="1061"/>
      <c r="G6" s="1061"/>
      <c r="H6" s="896"/>
      <c r="I6" s="1062">
        <f>E6-1</f>
        <v>2015</v>
      </c>
      <c r="J6" s="1063"/>
      <c r="K6" s="1064"/>
      <c r="L6" s="126"/>
    </row>
    <row r="7" spans="1:17" ht="24.95" customHeight="1" x14ac:dyDescent="0.25">
      <c r="A7" s="129"/>
      <c r="B7" s="130"/>
      <c r="C7" s="131"/>
      <c r="D7" s="131"/>
      <c r="E7" s="132"/>
      <c r="F7" s="133"/>
      <c r="G7" s="175"/>
      <c r="H7" s="1054" t="s">
        <v>112</v>
      </c>
      <c r="I7" s="897"/>
      <c r="J7" s="194"/>
      <c r="K7" s="898"/>
      <c r="L7" s="155"/>
    </row>
    <row r="8" spans="1:17" ht="24.95" customHeight="1" x14ac:dyDescent="0.25">
      <c r="A8" s="129"/>
      <c r="B8" s="169"/>
      <c r="C8" s="169"/>
      <c r="D8" s="1066" t="s">
        <v>0</v>
      </c>
      <c r="E8" s="1053" t="s">
        <v>41</v>
      </c>
      <c r="F8" s="1054"/>
      <c r="G8" s="202" t="s">
        <v>111</v>
      </c>
      <c r="H8" s="1054"/>
      <c r="I8" s="1068" t="s">
        <v>41</v>
      </c>
      <c r="J8" s="1069"/>
      <c r="K8" s="205" t="s">
        <v>111</v>
      </c>
      <c r="L8" s="155"/>
    </row>
    <row r="9" spans="1:17" ht="12.95" customHeight="1" x14ac:dyDescent="0.25">
      <c r="A9" s="1065" t="s">
        <v>164</v>
      </c>
      <c r="B9" s="1065"/>
      <c r="C9" s="171" t="s">
        <v>48</v>
      </c>
      <c r="D9" s="1067"/>
      <c r="E9" s="383" t="s">
        <v>154</v>
      </c>
      <c r="F9" s="383" t="s">
        <v>1</v>
      </c>
      <c r="G9" s="203" t="s">
        <v>69</v>
      </c>
      <c r="H9" s="1065"/>
      <c r="I9" s="899" t="s">
        <v>165</v>
      </c>
      <c r="J9" s="196" t="s">
        <v>1</v>
      </c>
      <c r="K9" s="206" t="s">
        <v>69</v>
      </c>
      <c r="L9" s="159"/>
    </row>
    <row r="10" spans="1:17" ht="12.95" customHeight="1" x14ac:dyDescent="0.2">
      <c r="A10" s="1077" t="str">
        <f>T!J20</f>
        <v>duben</v>
      </c>
      <c r="B10" s="1078"/>
      <c r="C10" s="160" t="s">
        <v>292</v>
      </c>
      <c r="D10" s="135">
        <v>11</v>
      </c>
      <c r="E10" s="136">
        <v>5211.8670000000002</v>
      </c>
      <c r="F10" s="136">
        <v>55767.398000000001</v>
      </c>
      <c r="G10" s="207">
        <f>E10/$E$14</f>
        <v>0.78322976914119191</v>
      </c>
      <c r="H10" s="145">
        <f>(E10-I10)/I10</f>
        <v>2.2692249067099231</v>
      </c>
      <c r="I10" s="900">
        <v>1594.221</v>
      </c>
      <c r="J10" s="199">
        <v>16950.120999999999</v>
      </c>
      <c r="K10" s="212">
        <f>I10/$I$14</f>
        <v>0.49793062607814087</v>
      </c>
      <c r="L10" s="155"/>
    </row>
    <row r="11" spans="1:17" ht="12.95" customHeight="1" x14ac:dyDescent="0.2">
      <c r="A11" s="1079"/>
      <c r="B11" s="1080"/>
      <c r="C11" s="522" t="s">
        <v>291</v>
      </c>
      <c r="D11" s="261">
        <v>160</v>
      </c>
      <c r="E11" s="262">
        <v>1087.1289999999999</v>
      </c>
      <c r="F11" s="262">
        <v>11421.692999999999</v>
      </c>
      <c r="G11" s="523">
        <f>E11/$E$14</f>
        <v>0.16337174292757176</v>
      </c>
      <c r="H11" s="524">
        <f t="shared" ref="H11:H13" si="0">(E11-I11)/I11</f>
        <v>0.1627048128342245</v>
      </c>
      <c r="I11" s="909">
        <v>935</v>
      </c>
      <c r="J11" s="525">
        <v>9783</v>
      </c>
      <c r="K11" s="526">
        <f t="shared" ref="K11:K14" si="1">I11/$I$14</f>
        <v>0.29203299629289897</v>
      </c>
      <c r="L11" s="156"/>
      <c r="M11" s="137"/>
      <c r="O11" s="137"/>
      <c r="P11" s="137"/>
      <c r="Q11" s="137"/>
    </row>
    <row r="12" spans="1:17" ht="12.95" customHeight="1" x14ac:dyDescent="0.2">
      <c r="A12" s="1079"/>
      <c r="B12" s="1080"/>
      <c r="C12" s="521" t="s">
        <v>293</v>
      </c>
      <c r="D12" s="143">
        <v>171</v>
      </c>
      <c r="E12" s="144">
        <v>6298.9960000000001</v>
      </c>
      <c r="F12" s="144">
        <v>67189.091</v>
      </c>
      <c r="G12" s="217">
        <f>E12/$E$14</f>
        <v>0.94660151206876364</v>
      </c>
      <c r="H12" s="146">
        <f>(E12-I12)/I12</f>
        <v>1.4904885733591489</v>
      </c>
      <c r="I12" s="908">
        <v>2529.221</v>
      </c>
      <c r="J12" s="219">
        <v>26733.120999999999</v>
      </c>
      <c r="K12" s="213">
        <f t="shared" si="1"/>
        <v>0.78996362237103979</v>
      </c>
      <c r="L12" s="156"/>
      <c r="M12" s="137"/>
      <c r="O12" s="137"/>
      <c r="P12" s="137"/>
      <c r="Q12" s="137"/>
    </row>
    <row r="13" spans="1:17" ht="12.95" customHeight="1" x14ac:dyDescent="0.2">
      <c r="A13" s="1079"/>
      <c r="B13" s="1080"/>
      <c r="C13" s="161" t="s">
        <v>347</v>
      </c>
      <c r="D13" s="914">
        <v>0</v>
      </c>
      <c r="E13" s="136">
        <v>355.33100000000013</v>
      </c>
      <c r="F13" s="136">
        <v>3764.4205999999976</v>
      </c>
      <c r="G13" s="208">
        <f>E13/$E$14</f>
        <v>5.3398487931236339E-2</v>
      </c>
      <c r="H13" s="145">
        <f t="shared" si="0"/>
        <v>-0.47160476570028015</v>
      </c>
      <c r="I13" s="901">
        <v>672.47199999999793</v>
      </c>
      <c r="J13" s="197">
        <v>7188.697199999966</v>
      </c>
      <c r="K13" s="213">
        <f t="shared" si="1"/>
        <v>0.21003637762896016</v>
      </c>
      <c r="L13" s="156"/>
      <c r="M13" s="137"/>
      <c r="O13" s="137"/>
      <c r="P13" s="137"/>
      <c r="Q13" s="137"/>
    </row>
    <row r="14" spans="1:17" ht="12.95" customHeight="1" x14ac:dyDescent="0.2">
      <c r="A14" s="1081"/>
      <c r="B14" s="1082"/>
      <c r="C14" s="682" t="s">
        <v>2</v>
      </c>
      <c r="D14" s="683">
        <v>171</v>
      </c>
      <c r="E14" s="684">
        <v>6654.3270000000002</v>
      </c>
      <c r="F14" s="685">
        <v>70953.511599999998</v>
      </c>
      <c r="G14" s="678">
        <f>E14/$E$14</f>
        <v>1</v>
      </c>
      <c r="H14" s="686">
        <f>(E14-I14)/I14</f>
        <v>1.0783775958531954</v>
      </c>
      <c r="I14" s="910">
        <v>3201.6929999999979</v>
      </c>
      <c r="J14" s="687">
        <v>33921.818199999965</v>
      </c>
      <c r="K14" s="681">
        <f t="shared" si="1"/>
        <v>1</v>
      </c>
      <c r="L14" s="174"/>
      <c r="M14" s="137"/>
    </row>
    <row r="15" spans="1:17" ht="12.95" customHeight="1" x14ac:dyDescent="0.2">
      <c r="A15" s="1077" t="str">
        <f>T!J21</f>
        <v>květen</v>
      </c>
      <c r="B15" s="1078"/>
      <c r="C15" s="160" t="s">
        <v>292</v>
      </c>
      <c r="D15" s="135">
        <v>11</v>
      </c>
      <c r="E15" s="136">
        <v>3206.0320000000002</v>
      </c>
      <c r="F15" s="136">
        <v>34412.832999999999</v>
      </c>
      <c r="G15" s="207">
        <f>E15/$E$19</f>
        <v>0.74562993355680274</v>
      </c>
      <c r="H15" s="145">
        <f>(E15-I15)/I15</f>
        <v>1.6683867574097764</v>
      </c>
      <c r="I15" s="900">
        <v>1201.4870000000001</v>
      </c>
      <c r="J15" s="199">
        <v>12840.136</v>
      </c>
      <c r="K15" s="213">
        <f>I15/$I$19</f>
        <v>0.45611579506417815</v>
      </c>
      <c r="L15" s="155"/>
      <c r="M15" s="137"/>
      <c r="N15" s="137"/>
    </row>
    <row r="16" spans="1:17" ht="12.95" customHeight="1" x14ac:dyDescent="0.2">
      <c r="A16" s="1079"/>
      <c r="B16" s="1080"/>
      <c r="C16" s="522" t="s">
        <v>291</v>
      </c>
      <c r="D16" s="261">
        <v>160</v>
      </c>
      <c r="E16" s="262">
        <v>805.40199999999993</v>
      </c>
      <c r="F16" s="262">
        <v>8438.2060000000001</v>
      </c>
      <c r="G16" s="523">
        <f t="shared" ref="G16:G19" si="2">E16/$E$19</f>
        <v>0.18731311469957754</v>
      </c>
      <c r="H16" s="524">
        <f t="shared" ref="H16" si="3">(E16-I16)/I16</f>
        <v>4.2418952618452988E-3</v>
      </c>
      <c r="I16" s="909">
        <v>802</v>
      </c>
      <c r="J16" s="525">
        <v>8393</v>
      </c>
      <c r="K16" s="526">
        <f t="shared" ref="K16:K19" si="4">I16/$I$19</f>
        <v>0.30446011287801772</v>
      </c>
      <c r="L16" s="156"/>
      <c r="M16" s="140"/>
      <c r="N16" s="137"/>
    </row>
    <row r="17" spans="1:21" ht="12.95" customHeight="1" x14ac:dyDescent="0.2">
      <c r="A17" s="1079"/>
      <c r="B17" s="1080"/>
      <c r="C17" s="521" t="s">
        <v>293</v>
      </c>
      <c r="D17" s="143">
        <v>171</v>
      </c>
      <c r="E17" s="144">
        <v>4011.4340000000002</v>
      </c>
      <c r="F17" s="144">
        <v>42851.038999999997</v>
      </c>
      <c r="G17" s="208">
        <f t="shared" si="2"/>
        <v>0.9329430482563803</v>
      </c>
      <c r="H17" s="146">
        <f>(E17-I17)/I17</f>
        <v>1.0022261187619386</v>
      </c>
      <c r="I17" s="908">
        <v>2003.4870000000001</v>
      </c>
      <c r="J17" s="219">
        <v>21233.135999999999</v>
      </c>
      <c r="K17" s="213">
        <f t="shared" si="4"/>
        <v>0.76057590794219587</v>
      </c>
      <c r="L17" s="156"/>
      <c r="M17" s="137"/>
      <c r="N17" s="137"/>
      <c r="O17" s="137"/>
      <c r="P17" s="137"/>
    </row>
    <row r="18" spans="1:21" ht="12.95" customHeight="1" x14ac:dyDescent="0.2">
      <c r="A18" s="1079"/>
      <c r="B18" s="1080"/>
      <c r="C18" s="161" t="s">
        <v>347</v>
      </c>
      <c r="D18" s="914">
        <v>0</v>
      </c>
      <c r="E18" s="136">
        <v>288.32900000000154</v>
      </c>
      <c r="F18" s="136">
        <v>3068.5625</v>
      </c>
      <c r="G18" s="208">
        <f>E18/$E$19</f>
        <v>6.7056951743619683E-2</v>
      </c>
      <c r="H18" s="145">
        <f t="shared" ref="H18" si="5">(E18-I18)/I18</f>
        <v>-0.54283127525035879</v>
      </c>
      <c r="I18" s="901">
        <v>630.68399999999747</v>
      </c>
      <c r="J18" s="197">
        <v>6694.4464000000153</v>
      </c>
      <c r="K18" s="213">
        <f t="shared" si="4"/>
        <v>0.23942409205780416</v>
      </c>
      <c r="L18" s="156"/>
      <c r="M18" s="137"/>
      <c r="N18" s="137"/>
      <c r="O18" s="137"/>
      <c r="P18" s="137"/>
    </row>
    <row r="19" spans="1:21" ht="12.95" customHeight="1" x14ac:dyDescent="0.2">
      <c r="A19" s="1081"/>
      <c r="B19" s="1082"/>
      <c r="C19" s="682" t="s">
        <v>2</v>
      </c>
      <c r="D19" s="683">
        <v>171</v>
      </c>
      <c r="E19" s="684">
        <v>4299.7630000000017</v>
      </c>
      <c r="F19" s="685">
        <v>45919.601499999997</v>
      </c>
      <c r="G19" s="679">
        <f t="shared" si="2"/>
        <v>1</v>
      </c>
      <c r="H19" s="686">
        <f>(E19-I19)/I19</f>
        <v>0.6323021550233473</v>
      </c>
      <c r="I19" s="910">
        <v>2634.1709999999975</v>
      </c>
      <c r="J19" s="687">
        <v>27927.582400000014</v>
      </c>
      <c r="K19" s="681">
        <f t="shared" si="4"/>
        <v>1</v>
      </c>
      <c r="L19" s="174"/>
      <c r="M19" s="137"/>
      <c r="N19" s="137"/>
      <c r="O19" s="137"/>
      <c r="P19" s="137"/>
    </row>
    <row r="20" spans="1:21" ht="12.95" customHeight="1" x14ac:dyDescent="0.2">
      <c r="A20" s="1077" t="str">
        <f>T!J22</f>
        <v>červen</v>
      </c>
      <c r="B20" s="1078"/>
      <c r="C20" s="160" t="s">
        <v>292</v>
      </c>
      <c r="D20" s="180">
        <v>11</v>
      </c>
      <c r="E20" s="181">
        <v>9389.5169999999998</v>
      </c>
      <c r="F20" s="181">
        <v>101116.174</v>
      </c>
      <c r="G20" s="208">
        <f>E20/$E$24</f>
        <v>0.90688952763982178</v>
      </c>
      <c r="H20" s="182">
        <f>(E20-I20)/I20</f>
        <v>6.247133800240503</v>
      </c>
      <c r="I20" s="900">
        <v>1295.6179999999999</v>
      </c>
      <c r="J20" s="199">
        <v>13876.04</v>
      </c>
      <c r="K20" s="213">
        <f>I20/$I$24</f>
        <v>0.46186049910612914</v>
      </c>
      <c r="L20" s="269"/>
      <c r="M20" s="137"/>
      <c r="N20" s="137"/>
      <c r="O20" s="137"/>
      <c r="P20" s="137"/>
    </row>
    <row r="21" spans="1:21" ht="12.95" customHeight="1" x14ac:dyDescent="0.2">
      <c r="A21" s="1079"/>
      <c r="B21" s="1080"/>
      <c r="C21" s="522" t="s">
        <v>291</v>
      </c>
      <c r="D21" s="261">
        <v>160</v>
      </c>
      <c r="E21" s="262">
        <v>683.45800000000008</v>
      </c>
      <c r="F21" s="262">
        <v>7165.197000000001</v>
      </c>
      <c r="G21" s="523">
        <f t="shared" ref="G21:G24" si="6">E21/$E$24</f>
        <v>6.6012011350707112E-2</v>
      </c>
      <c r="H21" s="524">
        <f t="shared" ref="H21" si="7">(E21-I21)/I21</f>
        <v>-0.23635977653631277</v>
      </c>
      <c r="I21" s="909">
        <v>895</v>
      </c>
      <c r="J21" s="525">
        <v>9379</v>
      </c>
      <c r="K21" s="526">
        <f t="shared" ref="K21:K24" si="8">I21/$I$24</f>
        <v>0.31904862907121206</v>
      </c>
      <c r="L21" s="156"/>
      <c r="M21" s="137"/>
      <c r="N21" s="137"/>
      <c r="O21" s="137"/>
      <c r="P21" s="137"/>
    </row>
    <row r="22" spans="1:21" ht="12.95" customHeight="1" x14ac:dyDescent="0.2">
      <c r="A22" s="1079"/>
      <c r="B22" s="1080"/>
      <c r="C22" s="521" t="s">
        <v>293</v>
      </c>
      <c r="D22" s="143">
        <v>171</v>
      </c>
      <c r="E22" s="144">
        <v>10072.975</v>
      </c>
      <c r="F22" s="144">
        <v>108281.371</v>
      </c>
      <c r="G22" s="208">
        <f t="shared" si="6"/>
        <v>0.972901538990529</v>
      </c>
      <c r="H22" s="146">
        <f>(E22-I22)/I22</f>
        <v>3.5982343795221259</v>
      </c>
      <c r="I22" s="908">
        <v>2190.6179999999999</v>
      </c>
      <c r="J22" s="219">
        <v>23255.040000000001</v>
      </c>
      <c r="K22" s="213">
        <f t="shared" si="8"/>
        <v>0.78090912817734115</v>
      </c>
      <c r="L22" s="156"/>
      <c r="M22" s="136"/>
      <c r="N22" s="136"/>
      <c r="O22" s="136"/>
      <c r="P22" s="136"/>
      <c r="Q22" s="136"/>
      <c r="R22" s="136"/>
      <c r="S22" s="136"/>
      <c r="T22" s="136"/>
      <c r="U22" s="136"/>
    </row>
    <row r="23" spans="1:21" ht="12.95" customHeight="1" x14ac:dyDescent="0.2">
      <c r="A23" s="1079"/>
      <c r="B23" s="1080"/>
      <c r="C23" s="161" t="s">
        <v>347</v>
      </c>
      <c r="D23" s="914">
        <v>0</v>
      </c>
      <c r="E23" s="136">
        <v>280.56499999999869</v>
      </c>
      <c r="F23" s="136">
        <v>3019.3040000000037</v>
      </c>
      <c r="G23" s="208">
        <f t="shared" si="6"/>
        <v>2.7098461009471032E-2</v>
      </c>
      <c r="H23" s="145">
        <f t="shared" ref="H23" si="9">(E23-I23)/I23</f>
        <v>-0.5434976090023238</v>
      </c>
      <c r="I23" s="901">
        <v>614.59699999999975</v>
      </c>
      <c r="J23" s="197">
        <v>6843.0684999999939</v>
      </c>
      <c r="K23" s="213">
        <f t="shared" si="8"/>
        <v>0.21909087182265879</v>
      </c>
      <c r="L23" s="156"/>
      <c r="M23" s="136"/>
      <c r="N23" s="136"/>
      <c r="O23" s="136"/>
      <c r="P23" s="136"/>
      <c r="Q23" s="136"/>
      <c r="R23" s="136"/>
      <c r="S23" s="136"/>
      <c r="T23" s="136"/>
      <c r="U23" s="136"/>
    </row>
    <row r="24" spans="1:21" ht="12.95" customHeight="1" thickBot="1" x14ac:dyDescent="0.25">
      <c r="A24" s="1093"/>
      <c r="B24" s="1094"/>
      <c r="C24" s="933" t="s">
        <v>2</v>
      </c>
      <c r="D24" s="688">
        <v>171</v>
      </c>
      <c r="E24" s="689">
        <v>10353.539999999999</v>
      </c>
      <c r="F24" s="690">
        <v>111300.675</v>
      </c>
      <c r="G24" s="680">
        <f t="shared" si="6"/>
        <v>1</v>
      </c>
      <c r="H24" s="691">
        <f>(E24-I24)/I24</f>
        <v>2.6908187073005099</v>
      </c>
      <c r="I24" s="911">
        <v>2805.2149999999997</v>
      </c>
      <c r="J24" s="692">
        <v>30098.108499999995</v>
      </c>
      <c r="K24" s="677">
        <f t="shared" si="8"/>
        <v>1</v>
      </c>
      <c r="L24" s="441"/>
      <c r="M24" s="136"/>
      <c r="N24" s="136"/>
      <c r="O24" s="136"/>
      <c r="P24" s="136"/>
      <c r="Q24" s="136"/>
      <c r="R24" s="136"/>
      <c r="S24" s="136"/>
      <c r="T24" s="136"/>
      <c r="U24" s="136"/>
    </row>
    <row r="25" spans="1:21" ht="12.95" customHeight="1" thickTop="1" x14ac:dyDescent="0.2">
      <c r="A25" s="1095" t="str">
        <f>T!E17</f>
        <v>II. čtvrtletí</v>
      </c>
      <c r="B25" s="1080"/>
      <c r="C25" s="161" t="s">
        <v>292</v>
      </c>
      <c r="D25" s="135">
        <f>D20</f>
        <v>11</v>
      </c>
      <c r="E25" s="136">
        <f>E10+E15+E20</f>
        <v>17807.416000000001</v>
      </c>
      <c r="F25" s="136">
        <f>F10+F15+F20</f>
        <v>191296.405</v>
      </c>
      <c r="G25" s="208">
        <f>E25/$E$29</f>
        <v>0.83572954852322845</v>
      </c>
      <c r="H25" s="145">
        <f>(E25-I25)/I25</f>
        <v>3.3524803450030625</v>
      </c>
      <c r="I25" s="905">
        <v>4091.326</v>
      </c>
      <c r="J25" s="237">
        <v>43666.296999999999</v>
      </c>
      <c r="K25" s="213">
        <f>I25/$I$29</f>
        <v>0.47347397240552974</v>
      </c>
      <c r="L25" s="155"/>
      <c r="M25" s="136"/>
      <c r="N25" s="136"/>
      <c r="O25" s="136"/>
      <c r="P25" s="136"/>
      <c r="Q25" s="136"/>
      <c r="R25" s="136"/>
      <c r="S25" s="136"/>
      <c r="T25" s="136"/>
      <c r="U25" s="136"/>
    </row>
    <row r="26" spans="1:21" ht="12.95" customHeight="1" x14ac:dyDescent="0.2">
      <c r="A26" s="1079"/>
      <c r="B26" s="1080"/>
      <c r="C26" s="522" t="s">
        <v>291</v>
      </c>
      <c r="D26" s="261">
        <f>D21</f>
        <v>160</v>
      </c>
      <c r="E26" s="262">
        <f>E11+E16+E21</f>
        <v>2575.989</v>
      </c>
      <c r="F26" s="262">
        <f>F11+F16+F21</f>
        <v>27025.095999999998</v>
      </c>
      <c r="G26" s="523">
        <f t="shared" ref="G26:G29" si="10">E26/$E$29</f>
        <v>0.12089514413381496</v>
      </c>
      <c r="H26" s="524">
        <f t="shared" ref="H26" si="11">(E26-I26)/I26</f>
        <v>-2.1280775075987829E-2</v>
      </c>
      <c r="I26" s="909">
        <v>2632</v>
      </c>
      <c r="J26" s="525">
        <v>27555</v>
      </c>
      <c r="K26" s="526">
        <f t="shared" ref="K26:K29" si="12">I26/$I$29</f>
        <v>0.3045915909344194</v>
      </c>
      <c r="L26" s="156"/>
      <c r="M26" s="136"/>
      <c r="N26" s="136"/>
      <c r="O26" s="136"/>
      <c r="P26" s="136"/>
      <c r="Q26" s="136"/>
      <c r="R26" s="136"/>
      <c r="S26" s="136"/>
      <c r="T26" s="136"/>
      <c r="U26" s="136"/>
    </row>
    <row r="27" spans="1:21" ht="12.95" customHeight="1" x14ac:dyDescent="0.2">
      <c r="A27" s="1079"/>
      <c r="B27" s="1080"/>
      <c r="C27" s="521" t="s">
        <v>293</v>
      </c>
      <c r="D27" s="143">
        <f>SUM(D25:D26)</f>
        <v>171</v>
      </c>
      <c r="E27" s="144">
        <f>SUM(E25:E26)</f>
        <v>20383.405000000002</v>
      </c>
      <c r="F27" s="144">
        <f>SUM(F25:F26)</f>
        <v>218321.50099999999</v>
      </c>
      <c r="G27" s="208">
        <f t="shared" si="10"/>
        <v>0.95662469265704342</v>
      </c>
      <c r="H27" s="146">
        <f>(E27-I27)/I27</f>
        <v>2.0317442587195687</v>
      </c>
      <c r="I27" s="908">
        <v>6723.326</v>
      </c>
      <c r="J27" s="219">
        <v>71221.296999999991</v>
      </c>
      <c r="K27" s="213">
        <f t="shared" si="12"/>
        <v>0.77806556333994914</v>
      </c>
      <c r="L27" s="156"/>
      <c r="M27" s="136"/>
      <c r="N27" s="136"/>
      <c r="O27" s="136"/>
      <c r="P27" s="136"/>
      <c r="Q27" s="136"/>
      <c r="R27" s="136"/>
      <c r="S27" s="136"/>
      <c r="T27" s="136"/>
      <c r="U27" s="136"/>
    </row>
    <row r="28" spans="1:21" ht="12.95" customHeight="1" x14ac:dyDescent="0.2">
      <c r="A28" s="1079"/>
      <c r="B28" s="1080"/>
      <c r="C28" s="161" t="s">
        <v>347</v>
      </c>
      <c r="D28" s="135"/>
      <c r="E28" s="136">
        <f>E13+E18+E23</f>
        <v>924.22500000000036</v>
      </c>
      <c r="F28" s="136">
        <f>F13+F18+F23</f>
        <v>9852.2871000000014</v>
      </c>
      <c r="G28" s="208">
        <f t="shared" si="10"/>
        <v>4.3375307342956498E-2</v>
      </c>
      <c r="H28" s="145">
        <f t="shared" ref="H28" si="13">(E28-I28)/I28</f>
        <v>-0.51806880239530184</v>
      </c>
      <c r="I28" s="901">
        <v>1917.7529999999952</v>
      </c>
      <c r="J28" s="197">
        <v>20726.212099999975</v>
      </c>
      <c r="K28" s="213">
        <f t="shared" si="12"/>
        <v>0.22193443666005094</v>
      </c>
      <c r="L28" s="156"/>
    </row>
    <row r="29" spans="1:21" ht="12.95" customHeight="1" x14ac:dyDescent="0.2">
      <c r="A29" s="1081"/>
      <c r="B29" s="1082"/>
      <c r="C29" s="164" t="s">
        <v>2</v>
      </c>
      <c r="D29" s="165">
        <f>SUM(D25:D26)</f>
        <v>171</v>
      </c>
      <c r="E29" s="166">
        <f>SUM(E27:E28)</f>
        <v>21307.630000000005</v>
      </c>
      <c r="F29" s="167">
        <f>SUM(F27:F28)</f>
        <v>228173.78810000001</v>
      </c>
      <c r="G29" s="211">
        <f t="shared" si="10"/>
        <v>1</v>
      </c>
      <c r="H29" s="168">
        <f>(E29-I29)/I29</f>
        <v>1.4658529334126003</v>
      </c>
      <c r="I29" s="906">
        <v>8641.0789999999943</v>
      </c>
      <c r="J29" s="201">
        <v>91947.509099999967</v>
      </c>
      <c r="K29" s="216">
        <f t="shared" si="12"/>
        <v>1</v>
      </c>
      <c r="L29" s="174"/>
    </row>
    <row r="30" spans="1:21" ht="5.0999999999999996" customHeight="1" x14ac:dyDescent="0.2">
      <c r="A30" s="138"/>
      <c r="B30" s="139"/>
      <c r="C30" s="172"/>
      <c r="D30" s="143"/>
      <c r="E30" s="144"/>
      <c r="F30" s="144"/>
      <c r="G30" s="217"/>
      <c r="H30" s="146"/>
      <c r="I30" s="908"/>
      <c r="J30" s="219"/>
      <c r="K30" s="222"/>
      <c r="L30" s="155"/>
    </row>
    <row r="31" spans="1:21" ht="20.100000000000001" customHeight="1" x14ac:dyDescent="0.2">
      <c r="A31" s="138"/>
      <c r="B31" s="139"/>
      <c r="C31" s="142"/>
      <c r="D31" s="144"/>
      <c r="E31" s="144"/>
      <c r="F31" s="144"/>
      <c r="G31" s="173"/>
      <c r="H31" s="122"/>
      <c r="I31" s="219"/>
      <c r="J31" s="219"/>
      <c r="K31" s="221"/>
      <c r="L31" s="155"/>
    </row>
    <row r="32" spans="1:21" ht="15" customHeight="1" x14ac:dyDescent="0.25">
      <c r="A32" s="1071" t="s">
        <v>188</v>
      </c>
      <c r="B32" s="1071"/>
      <c r="C32" s="1071"/>
      <c r="D32" s="1071"/>
      <c r="E32" s="1071"/>
      <c r="F32" s="141"/>
      <c r="G32" s="1071" t="s">
        <v>189</v>
      </c>
      <c r="H32" s="1071"/>
      <c r="I32" s="1071"/>
      <c r="J32" s="1071"/>
      <c r="K32" s="1074"/>
      <c r="L32" s="155"/>
    </row>
    <row r="33" spans="1:12" ht="15" customHeight="1" x14ac:dyDescent="0.2">
      <c r="A33" s="1072" t="str">
        <f>A25</f>
        <v>II. čtvrtletí</v>
      </c>
      <c r="B33" s="1073"/>
      <c r="C33" s="1073"/>
      <c r="D33" s="1073"/>
      <c r="E33" s="1073"/>
      <c r="F33" s="141"/>
      <c r="G33" s="1096" t="str">
        <f>A25</f>
        <v>II. čtvrtletí</v>
      </c>
      <c r="H33" s="1075"/>
      <c r="I33" s="1075"/>
      <c r="J33" s="1075"/>
      <c r="K33" s="1076"/>
      <c r="L33" s="155"/>
    </row>
    <row r="34" spans="1:12" ht="15" customHeight="1" x14ac:dyDescent="0.2">
      <c r="A34" s="141"/>
      <c r="B34" s="141"/>
      <c r="C34" s="141"/>
      <c r="G34" s="141"/>
      <c r="H34" s="141"/>
      <c r="I34" s="141"/>
      <c r="J34" s="141"/>
      <c r="K34" s="141"/>
      <c r="L34" s="155"/>
    </row>
    <row r="35" spans="1:12" ht="15" customHeight="1" x14ac:dyDescent="0.2">
      <c r="A35" s="141"/>
      <c r="B35" s="141"/>
      <c r="C35" s="141"/>
      <c r="G35" s="141"/>
      <c r="H35" s="141"/>
      <c r="I35" s="141"/>
      <c r="J35" s="141"/>
      <c r="K35" s="141"/>
      <c r="L35" s="155"/>
    </row>
    <row r="36" spans="1:12" ht="15" customHeight="1" x14ac:dyDescent="0.2">
      <c r="A36" s="141"/>
      <c r="B36" s="141"/>
      <c r="C36" s="141"/>
      <c r="G36" s="141"/>
      <c r="H36" s="141"/>
      <c r="I36" s="141"/>
      <c r="J36" s="141"/>
      <c r="K36" s="141"/>
      <c r="L36" s="155"/>
    </row>
    <row r="37" spans="1:12" ht="15" customHeight="1" x14ac:dyDescent="0.2">
      <c r="A37" s="141"/>
      <c r="B37" s="141"/>
      <c r="C37" s="141">
        <f>E6</f>
        <v>2016</v>
      </c>
      <c r="D37" s="141">
        <f>I6</f>
        <v>2015</v>
      </c>
      <c r="H37" s="141"/>
      <c r="I37" s="141">
        <f>E6</f>
        <v>2016</v>
      </c>
      <c r="J37" s="141">
        <f>I6</f>
        <v>2015</v>
      </c>
      <c r="K37" s="141"/>
      <c r="L37" s="155"/>
    </row>
    <row r="38" spans="1:12" ht="15" customHeight="1" x14ac:dyDescent="0.2">
      <c r="A38" s="141"/>
      <c r="B38" s="141" t="str">
        <f>A10</f>
        <v>duben</v>
      </c>
      <c r="C38" s="439">
        <f>E14</f>
        <v>6654.3270000000002</v>
      </c>
      <c r="D38" s="439">
        <f>I14</f>
        <v>3201.6929999999979</v>
      </c>
      <c r="H38" s="141" t="str">
        <f>A10</f>
        <v>duben</v>
      </c>
      <c r="I38" s="440">
        <f>E14/E29</f>
        <v>0.31229784823558504</v>
      </c>
      <c r="J38" s="440">
        <f>I14/I29</f>
        <v>0.37052004732279387</v>
      </c>
      <c r="K38" s="141"/>
      <c r="L38" s="155"/>
    </row>
    <row r="39" spans="1:12" ht="15" customHeight="1" x14ac:dyDescent="0.2">
      <c r="A39" s="141"/>
      <c r="B39" s="141" t="str">
        <f>A15</f>
        <v>květen</v>
      </c>
      <c r="C39" s="439">
        <f>E19</f>
        <v>4299.7630000000017</v>
      </c>
      <c r="D39" s="439">
        <f>I19</f>
        <v>2634.1709999999975</v>
      </c>
      <c r="H39" s="141" t="str">
        <f>A15</f>
        <v>květen</v>
      </c>
      <c r="I39" s="440">
        <f>E19/E29</f>
        <v>0.20179452149300511</v>
      </c>
      <c r="J39" s="440">
        <f>I19/I29</f>
        <v>0.30484283270642465</v>
      </c>
      <c r="K39" s="141"/>
      <c r="L39" s="155"/>
    </row>
    <row r="40" spans="1:12" ht="15" customHeight="1" x14ac:dyDescent="0.2">
      <c r="A40" s="141"/>
      <c r="B40" s="141" t="str">
        <f>A20</f>
        <v>červen</v>
      </c>
      <c r="C40" s="439">
        <f>E24</f>
        <v>10353.539999999999</v>
      </c>
      <c r="D40" s="439">
        <f>I24</f>
        <v>2805.2149999999997</v>
      </c>
      <c r="H40" s="141" t="str">
        <f>A20</f>
        <v>červen</v>
      </c>
      <c r="I40" s="440">
        <f>E24/E29</f>
        <v>0.48590763027140965</v>
      </c>
      <c r="J40" s="440">
        <f>I24/I29</f>
        <v>0.3246371199707816</v>
      </c>
      <c r="K40" s="141"/>
      <c r="L40" s="155"/>
    </row>
    <row r="41" spans="1:12" ht="15" customHeight="1" x14ac:dyDescent="0.2">
      <c r="A41" s="141"/>
      <c r="B41" s="141"/>
      <c r="C41" s="439">
        <f>SUM(C38:C40)</f>
        <v>21307.63</v>
      </c>
      <c r="D41" s="439">
        <f>SUM(D38:D40)</f>
        <v>8641.0789999999961</v>
      </c>
      <c r="E41" s="141"/>
      <c r="F41" s="141"/>
      <c r="G41" s="141"/>
      <c r="H41" s="141"/>
      <c r="I41" s="309">
        <f>SUM(I38:I40)</f>
        <v>0.99999999999999978</v>
      </c>
      <c r="J41" s="309">
        <f>SUM(J38:J40)</f>
        <v>1</v>
      </c>
      <c r="K41" s="141"/>
      <c r="L41" s="155"/>
    </row>
    <row r="42" spans="1:12" ht="15" customHeight="1" x14ac:dyDescent="0.2">
      <c r="A42" s="141"/>
      <c r="B42" s="141"/>
      <c r="C42" s="141"/>
      <c r="D42" s="141"/>
      <c r="E42" s="141"/>
      <c r="F42" s="141"/>
      <c r="G42" s="141"/>
      <c r="H42" s="141"/>
      <c r="I42" s="141"/>
      <c r="J42" s="141"/>
      <c r="K42" s="141"/>
      <c r="L42" s="155"/>
    </row>
    <row r="43" spans="1:12" ht="15" customHeight="1" x14ac:dyDescent="0.2">
      <c r="A43" s="141"/>
      <c r="B43" s="141"/>
      <c r="C43" s="141"/>
      <c r="D43" s="141"/>
      <c r="E43" s="141"/>
      <c r="F43" s="141"/>
      <c r="G43" s="141"/>
      <c r="H43" s="141"/>
      <c r="I43" s="141"/>
      <c r="J43" s="141"/>
      <c r="K43" s="141"/>
      <c r="L43" s="155"/>
    </row>
    <row r="44" spans="1:12" ht="15" customHeight="1" x14ac:dyDescent="0.2">
      <c r="A44" s="141"/>
      <c r="B44" s="141"/>
      <c r="C44" s="141"/>
      <c r="D44" s="141"/>
      <c r="E44" s="141"/>
      <c r="F44" s="141"/>
      <c r="G44" s="141"/>
      <c r="H44" s="141"/>
      <c r="I44" s="141"/>
      <c r="J44" s="141"/>
      <c r="K44" s="141"/>
      <c r="L44" s="155"/>
    </row>
    <row r="45" spans="1:12" ht="15" customHeight="1" x14ac:dyDescent="0.2">
      <c r="A45" s="141"/>
      <c r="B45" s="141"/>
      <c r="C45" s="141"/>
      <c r="D45" s="141"/>
      <c r="E45" s="141"/>
      <c r="F45" s="141"/>
      <c r="G45" s="141"/>
      <c r="H45" s="141"/>
      <c r="I45" s="141"/>
      <c r="J45" s="141"/>
      <c r="K45" s="141"/>
      <c r="L45" s="155"/>
    </row>
    <row r="46" spans="1:12" ht="15" customHeight="1" x14ac:dyDescent="0.2">
      <c r="A46" s="141"/>
      <c r="B46" s="141"/>
      <c r="C46" s="141"/>
      <c r="D46" s="141"/>
      <c r="E46" s="141"/>
      <c r="F46" s="141"/>
      <c r="G46" s="141"/>
      <c r="H46" s="141"/>
      <c r="I46" s="141"/>
      <c r="J46" s="141"/>
      <c r="K46" s="141"/>
      <c r="L46" s="155"/>
    </row>
    <row r="47" spans="1:12" ht="15" customHeight="1" x14ac:dyDescent="0.2">
      <c r="A47" s="141"/>
      <c r="B47" s="141"/>
      <c r="C47" s="141"/>
      <c r="D47" s="141"/>
      <c r="E47" s="141"/>
      <c r="F47" s="141"/>
      <c r="G47" s="141"/>
      <c r="H47" s="141"/>
      <c r="I47" s="141"/>
      <c r="J47" s="141"/>
      <c r="K47" s="141"/>
      <c r="L47" s="155"/>
    </row>
    <row r="48" spans="1:12" ht="15" customHeight="1" x14ac:dyDescent="0.2">
      <c r="A48" s="141"/>
      <c r="B48" s="141"/>
      <c r="C48" s="141"/>
      <c r="D48" s="141"/>
      <c r="E48" s="141"/>
      <c r="F48" s="141"/>
      <c r="G48" s="141"/>
      <c r="H48" s="141"/>
      <c r="I48" s="141"/>
      <c r="J48" s="141"/>
      <c r="K48" s="141"/>
      <c r="L48" s="155"/>
    </row>
    <row r="49" spans="1:12" ht="15" customHeight="1" x14ac:dyDescent="0.2">
      <c r="A49" s="259"/>
      <c r="B49" s="259"/>
      <c r="C49" s="259"/>
      <c r="D49" s="259"/>
      <c r="E49" s="259"/>
      <c r="F49" s="259"/>
      <c r="G49" s="259"/>
      <c r="H49" s="259"/>
      <c r="I49" s="259"/>
      <c r="J49" s="259"/>
      <c r="K49" s="259"/>
      <c r="L49" s="159"/>
    </row>
    <row r="50" spans="1:12" ht="15" customHeight="1" x14ac:dyDescent="0.2">
      <c r="A50" s="141"/>
      <c r="B50" s="141"/>
      <c r="C50" s="141"/>
      <c r="D50" s="141"/>
      <c r="E50" s="141"/>
      <c r="F50" s="141"/>
      <c r="G50" s="141"/>
      <c r="H50" s="141"/>
      <c r="I50" s="141"/>
      <c r="J50" s="141"/>
      <c r="K50" s="141"/>
      <c r="L50" s="155"/>
    </row>
    <row r="51" spans="1:12" ht="15" customHeight="1" x14ac:dyDescent="0.2">
      <c r="A51" s="141"/>
      <c r="B51" s="141"/>
      <c r="C51" s="141"/>
      <c r="D51" s="141"/>
      <c r="E51" s="141"/>
      <c r="F51" s="141"/>
      <c r="G51" s="141"/>
      <c r="H51" s="141"/>
      <c r="I51" s="141"/>
      <c r="J51" s="141"/>
      <c r="K51" s="141"/>
    </row>
    <row r="52" spans="1:12" ht="15" customHeight="1" x14ac:dyDescent="0.2">
      <c r="A52" s="141"/>
      <c r="B52" s="141"/>
      <c r="C52" s="141"/>
      <c r="D52" s="141"/>
      <c r="E52" s="141"/>
      <c r="F52" s="141"/>
      <c r="G52" s="141"/>
      <c r="H52" s="141"/>
      <c r="I52" s="141"/>
      <c r="J52" s="141"/>
      <c r="K52" s="141"/>
    </row>
    <row r="53" spans="1:12" ht="15" customHeight="1" x14ac:dyDescent="0.2">
      <c r="A53" s="975" t="s">
        <v>294</v>
      </c>
      <c r="B53" s="975"/>
      <c r="C53" s="975"/>
      <c r="D53" s="975"/>
      <c r="E53" s="975"/>
      <c r="F53" s="975"/>
      <c r="G53" s="975"/>
      <c r="H53" s="975"/>
      <c r="I53" s="975"/>
      <c r="J53" s="975"/>
      <c r="K53" s="975"/>
      <c r="L53" s="975"/>
    </row>
    <row r="54" spans="1:12" ht="15" customHeight="1" x14ac:dyDescent="0.2">
      <c r="A54" s="975"/>
      <c r="B54" s="975"/>
      <c r="C54" s="975"/>
      <c r="D54" s="975"/>
      <c r="E54" s="975"/>
      <c r="F54" s="975"/>
      <c r="G54" s="975"/>
      <c r="H54" s="975"/>
      <c r="I54" s="975"/>
      <c r="J54" s="975"/>
      <c r="K54" s="975"/>
      <c r="L54" s="975"/>
    </row>
    <row r="55" spans="1:12" ht="15" customHeight="1" x14ac:dyDescent="0.2">
      <c r="A55" s="975"/>
      <c r="B55" s="975"/>
      <c r="C55" s="975"/>
      <c r="D55" s="975"/>
      <c r="E55" s="975"/>
      <c r="F55" s="975"/>
      <c r="G55" s="975"/>
      <c r="H55" s="975"/>
      <c r="I55" s="975"/>
      <c r="J55" s="975"/>
      <c r="K55" s="975"/>
      <c r="L55" s="975"/>
    </row>
    <row r="56" spans="1:12" ht="15" customHeight="1" x14ac:dyDescent="0.2">
      <c r="A56" s="141"/>
      <c r="B56" s="141"/>
      <c r="C56" s="141"/>
      <c r="D56" s="141"/>
      <c r="E56" s="141"/>
      <c r="F56" s="141"/>
      <c r="G56" s="141"/>
      <c r="H56" s="141"/>
      <c r="I56" s="141"/>
      <c r="J56" s="141"/>
      <c r="K56" s="141"/>
    </row>
    <row r="57" spans="1:12" ht="15" customHeight="1" x14ac:dyDescent="0.2">
      <c r="A57" s="141"/>
      <c r="B57" s="141"/>
      <c r="C57" s="141"/>
      <c r="D57" s="141"/>
      <c r="E57" s="141"/>
      <c r="F57" s="141"/>
      <c r="G57" s="141"/>
      <c r="H57" s="141"/>
      <c r="I57" s="141"/>
      <c r="J57" s="141"/>
      <c r="K57" s="141"/>
    </row>
    <row r="58" spans="1:12" ht="15" customHeight="1" x14ac:dyDescent="0.2">
      <c r="A58" s="141"/>
      <c r="B58" s="141"/>
      <c r="C58" s="141"/>
      <c r="D58" s="141"/>
      <c r="E58" s="141"/>
      <c r="F58" s="141"/>
      <c r="G58" s="141"/>
      <c r="H58" s="141"/>
      <c r="I58" s="141"/>
      <c r="J58" s="141"/>
      <c r="K58" s="141"/>
    </row>
    <row r="59" spans="1:12" ht="15" customHeight="1" x14ac:dyDescent="0.2">
      <c r="A59" s="141"/>
      <c r="B59" s="141"/>
      <c r="C59" s="141"/>
      <c r="D59" s="141"/>
      <c r="E59" s="141"/>
      <c r="F59" s="141"/>
      <c r="G59" s="141"/>
      <c r="H59" s="141"/>
      <c r="I59" s="141"/>
      <c r="J59" s="141"/>
      <c r="K59" s="141"/>
    </row>
    <row r="60" spans="1:12" ht="15" customHeight="1" x14ac:dyDescent="0.2">
      <c r="A60" s="141"/>
      <c r="B60" s="141"/>
      <c r="C60" s="141"/>
      <c r="D60" s="141"/>
      <c r="E60" s="141"/>
      <c r="F60" s="141"/>
      <c r="G60" s="141"/>
      <c r="H60" s="141"/>
      <c r="I60" s="141"/>
      <c r="J60" s="141"/>
      <c r="K60" s="141"/>
    </row>
    <row r="61" spans="1:12" ht="15" customHeight="1" x14ac:dyDescent="0.2">
      <c r="A61" s="141"/>
      <c r="B61" s="141"/>
      <c r="C61" s="141"/>
      <c r="D61" s="141"/>
      <c r="E61" s="141"/>
      <c r="F61" s="141"/>
      <c r="G61" s="141"/>
      <c r="H61" s="141"/>
      <c r="I61" s="141"/>
      <c r="J61" s="141"/>
      <c r="K61" s="141"/>
    </row>
    <row r="62" spans="1:12" ht="15" customHeight="1" x14ac:dyDescent="0.2">
      <c r="A62" s="141"/>
      <c r="B62" s="141"/>
      <c r="C62" s="141"/>
      <c r="D62" s="141"/>
      <c r="E62" s="141"/>
      <c r="F62" s="141"/>
      <c r="G62" s="141"/>
      <c r="H62" s="141"/>
      <c r="I62" s="141"/>
      <c r="J62" s="141"/>
      <c r="K62" s="141"/>
    </row>
    <row r="63" spans="1:12" ht="15" customHeight="1" x14ac:dyDescent="0.2">
      <c r="A63" s="141"/>
      <c r="B63" s="141"/>
      <c r="C63" s="141"/>
      <c r="D63" s="141"/>
      <c r="E63" s="141"/>
      <c r="F63" s="141"/>
      <c r="G63" s="141"/>
      <c r="H63" s="141"/>
      <c r="I63" s="141"/>
      <c r="J63" s="141"/>
      <c r="K63" s="141"/>
    </row>
    <row r="64" spans="1:12" ht="15" customHeight="1" x14ac:dyDescent="0.2">
      <c r="A64" s="141"/>
      <c r="B64" s="141"/>
      <c r="C64" s="141"/>
      <c r="D64" s="141"/>
      <c r="E64" s="141"/>
      <c r="F64" s="141"/>
      <c r="G64" s="141"/>
      <c r="H64" s="141"/>
      <c r="I64" s="141"/>
      <c r="J64" s="141"/>
      <c r="K64" s="141"/>
    </row>
    <row r="65" spans="1:11" ht="15" customHeight="1" x14ac:dyDescent="0.2">
      <c r="A65" s="141"/>
      <c r="B65" s="141"/>
      <c r="C65" s="141"/>
      <c r="D65" s="141"/>
      <c r="E65" s="141"/>
      <c r="F65" s="141"/>
      <c r="G65" s="141"/>
      <c r="H65" s="141"/>
      <c r="I65" s="141"/>
      <c r="J65" s="141"/>
      <c r="K65" s="141"/>
    </row>
    <row r="66" spans="1:11" ht="15" customHeight="1" x14ac:dyDescent="0.2">
      <c r="A66" s="141"/>
      <c r="B66" s="141"/>
      <c r="C66" s="141"/>
      <c r="D66" s="141"/>
      <c r="E66" s="141"/>
      <c r="F66" s="141"/>
      <c r="G66" s="141"/>
      <c r="H66" s="141"/>
      <c r="I66" s="141"/>
      <c r="J66" s="141"/>
      <c r="K66" s="141"/>
    </row>
    <row r="67" spans="1:11" ht="15" customHeight="1" x14ac:dyDescent="0.2">
      <c r="A67" s="141"/>
      <c r="B67" s="141"/>
      <c r="C67" s="141"/>
      <c r="D67" s="141"/>
      <c r="E67" s="141"/>
      <c r="F67" s="141"/>
      <c r="G67" s="141"/>
      <c r="H67" s="141"/>
      <c r="I67" s="141"/>
      <c r="J67" s="141"/>
      <c r="K67" s="141"/>
    </row>
    <row r="68" spans="1:11" ht="15" customHeight="1" x14ac:dyDescent="0.2">
      <c r="A68" s="141"/>
      <c r="B68" s="141"/>
      <c r="C68" s="141"/>
      <c r="D68" s="141"/>
      <c r="E68" s="141"/>
      <c r="F68" s="141"/>
      <c r="G68" s="141"/>
      <c r="H68" s="141"/>
      <c r="I68" s="141"/>
      <c r="J68" s="141"/>
      <c r="K68" s="141"/>
    </row>
    <row r="69" spans="1:11" ht="15" customHeight="1" x14ac:dyDescent="0.2">
      <c r="A69" s="141"/>
      <c r="B69" s="141"/>
      <c r="C69" s="141"/>
      <c r="D69" s="141"/>
      <c r="E69" s="141"/>
      <c r="F69" s="141"/>
      <c r="G69" s="141"/>
      <c r="H69" s="141"/>
      <c r="I69" s="141"/>
      <c r="J69" s="141"/>
      <c r="K69" s="141"/>
    </row>
    <row r="70" spans="1:11" ht="15" customHeight="1" x14ac:dyDescent="0.2">
      <c r="A70" s="141"/>
      <c r="B70" s="141"/>
      <c r="C70" s="141"/>
      <c r="D70" s="141"/>
      <c r="E70" s="141"/>
      <c r="F70" s="141"/>
      <c r="G70" s="141"/>
      <c r="H70" s="141"/>
      <c r="I70" s="141"/>
      <c r="J70" s="141"/>
      <c r="K70" s="141"/>
    </row>
    <row r="71" spans="1:11" ht="15" customHeight="1" x14ac:dyDescent="0.2">
      <c r="A71" s="141"/>
      <c r="B71" s="141"/>
      <c r="C71" s="141"/>
      <c r="D71" s="141"/>
      <c r="E71" s="141"/>
      <c r="F71" s="141"/>
      <c r="G71" s="141"/>
      <c r="H71" s="141"/>
      <c r="I71" s="141"/>
      <c r="J71" s="141"/>
      <c r="K71" s="141"/>
    </row>
    <row r="72" spans="1:11" ht="15" customHeight="1" x14ac:dyDescent="0.2"/>
    <row r="73" spans="1:11" ht="15" customHeight="1" x14ac:dyDescent="0.2"/>
    <row r="74" spans="1:11" ht="15" customHeight="1" x14ac:dyDescent="0.2"/>
    <row r="75" spans="1:11" ht="15" customHeight="1" x14ac:dyDescent="0.2"/>
    <row r="76" spans="1:11" ht="15" customHeight="1" x14ac:dyDescent="0.2"/>
    <row r="77" spans="1:11" ht="15" customHeight="1" x14ac:dyDescent="0.2"/>
    <row r="78" spans="1:11" ht="15" customHeight="1" x14ac:dyDescent="0.2"/>
    <row r="79" spans="1:11" ht="15" customHeight="1" x14ac:dyDescent="0.2"/>
    <row r="80" spans="1:11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</sheetData>
  <mergeCells count="19">
    <mergeCell ref="A15:B19"/>
    <mergeCell ref="A20:B24"/>
    <mergeCell ref="A25:B29"/>
    <mergeCell ref="A53:L55"/>
    <mergeCell ref="A10:B14"/>
    <mergeCell ref="A32:E32"/>
    <mergeCell ref="G32:K32"/>
    <mergeCell ref="A33:E33"/>
    <mergeCell ref="G33:K33"/>
    <mergeCell ref="K1:L1"/>
    <mergeCell ref="A3:L3"/>
    <mergeCell ref="A5:D5"/>
    <mergeCell ref="E6:G6"/>
    <mergeCell ref="I6:K6"/>
    <mergeCell ref="H7:H9"/>
    <mergeCell ref="D8:D9"/>
    <mergeCell ref="E8:F8"/>
    <mergeCell ref="I8:J8"/>
    <mergeCell ref="A9:B9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view="pageBreakPreview" zoomScaleNormal="100" zoomScaleSheetLayoutView="100" workbookViewId="0">
      <selection activeCell="H10" sqref="H10:L14"/>
    </sheetView>
  </sheetViews>
  <sheetFormatPr defaultRowHeight="12.75" x14ac:dyDescent="0.2"/>
  <cols>
    <col min="1" max="1" width="1.7109375" style="121" customWidth="1"/>
    <col min="2" max="2" width="16.28515625" style="121" customWidth="1"/>
    <col min="3" max="3" width="10.140625" style="121" customWidth="1"/>
    <col min="4" max="7" width="7.7109375" style="121" customWidth="1"/>
    <col min="8" max="11" width="6.7109375" style="121" customWidth="1"/>
    <col min="12" max="12" width="6.85546875" style="121" customWidth="1"/>
    <col min="13" max="13" width="1.7109375" style="121" customWidth="1"/>
    <col min="14" max="15" width="9.140625" style="121"/>
    <col min="16" max="16" width="11.140625" style="121" customWidth="1"/>
    <col min="17" max="16384" width="9.140625" style="121"/>
  </cols>
  <sheetData>
    <row r="1" spans="1:13" ht="13.5" x14ac:dyDescent="0.25">
      <c r="K1" s="1057" t="s">
        <v>273</v>
      </c>
      <c r="L1" s="1057"/>
      <c r="M1" s="1057"/>
    </row>
    <row r="2" spans="1:13" ht="6.75" customHeight="1" x14ac:dyDescent="0.2"/>
    <row r="3" spans="1:13" ht="30" customHeight="1" x14ac:dyDescent="0.2">
      <c r="B3" s="1070" t="s">
        <v>184</v>
      </c>
      <c r="C3" s="1070"/>
      <c r="D3" s="1070"/>
      <c r="E3" s="1070"/>
      <c r="F3" s="1070"/>
      <c r="G3" s="1070"/>
      <c r="H3" s="1070"/>
      <c r="I3" s="1070"/>
      <c r="J3" s="1070"/>
      <c r="K3" s="1070"/>
      <c r="L3" s="1070"/>
      <c r="M3" s="122"/>
    </row>
    <row r="4" spans="1:13" ht="18" customHeight="1" x14ac:dyDescent="0.2">
      <c r="B4" s="122"/>
      <c r="C4" s="177"/>
      <c r="D4" s="177"/>
      <c r="E4" s="124"/>
      <c r="F4" s="122"/>
      <c r="G4" s="122"/>
      <c r="H4" s="122"/>
      <c r="I4" s="122"/>
    </row>
    <row r="5" spans="1:13" ht="12.95" customHeight="1" x14ac:dyDescent="0.2">
      <c r="B5" s="1115"/>
      <c r="C5" s="1116"/>
      <c r="D5" s="266"/>
      <c r="E5" s="267"/>
      <c r="F5" s="253"/>
      <c r="G5" s="312" t="str">
        <f>T!J20</f>
        <v>duben</v>
      </c>
      <c r="H5" s="518">
        <f>T!G17</f>
        <v>2016</v>
      </c>
      <c r="J5" s="267"/>
      <c r="K5" s="267"/>
      <c r="L5" s="268"/>
      <c r="M5" s="126"/>
    </row>
    <row r="6" spans="1:13" ht="24.95" customHeight="1" x14ac:dyDescent="0.2">
      <c r="D6" s="269"/>
      <c r="H6" s="269"/>
      <c r="I6" s="258"/>
      <c r="J6" s="258"/>
      <c r="K6" s="258"/>
      <c r="L6" s="270"/>
      <c r="M6" s="126"/>
    </row>
    <row r="7" spans="1:13" ht="24.95" customHeight="1" x14ac:dyDescent="0.25">
      <c r="B7" s="131"/>
      <c r="C7" s="131"/>
      <c r="D7" s="1100" t="s">
        <v>41</v>
      </c>
      <c r="E7" s="1101"/>
      <c r="F7" s="1101"/>
      <c r="G7" s="1102"/>
      <c r="H7" s="1101" t="s">
        <v>167</v>
      </c>
      <c r="I7" s="1101"/>
      <c r="J7" s="1101"/>
      <c r="K7" s="1101"/>
      <c r="L7" s="1102"/>
      <c r="M7" s="155"/>
    </row>
    <row r="8" spans="1:13" ht="14.1" customHeight="1" x14ac:dyDescent="0.25">
      <c r="B8" s="169"/>
      <c r="C8" s="1066" t="s">
        <v>168</v>
      </c>
      <c r="D8" s="277"/>
      <c r="E8" s="277"/>
      <c r="F8" s="320" t="s">
        <v>170</v>
      </c>
      <c r="G8" s="1066" t="s">
        <v>245</v>
      </c>
      <c r="H8" s="272" t="s">
        <v>40</v>
      </c>
      <c r="I8" s="272" t="s">
        <v>74</v>
      </c>
      <c r="J8" s="272" t="s">
        <v>75</v>
      </c>
      <c r="K8" s="272" t="s">
        <v>171</v>
      </c>
      <c r="L8" s="273" t="s">
        <v>172</v>
      </c>
      <c r="M8" s="126"/>
    </row>
    <row r="9" spans="1:13" ht="14.1" customHeight="1" x14ac:dyDescent="0.25">
      <c r="A9" s="283"/>
      <c r="B9" s="384" t="s">
        <v>50</v>
      </c>
      <c r="C9" s="1067"/>
      <c r="D9" s="319" t="s">
        <v>154</v>
      </c>
      <c r="E9" s="319" t="s">
        <v>1</v>
      </c>
      <c r="F9" s="319" t="s">
        <v>69</v>
      </c>
      <c r="G9" s="1067"/>
      <c r="H9" s="275" t="s">
        <v>12</v>
      </c>
      <c r="I9" s="275" t="s">
        <v>12</v>
      </c>
      <c r="J9" s="275" t="s">
        <v>12</v>
      </c>
      <c r="K9" s="275" t="s">
        <v>12</v>
      </c>
      <c r="L9" s="276" t="s">
        <v>12</v>
      </c>
      <c r="M9" s="253"/>
    </row>
    <row r="10" spans="1:13" ht="14.1" customHeight="1" x14ac:dyDescent="0.2">
      <c r="A10" s="176"/>
      <c r="B10" s="257" t="s">
        <v>42</v>
      </c>
      <c r="C10" s="180">
        <f>'10'!D16</f>
        <v>428188</v>
      </c>
      <c r="D10" s="181">
        <f>'10'!E16</f>
        <v>71355.55238173173</v>
      </c>
      <c r="E10" s="181">
        <f>'10'!F16</f>
        <v>763510.06017296307</v>
      </c>
      <c r="F10" s="869">
        <f>E10/$E$14</f>
        <v>0.11839354548960909</v>
      </c>
      <c r="G10" s="869">
        <f>'10'!H16</f>
        <v>2.332887878396899E-4</v>
      </c>
      <c r="H10" s="284">
        <v>8.7333333333333325</v>
      </c>
      <c r="I10" s="666">
        <v>16.3</v>
      </c>
      <c r="J10" s="666">
        <v>3.4</v>
      </c>
      <c r="K10" s="666">
        <v>8.6999999999999957</v>
      </c>
      <c r="L10" s="286">
        <v>3.3333333333336768E-2</v>
      </c>
      <c r="M10" s="126"/>
    </row>
    <row r="11" spans="1:13" ht="14.1" customHeight="1" x14ac:dyDescent="0.2">
      <c r="A11" s="176"/>
      <c r="B11" s="142" t="s">
        <v>43</v>
      </c>
      <c r="C11" s="135">
        <f>'11'!D16</f>
        <v>2298895</v>
      </c>
      <c r="D11" s="136">
        <f>'11'!E16</f>
        <v>499547.70529253222</v>
      </c>
      <c r="E11" s="136">
        <f>'11'!F16</f>
        <v>5346019.4247300001</v>
      </c>
      <c r="F11" s="263">
        <f>E11/$E$14</f>
        <v>0.82897950788850405</v>
      </c>
      <c r="G11" s="263">
        <f>'11'!H16</f>
        <v>-4.3443260360317759E-2</v>
      </c>
      <c r="H11" s="290">
        <v>8.1177777777777784</v>
      </c>
      <c r="I11" s="291">
        <v>15.066666666666668</v>
      </c>
      <c r="J11" s="291">
        <v>2.25</v>
      </c>
      <c r="K11" s="291">
        <v>7.6166666666666689</v>
      </c>
      <c r="L11" s="292">
        <v>0.50111111111110951</v>
      </c>
      <c r="M11" s="126"/>
    </row>
    <row r="12" spans="1:13" ht="14.1" customHeight="1" x14ac:dyDescent="0.2">
      <c r="A12" s="176"/>
      <c r="B12" s="142" t="s">
        <v>44</v>
      </c>
      <c r="C12" s="135">
        <f>'12'!D16</f>
        <v>113810</v>
      </c>
      <c r="D12" s="136">
        <f>'12'!E16</f>
        <v>25127.032999999996</v>
      </c>
      <c r="E12" s="136">
        <f>'12'!F16</f>
        <v>268433.26</v>
      </c>
      <c r="F12" s="263">
        <f>E12/$E$14</f>
        <v>4.1624553540963893E-2</v>
      </c>
      <c r="G12" s="263">
        <f>'12'!H16</f>
        <v>-3.4792038617794487E-2</v>
      </c>
      <c r="H12" s="290">
        <v>7.5133333333333372</v>
      </c>
      <c r="I12" s="291">
        <v>14.9</v>
      </c>
      <c r="J12" s="291">
        <v>1.6</v>
      </c>
      <c r="K12" s="291">
        <v>7</v>
      </c>
      <c r="L12" s="292">
        <v>0.51333333333333719</v>
      </c>
      <c r="M12" s="126"/>
    </row>
    <row r="13" spans="1:13" ht="14.1" customHeight="1" x14ac:dyDescent="0.2">
      <c r="A13" s="283"/>
      <c r="B13" s="260" t="s">
        <v>98</v>
      </c>
      <c r="C13" s="261">
        <f>'13'!D14</f>
        <v>171</v>
      </c>
      <c r="D13" s="262">
        <f>'13'!E14</f>
        <v>6654.3270000000002</v>
      </c>
      <c r="E13" s="262">
        <f>'13'!F14</f>
        <v>70953.511599999998</v>
      </c>
      <c r="F13" s="263">
        <f>E13/$E$14</f>
        <v>1.1002393080922991E-2</v>
      </c>
      <c r="G13" s="263">
        <f>'13'!H14</f>
        <v>1.0783775958531954</v>
      </c>
      <c r="H13" s="287">
        <v>8.086666666666666</v>
      </c>
      <c r="I13" s="288">
        <v>15.1</v>
      </c>
      <c r="J13" s="288">
        <v>2.2000000000000002</v>
      </c>
      <c r="K13" s="288">
        <v>7.5500000000000007</v>
      </c>
      <c r="L13" s="289">
        <v>0.53666666666666529</v>
      </c>
      <c r="M13" s="253"/>
    </row>
    <row r="14" spans="1:13" ht="14.1" customHeight="1" x14ac:dyDescent="0.2">
      <c r="A14" s="385"/>
      <c r="B14" s="386" t="s">
        <v>5</v>
      </c>
      <c r="C14" s="180">
        <f>SUM(C10:C13)</f>
        <v>2841064</v>
      </c>
      <c r="D14" s="181">
        <f>SUM(D10:D13)</f>
        <v>602684.61767426389</v>
      </c>
      <c r="E14" s="181">
        <f>SUM(E10:E13)</f>
        <v>6448916.2565029627</v>
      </c>
      <c r="F14" s="869">
        <f>SUM(F10:F13)</f>
        <v>1.0000000000000002</v>
      </c>
      <c r="G14" s="869">
        <f>'9'!H16</f>
        <v>-3.2311786358339797E-2</v>
      </c>
      <c r="H14" s="284">
        <v>8.086666666666666</v>
      </c>
      <c r="I14" s="285">
        <v>15.1</v>
      </c>
      <c r="J14" s="285">
        <v>2.2000000000000002</v>
      </c>
      <c r="K14" s="285">
        <v>7.5500000000000007</v>
      </c>
      <c r="L14" s="286">
        <v>0.53666666666666529</v>
      </c>
      <c r="M14" s="387"/>
    </row>
    <row r="15" spans="1:13" ht="15" customHeight="1" x14ac:dyDescent="0.2">
      <c r="A15" s="176"/>
      <c r="B15" s="142"/>
      <c r="C15" s="282"/>
      <c r="D15" s="1109" t="s">
        <v>185</v>
      </c>
      <c r="E15" s="1110"/>
      <c r="F15" s="1110"/>
      <c r="G15" s="1111"/>
      <c r="H15" s="1103" t="s">
        <v>173</v>
      </c>
      <c r="I15" s="1104"/>
      <c r="J15" s="1104"/>
      <c r="K15" s="1104"/>
      <c r="L15" s="1105"/>
      <c r="M15" s="126"/>
    </row>
    <row r="16" spans="1:13" ht="15" customHeight="1" x14ac:dyDescent="0.2">
      <c r="A16" s="126"/>
      <c r="B16" s="281"/>
      <c r="C16" s="141"/>
      <c r="D16" s="1112"/>
      <c r="E16" s="1113"/>
      <c r="F16" s="1113"/>
      <c r="G16" s="1114"/>
      <c r="H16" s="1106" t="s">
        <v>174</v>
      </c>
      <c r="I16" s="1107"/>
      <c r="J16" s="1107"/>
      <c r="K16" s="1107"/>
      <c r="L16" s="1108"/>
      <c r="M16" s="126"/>
    </row>
    <row r="17" spans="1:13" ht="15" customHeight="1" x14ac:dyDescent="0.2">
      <c r="A17" s="176"/>
      <c r="B17" s="141"/>
      <c r="C17" s="141"/>
      <c r="D17" s="322"/>
      <c r="E17" s="322"/>
      <c r="F17" s="322"/>
      <c r="G17" s="752"/>
      <c r="H17" s="321"/>
      <c r="I17" s="321"/>
      <c r="J17" s="321"/>
      <c r="K17" s="321"/>
      <c r="L17" s="321"/>
      <c r="M17" s="155"/>
    </row>
    <row r="18" spans="1:13" ht="15" customHeight="1" x14ac:dyDescent="0.2">
      <c r="A18" s="176"/>
      <c r="B18" s="141"/>
      <c r="C18" s="141"/>
      <c r="D18" s="141"/>
      <c r="E18" s="495"/>
      <c r="F18" s="496"/>
      <c r="G18" s="496"/>
      <c r="H18" s="141"/>
      <c r="I18" s="142"/>
      <c r="J18" s="392"/>
      <c r="K18" s="141"/>
      <c r="L18" s="141"/>
      <c r="M18" s="155"/>
    </row>
    <row r="19" spans="1:13" ht="18" customHeight="1" x14ac:dyDescent="0.2">
      <c r="A19" s="176"/>
      <c r="B19" s="141"/>
      <c r="C19" s="141"/>
      <c r="D19" s="141"/>
      <c r="E19" s="141"/>
      <c r="F19" s="141"/>
      <c r="G19" s="141"/>
      <c r="H19" s="141"/>
      <c r="I19" s="141"/>
      <c r="J19" s="141"/>
      <c r="K19" s="141"/>
      <c r="L19" s="251"/>
      <c r="M19" s="155"/>
    </row>
    <row r="20" spans="1:13" ht="15" customHeight="1" x14ac:dyDescent="0.25">
      <c r="A20" s="176"/>
      <c r="B20" s="1099" t="s">
        <v>201</v>
      </c>
      <c r="C20" s="1071"/>
      <c r="D20" s="1071"/>
      <c r="E20" s="1071"/>
      <c r="F20" s="1071"/>
      <c r="G20" s="1071" t="s">
        <v>186</v>
      </c>
      <c r="H20" s="1071"/>
      <c r="I20" s="1071"/>
      <c r="J20" s="1071"/>
      <c r="K20" s="1071"/>
      <c r="L20" s="1074"/>
      <c r="M20" s="155"/>
    </row>
    <row r="21" spans="1:13" ht="15" customHeight="1" x14ac:dyDescent="0.2">
      <c r="A21" s="176"/>
      <c r="C21" s="497" t="str">
        <f>G5</f>
        <v>duben</v>
      </c>
      <c r="D21" s="498">
        <f>H5</f>
        <v>2016</v>
      </c>
      <c r="I21" s="497" t="str">
        <f>G5</f>
        <v>duben</v>
      </c>
      <c r="J21" s="498">
        <f>H5</f>
        <v>2016</v>
      </c>
      <c r="M21" s="281"/>
    </row>
    <row r="22" spans="1:13" ht="15" customHeight="1" x14ac:dyDescent="0.2">
      <c r="A22" s="176"/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251"/>
      <c r="M22" s="155"/>
    </row>
    <row r="23" spans="1:13" ht="15" customHeight="1" x14ac:dyDescent="0.2">
      <c r="A23" s="176"/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251"/>
      <c r="M23" s="155"/>
    </row>
    <row r="24" spans="1:13" ht="15" customHeight="1" x14ac:dyDescent="0.2">
      <c r="A24" s="176"/>
      <c r="B24" s="141"/>
      <c r="C24" s="141"/>
      <c r="D24" s="141"/>
      <c r="E24" s="141"/>
      <c r="F24" s="141"/>
      <c r="G24" s="141"/>
      <c r="H24" s="141"/>
      <c r="I24" s="141"/>
      <c r="J24" s="141"/>
      <c r="K24" s="141"/>
      <c r="L24" s="251"/>
      <c r="M24" s="155"/>
    </row>
    <row r="25" spans="1:13" ht="15" customHeight="1" x14ac:dyDescent="0.2">
      <c r="A25" s="176"/>
      <c r="B25" s="141"/>
      <c r="C25" s="141"/>
      <c r="D25" s="141"/>
      <c r="E25" s="141"/>
      <c r="F25" s="141"/>
      <c r="G25" s="141"/>
      <c r="H25" s="141"/>
      <c r="I25" s="141"/>
      <c r="J25" s="141"/>
      <c r="K25" s="141"/>
      <c r="L25" s="251"/>
      <c r="M25" s="155"/>
    </row>
    <row r="26" spans="1:13" ht="15" customHeight="1" x14ac:dyDescent="0.2">
      <c r="A26" s="176"/>
      <c r="B26" s="141"/>
      <c r="C26" s="141"/>
      <c r="D26" s="141"/>
      <c r="E26" s="141"/>
      <c r="F26" s="141"/>
      <c r="G26" s="141"/>
      <c r="H26" s="141"/>
      <c r="I26" s="141"/>
      <c r="J26" s="141"/>
      <c r="K26" s="141"/>
      <c r="L26" s="251"/>
      <c r="M26" s="155"/>
    </row>
    <row r="27" spans="1:13" ht="15" customHeight="1" x14ac:dyDescent="0.2">
      <c r="A27" s="176"/>
      <c r="B27" s="141"/>
      <c r="C27" s="141"/>
      <c r="D27" s="141"/>
      <c r="E27" s="141"/>
      <c r="F27" s="141"/>
      <c r="G27" s="141"/>
      <c r="H27" s="141"/>
      <c r="I27" s="141"/>
      <c r="J27" s="141"/>
      <c r="K27" s="141"/>
      <c r="L27" s="251"/>
      <c r="M27" s="155"/>
    </row>
    <row r="28" spans="1:13" ht="15" customHeight="1" x14ac:dyDescent="0.2">
      <c r="A28" s="176"/>
      <c r="B28" s="141"/>
      <c r="C28" s="141"/>
      <c r="D28" s="141"/>
      <c r="E28" s="141"/>
      <c r="F28" s="141"/>
      <c r="G28" s="141"/>
      <c r="H28" s="141"/>
      <c r="I28" s="141"/>
      <c r="J28" s="141"/>
      <c r="K28" s="141"/>
      <c r="L28" s="251"/>
      <c r="M28" s="155"/>
    </row>
    <row r="29" spans="1:13" ht="15" customHeight="1" x14ac:dyDescent="0.2">
      <c r="A29" s="176"/>
      <c r="B29" s="141"/>
      <c r="C29" s="141"/>
      <c r="D29" s="141"/>
      <c r="E29" s="141"/>
      <c r="F29" s="141"/>
      <c r="G29" s="141"/>
      <c r="H29" s="141"/>
      <c r="I29" s="141"/>
      <c r="J29" s="141"/>
      <c r="K29" s="141"/>
      <c r="L29" s="251"/>
      <c r="M29" s="155"/>
    </row>
    <row r="30" spans="1:13" ht="15" customHeight="1" x14ac:dyDescent="0.2">
      <c r="A30" s="176"/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251"/>
      <c r="M30" s="155"/>
    </row>
    <row r="31" spans="1:13" ht="15" customHeight="1" x14ac:dyDescent="0.2">
      <c r="A31" s="176"/>
      <c r="B31" s="141"/>
      <c r="C31" s="141"/>
      <c r="D31" s="141"/>
      <c r="E31" s="141"/>
      <c r="F31" s="141"/>
      <c r="G31" s="141"/>
      <c r="H31" s="141"/>
      <c r="I31" s="141"/>
      <c r="J31" s="141"/>
      <c r="K31" s="141"/>
      <c r="L31" s="251"/>
      <c r="M31" s="155"/>
    </row>
    <row r="32" spans="1:13" ht="15" customHeight="1" x14ac:dyDescent="0.2">
      <c r="A32" s="176"/>
      <c r="B32" s="141"/>
      <c r="C32" s="141"/>
      <c r="D32" s="141"/>
      <c r="E32" s="141"/>
      <c r="F32" s="141"/>
      <c r="G32" s="141"/>
      <c r="H32" s="141"/>
      <c r="I32" s="141"/>
      <c r="J32" s="141"/>
      <c r="K32" s="141"/>
      <c r="L32" s="251"/>
      <c r="M32" s="155"/>
    </row>
    <row r="33" spans="1:13" ht="15" customHeight="1" x14ac:dyDescent="0.2">
      <c r="A33" s="176"/>
      <c r="B33" s="126"/>
      <c r="F33" s="126"/>
      <c r="G33" s="126"/>
      <c r="H33" s="126"/>
      <c r="I33" s="126"/>
      <c r="J33" s="126"/>
      <c r="K33" s="126"/>
      <c r="L33" s="176"/>
      <c r="M33" s="155"/>
    </row>
    <row r="34" spans="1:13" ht="15" customHeight="1" x14ac:dyDescent="0.2">
      <c r="A34" s="176"/>
      <c r="B34" s="126"/>
      <c r="F34" s="126"/>
      <c r="G34" s="126"/>
      <c r="H34" s="126"/>
      <c r="I34" s="126"/>
      <c r="J34" s="126"/>
      <c r="K34" s="126"/>
      <c r="L34" s="126"/>
      <c r="M34" s="155"/>
    </row>
    <row r="35" spans="1:13" ht="15" customHeight="1" x14ac:dyDescent="0.2">
      <c r="A35" s="176"/>
      <c r="B35" s="126"/>
      <c r="F35" s="126"/>
      <c r="G35" s="126"/>
      <c r="H35" s="126"/>
      <c r="I35" s="126"/>
      <c r="J35" s="126"/>
      <c r="K35" s="126"/>
      <c r="L35" s="126"/>
      <c r="M35" s="155"/>
    </row>
    <row r="36" spans="1:13" ht="15" customHeight="1" x14ac:dyDescent="0.2">
      <c r="A36" s="176"/>
      <c r="B36" s="126"/>
      <c r="F36" s="126"/>
      <c r="G36" s="126"/>
      <c r="H36" s="126"/>
      <c r="I36" s="126"/>
      <c r="J36" s="126"/>
      <c r="K36" s="126"/>
      <c r="L36" s="126"/>
      <c r="M36" s="155"/>
    </row>
    <row r="37" spans="1:13" ht="15" customHeight="1" x14ac:dyDescent="0.25">
      <c r="A37" s="176"/>
      <c r="B37" s="1099" t="s">
        <v>244</v>
      </c>
      <c r="C37" s="1071"/>
      <c r="D37" s="1071"/>
      <c r="E37" s="1071"/>
      <c r="F37" s="1071"/>
      <c r="G37" s="1097" t="s">
        <v>248</v>
      </c>
      <c r="H37" s="1097"/>
      <c r="I37" s="1097"/>
      <c r="J37" s="1097"/>
      <c r="K37" s="1097"/>
      <c r="L37" s="1098"/>
      <c r="M37" s="155"/>
    </row>
    <row r="38" spans="1:13" ht="15" customHeight="1" x14ac:dyDescent="0.25">
      <c r="A38" s="176"/>
      <c r="C38" s="497" t="str">
        <f>G5</f>
        <v>duben</v>
      </c>
      <c r="D38" s="498">
        <f>H5</f>
        <v>2016</v>
      </c>
      <c r="F38" s="871"/>
      <c r="G38" s="1097"/>
      <c r="H38" s="1097"/>
      <c r="I38" s="1097"/>
      <c r="J38" s="1097"/>
      <c r="K38" s="1097"/>
      <c r="L38" s="1098"/>
      <c r="M38" s="155"/>
    </row>
    <row r="39" spans="1:13" ht="15" customHeight="1" x14ac:dyDescent="0.2">
      <c r="A39" s="176"/>
      <c r="B39" s="126"/>
      <c r="F39" s="515"/>
      <c r="G39" s="515"/>
      <c r="H39" s="515"/>
      <c r="I39" s="517" t="str">
        <f>G5</f>
        <v>duben</v>
      </c>
      <c r="J39" s="391">
        <f>H5</f>
        <v>2016</v>
      </c>
      <c r="K39" s="515"/>
      <c r="L39" s="516"/>
      <c r="M39" s="155"/>
    </row>
    <row r="40" spans="1:13" ht="15" customHeight="1" x14ac:dyDescent="0.2">
      <c r="A40" s="176"/>
      <c r="B40" s="126"/>
      <c r="F40" s="126"/>
      <c r="G40" s="126"/>
      <c r="H40" s="126"/>
      <c r="I40" s="126"/>
      <c r="J40" s="126"/>
      <c r="K40" s="126"/>
      <c r="L40" s="126"/>
      <c r="M40" s="155"/>
    </row>
    <row r="41" spans="1:13" ht="15" customHeight="1" x14ac:dyDescent="0.2">
      <c r="A41" s="176"/>
      <c r="B41" s="126"/>
      <c r="F41" s="126"/>
      <c r="G41" s="126"/>
      <c r="H41" s="126"/>
      <c r="I41" s="126"/>
      <c r="J41" s="126"/>
      <c r="K41" s="126"/>
      <c r="L41" s="126"/>
      <c r="M41" s="155"/>
    </row>
    <row r="42" spans="1:13" ht="15" customHeight="1" x14ac:dyDescent="0.2">
      <c r="A42" s="176"/>
      <c r="B42" s="126"/>
      <c r="F42" s="126"/>
      <c r="G42" s="126"/>
      <c r="H42" s="126"/>
      <c r="I42" s="126"/>
      <c r="J42" s="126"/>
      <c r="K42" s="126"/>
      <c r="L42" s="126"/>
      <c r="M42" s="155"/>
    </row>
    <row r="43" spans="1:13" ht="15" customHeight="1" x14ac:dyDescent="0.2">
      <c r="A43" s="176"/>
      <c r="B43" s="126"/>
      <c r="F43" s="126"/>
      <c r="G43" s="126"/>
      <c r="H43" s="126"/>
      <c r="I43" s="126"/>
      <c r="J43" s="126"/>
      <c r="K43" s="126"/>
      <c r="L43" s="126"/>
      <c r="M43" s="155"/>
    </row>
    <row r="44" spans="1:13" ht="15" customHeight="1" x14ac:dyDescent="0.2">
      <c r="A44" s="176"/>
      <c r="B44" s="126"/>
      <c r="F44" s="126"/>
      <c r="G44" s="126"/>
      <c r="H44" s="126"/>
      <c r="I44" s="126"/>
      <c r="J44" s="126"/>
      <c r="K44" s="126"/>
      <c r="L44" s="126"/>
      <c r="M44" s="155"/>
    </row>
    <row r="45" spans="1:13" ht="15" customHeight="1" x14ac:dyDescent="0.2">
      <c r="A45" s="176"/>
      <c r="B45" s="126"/>
      <c r="F45" s="126"/>
      <c r="G45" s="126"/>
      <c r="H45" s="126"/>
      <c r="I45" s="126"/>
      <c r="J45" s="126"/>
      <c r="K45" s="126"/>
      <c r="L45" s="126"/>
      <c r="M45" s="155"/>
    </row>
    <row r="46" spans="1:13" ht="15" customHeight="1" x14ac:dyDescent="0.2">
      <c r="A46" s="176"/>
      <c r="B46" s="126"/>
      <c r="F46" s="126"/>
      <c r="G46" s="126"/>
      <c r="H46" s="126"/>
      <c r="I46" s="126"/>
      <c r="J46" s="126"/>
      <c r="K46" s="126"/>
      <c r="L46" s="126"/>
      <c r="M46" s="155"/>
    </row>
    <row r="47" spans="1:13" ht="15" customHeight="1" x14ac:dyDescent="0.2">
      <c r="A47" s="176"/>
      <c r="B47" s="126"/>
      <c r="F47" s="126"/>
      <c r="G47" s="126"/>
      <c r="H47" s="126"/>
      <c r="I47" s="126"/>
      <c r="J47" s="126"/>
      <c r="K47" s="126"/>
      <c r="L47" s="126"/>
      <c r="M47" s="155"/>
    </row>
    <row r="48" spans="1:13" ht="15" customHeight="1" x14ac:dyDescent="0.2">
      <c r="A48" s="176"/>
      <c r="B48" s="126"/>
      <c r="F48" s="126"/>
      <c r="G48" s="126"/>
      <c r="H48" s="126"/>
      <c r="I48" s="126"/>
      <c r="J48" s="126"/>
      <c r="K48" s="126"/>
      <c r="L48" s="126"/>
      <c r="M48" s="155"/>
    </row>
    <row r="49" spans="1:13" ht="15" customHeight="1" x14ac:dyDescent="0.2">
      <c r="A49" s="176"/>
      <c r="B49" s="126"/>
      <c r="F49" s="126"/>
      <c r="G49" s="126"/>
      <c r="H49" s="126"/>
      <c r="I49" s="126"/>
      <c r="J49" s="126"/>
      <c r="K49" s="126"/>
      <c r="L49" s="126"/>
      <c r="M49" s="155"/>
    </row>
    <row r="50" spans="1:13" ht="15" customHeight="1" x14ac:dyDescent="0.2">
      <c r="A50" s="176"/>
      <c r="B50" s="126"/>
      <c r="F50" s="126"/>
      <c r="G50" s="126"/>
      <c r="H50" s="126"/>
      <c r="I50" s="126"/>
      <c r="J50" s="126"/>
      <c r="K50" s="126"/>
      <c r="L50" s="126"/>
      <c r="M50" s="155"/>
    </row>
    <row r="51" spans="1:13" ht="15" customHeight="1" x14ac:dyDescent="0.2">
      <c r="A51" s="176"/>
      <c r="B51" s="126"/>
      <c r="F51" s="126"/>
      <c r="G51" s="126"/>
      <c r="H51" s="126"/>
      <c r="I51" s="126"/>
      <c r="J51" s="126"/>
      <c r="K51" s="126"/>
      <c r="L51" s="126"/>
      <c r="M51" s="155"/>
    </row>
    <row r="52" spans="1:13" ht="15" customHeight="1" x14ac:dyDescent="0.2">
      <c r="A52" s="176"/>
      <c r="B52" s="126"/>
      <c r="F52" s="126"/>
      <c r="G52" s="126"/>
      <c r="H52" s="126"/>
      <c r="I52" s="126"/>
      <c r="J52" s="126"/>
      <c r="K52" s="126"/>
      <c r="L52" s="126"/>
      <c r="M52" s="155"/>
    </row>
    <row r="53" spans="1:13" ht="15" customHeight="1" x14ac:dyDescent="0.2">
      <c r="A53" s="270"/>
      <c r="B53" s="258"/>
      <c r="C53" s="258"/>
      <c r="D53" s="258"/>
      <c r="E53" s="258"/>
      <c r="F53" s="258"/>
      <c r="G53" s="258"/>
      <c r="H53" s="258"/>
      <c r="I53" s="258"/>
      <c r="J53" s="258"/>
      <c r="K53" s="258"/>
      <c r="L53" s="258"/>
      <c r="M53" s="269"/>
    </row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  <row r="60" spans="1:13" ht="15" customHeight="1" x14ac:dyDescent="0.2"/>
  </sheetData>
  <mergeCells count="14">
    <mergeCell ref="K1:M1"/>
    <mergeCell ref="B3:L3"/>
    <mergeCell ref="B5:C5"/>
    <mergeCell ref="H7:L7"/>
    <mergeCell ref="C8:C9"/>
    <mergeCell ref="G37:L38"/>
    <mergeCell ref="B20:F20"/>
    <mergeCell ref="B37:F37"/>
    <mergeCell ref="G8:G9"/>
    <mergeCell ref="D7:G7"/>
    <mergeCell ref="H15:L15"/>
    <mergeCell ref="H16:L16"/>
    <mergeCell ref="D15:G16"/>
    <mergeCell ref="G20:L20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&amp;C14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view="pageBreakPreview" zoomScaleNormal="100" zoomScaleSheetLayoutView="100" workbookViewId="0">
      <selection activeCell="H10" sqref="H10:L14"/>
    </sheetView>
  </sheetViews>
  <sheetFormatPr defaultRowHeight="12.75" x14ac:dyDescent="0.2"/>
  <cols>
    <col min="1" max="1" width="1.7109375" style="121" customWidth="1"/>
    <col min="2" max="2" width="16.28515625" style="121" customWidth="1"/>
    <col min="3" max="3" width="10.140625" style="121" customWidth="1"/>
    <col min="4" max="7" width="7.7109375" style="121" customWidth="1"/>
    <col min="8" max="11" width="6.7109375" style="121" customWidth="1"/>
    <col min="12" max="12" width="6.85546875" style="121" customWidth="1"/>
    <col min="13" max="13" width="1.7109375" style="121" customWidth="1"/>
    <col min="14" max="15" width="9.140625" style="121"/>
    <col min="16" max="16" width="11.140625" style="121" customWidth="1"/>
    <col min="17" max="16384" width="9.140625" style="121"/>
  </cols>
  <sheetData>
    <row r="1" spans="1:13" ht="13.5" x14ac:dyDescent="0.25">
      <c r="K1" s="1057" t="s">
        <v>274</v>
      </c>
      <c r="L1" s="1057"/>
      <c r="M1" s="1057"/>
    </row>
    <row r="2" spans="1:13" ht="6.75" customHeight="1" x14ac:dyDescent="0.2"/>
    <row r="3" spans="1:13" ht="30" customHeight="1" x14ac:dyDescent="0.2">
      <c r="B3" s="1070" t="s">
        <v>184</v>
      </c>
      <c r="C3" s="1070"/>
      <c r="D3" s="1070"/>
      <c r="E3" s="1070"/>
      <c r="F3" s="1070"/>
      <c r="G3" s="1070"/>
      <c r="H3" s="1070"/>
      <c r="I3" s="1070"/>
      <c r="J3" s="1070"/>
      <c r="K3" s="1070"/>
      <c r="L3" s="1070"/>
      <c r="M3" s="122"/>
    </row>
    <row r="4" spans="1:13" ht="18" customHeight="1" x14ac:dyDescent="0.2">
      <c r="B4" s="122"/>
      <c r="C4" s="177"/>
      <c r="D4" s="177"/>
      <c r="E4" s="124"/>
      <c r="F4" s="122"/>
      <c r="G4" s="122"/>
      <c r="H4" s="122"/>
      <c r="I4" s="122"/>
    </row>
    <row r="5" spans="1:13" ht="12.95" customHeight="1" x14ac:dyDescent="0.2">
      <c r="B5" s="1115"/>
      <c r="C5" s="1116"/>
      <c r="D5" s="266"/>
      <c r="E5" s="267"/>
      <c r="F5" s="253"/>
      <c r="G5" s="312" t="str">
        <f>T!J21</f>
        <v>květen</v>
      </c>
      <c r="H5" s="518">
        <f>T!G17</f>
        <v>2016</v>
      </c>
      <c r="J5" s="267"/>
      <c r="K5" s="267"/>
      <c r="L5" s="268"/>
      <c r="M5" s="126"/>
    </row>
    <row r="6" spans="1:13" ht="24.95" customHeight="1" x14ac:dyDescent="0.2">
      <c r="D6" s="269"/>
      <c r="H6" s="269"/>
      <c r="I6" s="258"/>
      <c r="J6" s="258"/>
      <c r="K6" s="258"/>
      <c r="L6" s="270"/>
      <c r="M6" s="126"/>
    </row>
    <row r="7" spans="1:13" ht="24.95" customHeight="1" x14ac:dyDescent="0.25">
      <c r="B7" s="131"/>
      <c r="C7" s="131"/>
      <c r="D7" s="1100" t="s">
        <v>41</v>
      </c>
      <c r="E7" s="1101"/>
      <c r="F7" s="1101"/>
      <c r="G7" s="1102"/>
      <c r="H7" s="1101" t="s">
        <v>167</v>
      </c>
      <c r="I7" s="1101"/>
      <c r="J7" s="1101"/>
      <c r="K7" s="1101"/>
      <c r="L7" s="1102"/>
      <c r="M7" s="155"/>
    </row>
    <row r="8" spans="1:13" ht="14.1" customHeight="1" x14ac:dyDescent="0.25">
      <c r="B8" s="169"/>
      <c r="C8" s="1066" t="s">
        <v>168</v>
      </c>
      <c r="D8" s="277"/>
      <c r="E8" s="277"/>
      <c r="F8" s="754" t="s">
        <v>170</v>
      </c>
      <c r="G8" s="1066" t="s">
        <v>245</v>
      </c>
      <c r="H8" s="272" t="s">
        <v>40</v>
      </c>
      <c r="I8" s="272" t="s">
        <v>74</v>
      </c>
      <c r="J8" s="272" t="s">
        <v>75</v>
      </c>
      <c r="K8" s="272" t="s">
        <v>171</v>
      </c>
      <c r="L8" s="273" t="s">
        <v>172</v>
      </c>
      <c r="M8" s="126"/>
    </row>
    <row r="9" spans="1:13" ht="14.1" customHeight="1" x14ac:dyDescent="0.25">
      <c r="A9" s="283"/>
      <c r="B9" s="384" t="s">
        <v>50</v>
      </c>
      <c r="C9" s="1067"/>
      <c r="D9" s="755" t="s">
        <v>154</v>
      </c>
      <c r="E9" s="755" t="s">
        <v>1</v>
      </c>
      <c r="F9" s="755" t="s">
        <v>69</v>
      </c>
      <c r="G9" s="1067"/>
      <c r="H9" s="275" t="s">
        <v>12</v>
      </c>
      <c r="I9" s="275" t="s">
        <v>12</v>
      </c>
      <c r="J9" s="275" t="s">
        <v>12</v>
      </c>
      <c r="K9" s="275" t="s">
        <v>12</v>
      </c>
      <c r="L9" s="276" t="s">
        <v>12</v>
      </c>
      <c r="M9" s="253"/>
    </row>
    <row r="10" spans="1:13" ht="14.1" customHeight="1" x14ac:dyDescent="0.2">
      <c r="A10" s="176"/>
      <c r="B10" s="257" t="s">
        <v>42</v>
      </c>
      <c r="C10" s="180">
        <f>'10'!D23</f>
        <v>428080</v>
      </c>
      <c r="D10" s="181">
        <f>'10'!E23</f>
        <v>39187.313999998718</v>
      </c>
      <c r="E10" s="181">
        <f>'10'!F23</f>
        <v>420132.01646298636</v>
      </c>
      <c r="F10" s="869">
        <f>E10/$E$14</f>
        <v>9.4250074166291622E-2</v>
      </c>
      <c r="G10" s="869">
        <f>'10'!H23</f>
        <v>6.078098863548892E-2</v>
      </c>
      <c r="H10" s="284">
        <v>14.516129032258064</v>
      </c>
      <c r="I10" s="666">
        <v>20.3</v>
      </c>
      <c r="J10" s="666">
        <v>7.4</v>
      </c>
      <c r="K10" s="666">
        <v>14</v>
      </c>
      <c r="L10" s="286">
        <v>0.51612903225806406</v>
      </c>
      <c r="M10" s="126"/>
    </row>
    <row r="11" spans="1:13" ht="14.1" customHeight="1" x14ac:dyDescent="0.2">
      <c r="A11" s="176"/>
      <c r="B11" s="142" t="s">
        <v>43</v>
      </c>
      <c r="C11" s="135">
        <f>'11'!D23</f>
        <v>2298044</v>
      </c>
      <c r="D11" s="136">
        <f>'11'!E23</f>
        <v>354821.8640792743</v>
      </c>
      <c r="E11" s="136">
        <f>'11'!F23</f>
        <v>3805104.5122099998</v>
      </c>
      <c r="F11" s="263">
        <f>E11/$E$14</f>
        <v>0.85361593126259361</v>
      </c>
      <c r="G11" s="263">
        <f>'11'!H23</f>
        <v>1.7437022966184098E-2</v>
      </c>
      <c r="H11" s="290">
        <v>13.713440860215055</v>
      </c>
      <c r="I11" s="291">
        <v>19.766666666666666</v>
      </c>
      <c r="J11" s="291">
        <v>6.7666666666666666</v>
      </c>
      <c r="K11" s="291">
        <v>13.016666666666657</v>
      </c>
      <c r="L11" s="292">
        <v>0.6967741935483982</v>
      </c>
      <c r="M11" s="126"/>
    </row>
    <row r="12" spans="1:13" ht="14.1" customHeight="1" x14ac:dyDescent="0.2">
      <c r="A12" s="176"/>
      <c r="B12" s="142" t="s">
        <v>44</v>
      </c>
      <c r="C12" s="135">
        <f>'12'!D23</f>
        <v>113817</v>
      </c>
      <c r="D12" s="136">
        <f>'12'!E23</f>
        <v>17428.120999999996</v>
      </c>
      <c r="E12" s="136">
        <f>'12'!F23</f>
        <v>186474.48900000003</v>
      </c>
      <c r="F12" s="263">
        <f>E12/$E$14</f>
        <v>4.1832647191075746E-2</v>
      </c>
      <c r="G12" s="263">
        <f>'12'!H23</f>
        <v>5.9151640497695585E-2</v>
      </c>
      <c r="H12" s="290">
        <v>12.919354838709678</v>
      </c>
      <c r="I12" s="291">
        <v>19.8</v>
      </c>
      <c r="J12" s="291">
        <v>6</v>
      </c>
      <c r="K12" s="291">
        <v>12.399999999999995</v>
      </c>
      <c r="L12" s="292">
        <v>0.51935483870968291</v>
      </c>
      <c r="M12" s="126"/>
    </row>
    <row r="13" spans="1:13" ht="14.1" customHeight="1" x14ac:dyDescent="0.2">
      <c r="A13" s="283"/>
      <c r="B13" s="260" t="s">
        <v>98</v>
      </c>
      <c r="C13" s="261">
        <f>'13'!D19</f>
        <v>171</v>
      </c>
      <c r="D13" s="262">
        <f>'13'!E19</f>
        <v>4299.7630000000017</v>
      </c>
      <c r="E13" s="262">
        <f>'13'!F19</f>
        <v>45919.601499999997</v>
      </c>
      <c r="F13" s="263">
        <f>E13/$E$14</f>
        <v>1.0301347380039166E-2</v>
      </c>
      <c r="G13" s="263">
        <f>'13'!H19</f>
        <v>0.6323021550233473</v>
      </c>
      <c r="H13" s="287">
        <v>13.622580645161289</v>
      </c>
      <c r="I13" s="288">
        <v>19.899999999999999</v>
      </c>
      <c r="J13" s="288">
        <v>6.7</v>
      </c>
      <c r="K13" s="288">
        <v>12.95483870967742</v>
      </c>
      <c r="L13" s="289">
        <v>0.6677419354838694</v>
      </c>
      <c r="M13" s="253"/>
    </row>
    <row r="14" spans="1:13" ht="14.1" customHeight="1" x14ac:dyDescent="0.2">
      <c r="A14" s="385"/>
      <c r="B14" s="386" t="s">
        <v>5</v>
      </c>
      <c r="C14" s="180">
        <f>SUM(C10:C13)</f>
        <v>2840112</v>
      </c>
      <c r="D14" s="181">
        <f t="shared" ref="D14:E14" si="0">SUM(D10:D13)</f>
        <v>415737.06207927299</v>
      </c>
      <c r="E14" s="536">
        <f t="shared" si="0"/>
        <v>4457630.6191729857</v>
      </c>
      <c r="F14" s="869">
        <f>SUM(F10:F13)</f>
        <v>1</v>
      </c>
      <c r="G14" s="869">
        <f>'9'!H23</f>
        <v>2.7090057117846116E-2</v>
      </c>
      <c r="H14" s="284">
        <v>13.622580645161289</v>
      </c>
      <c r="I14" s="285">
        <v>19.899999999999999</v>
      </c>
      <c r="J14" s="285">
        <v>6.7</v>
      </c>
      <c r="K14" s="285">
        <v>12.95483870967742</v>
      </c>
      <c r="L14" s="286">
        <v>0.6677419354838694</v>
      </c>
      <c r="M14" s="387"/>
    </row>
    <row r="15" spans="1:13" ht="15" customHeight="1" x14ac:dyDescent="0.2">
      <c r="A15" s="176"/>
      <c r="B15" s="142"/>
      <c r="C15" s="282"/>
      <c r="D15" s="1109" t="s">
        <v>185</v>
      </c>
      <c r="E15" s="1110"/>
      <c r="F15" s="1110"/>
      <c r="G15" s="1111"/>
      <c r="H15" s="1103" t="s">
        <v>173</v>
      </c>
      <c r="I15" s="1104"/>
      <c r="J15" s="1104"/>
      <c r="K15" s="1104"/>
      <c r="L15" s="1105"/>
      <c r="M15" s="126"/>
    </row>
    <row r="16" spans="1:13" ht="15" customHeight="1" x14ac:dyDescent="0.2">
      <c r="A16" s="126"/>
      <c r="B16" s="281"/>
      <c r="C16" s="141"/>
      <c r="D16" s="1112"/>
      <c r="E16" s="1113"/>
      <c r="F16" s="1113"/>
      <c r="G16" s="1114"/>
      <c r="H16" s="1106" t="s">
        <v>174</v>
      </c>
      <c r="I16" s="1107"/>
      <c r="J16" s="1107"/>
      <c r="K16" s="1107"/>
      <c r="L16" s="1108"/>
      <c r="M16" s="126"/>
    </row>
    <row r="17" spans="1:13" ht="15" customHeight="1" x14ac:dyDescent="0.2">
      <c r="A17" s="176"/>
      <c r="B17" s="141"/>
      <c r="C17" s="141"/>
      <c r="D17" s="752"/>
      <c r="E17" s="752"/>
      <c r="F17" s="752"/>
      <c r="G17" s="752"/>
      <c r="H17" s="756"/>
      <c r="I17" s="756"/>
      <c r="J17" s="756"/>
      <c r="K17" s="756"/>
      <c r="L17" s="756"/>
      <c r="M17" s="155"/>
    </row>
    <row r="18" spans="1:13" ht="15" customHeight="1" x14ac:dyDescent="0.2">
      <c r="A18" s="176"/>
      <c r="B18" s="141"/>
      <c r="C18" s="141"/>
      <c r="D18" s="141"/>
      <c r="E18" s="495"/>
      <c r="F18" s="496"/>
      <c r="G18" s="496"/>
      <c r="H18" s="141"/>
      <c r="I18" s="142"/>
      <c r="J18" s="756"/>
      <c r="K18" s="141"/>
      <c r="L18" s="141"/>
      <c r="M18" s="155"/>
    </row>
    <row r="19" spans="1:13" ht="18" customHeight="1" x14ac:dyDescent="0.2">
      <c r="A19" s="176"/>
      <c r="B19" s="141"/>
      <c r="C19" s="141"/>
      <c r="D19" s="141"/>
      <c r="E19" s="141"/>
      <c r="F19" s="141"/>
      <c r="G19" s="141"/>
      <c r="H19" s="141"/>
      <c r="I19" s="141"/>
      <c r="J19" s="141"/>
      <c r="K19" s="141"/>
      <c r="L19" s="251"/>
      <c r="M19" s="155"/>
    </row>
    <row r="20" spans="1:13" ht="15" customHeight="1" x14ac:dyDescent="0.25">
      <c r="A20" s="176"/>
      <c r="B20" s="1099" t="s">
        <v>201</v>
      </c>
      <c r="C20" s="1071"/>
      <c r="D20" s="1071"/>
      <c r="E20" s="1071"/>
      <c r="F20" s="1071"/>
      <c r="G20" s="1071" t="s">
        <v>186</v>
      </c>
      <c r="H20" s="1071"/>
      <c r="I20" s="1071"/>
      <c r="J20" s="1071"/>
      <c r="K20" s="1071"/>
      <c r="L20" s="1074"/>
      <c r="M20" s="155"/>
    </row>
    <row r="21" spans="1:13" ht="15" customHeight="1" x14ac:dyDescent="0.2">
      <c r="A21" s="176"/>
      <c r="C21" s="497" t="str">
        <f>G5</f>
        <v>květen</v>
      </c>
      <c r="D21" s="498">
        <f>H5</f>
        <v>2016</v>
      </c>
      <c r="I21" s="497" t="str">
        <f>G5</f>
        <v>květen</v>
      </c>
      <c r="J21" s="498">
        <f>H5</f>
        <v>2016</v>
      </c>
      <c r="M21" s="281"/>
    </row>
    <row r="22" spans="1:13" ht="15" customHeight="1" x14ac:dyDescent="0.2">
      <c r="A22" s="176"/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251"/>
      <c r="M22" s="155"/>
    </row>
    <row r="23" spans="1:13" ht="15" customHeight="1" x14ac:dyDescent="0.2">
      <c r="A23" s="176"/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251"/>
      <c r="M23" s="155"/>
    </row>
    <row r="24" spans="1:13" ht="15" customHeight="1" x14ac:dyDescent="0.2">
      <c r="A24" s="176"/>
      <c r="B24" s="141"/>
      <c r="C24" s="141"/>
      <c r="D24" s="141"/>
      <c r="E24" s="141"/>
      <c r="F24" s="141"/>
      <c r="G24" s="141"/>
      <c r="H24" s="141"/>
      <c r="I24" s="141"/>
      <c r="J24" s="141"/>
      <c r="K24" s="141"/>
      <c r="L24" s="251"/>
      <c r="M24" s="155"/>
    </row>
    <row r="25" spans="1:13" ht="15" customHeight="1" x14ac:dyDescent="0.2">
      <c r="A25" s="176"/>
      <c r="B25" s="141"/>
      <c r="C25" s="141"/>
      <c r="D25" s="141"/>
      <c r="E25" s="141"/>
      <c r="F25" s="141"/>
      <c r="G25" s="141"/>
      <c r="H25" s="141"/>
      <c r="I25" s="141"/>
      <c r="J25" s="141"/>
      <c r="K25" s="141"/>
      <c r="L25" s="251"/>
      <c r="M25" s="155"/>
    </row>
    <row r="26" spans="1:13" ht="15" customHeight="1" x14ac:dyDescent="0.2">
      <c r="A26" s="176"/>
      <c r="B26" s="141"/>
      <c r="C26" s="141"/>
      <c r="D26" s="141"/>
      <c r="E26" s="141"/>
      <c r="F26" s="141"/>
      <c r="G26" s="141"/>
      <c r="H26" s="141"/>
      <c r="I26" s="141"/>
      <c r="J26" s="141"/>
      <c r="K26" s="141"/>
      <c r="L26" s="251"/>
      <c r="M26" s="155"/>
    </row>
    <row r="27" spans="1:13" ht="15" customHeight="1" x14ac:dyDescent="0.2">
      <c r="A27" s="176"/>
      <c r="B27" s="141"/>
      <c r="C27" s="141"/>
      <c r="D27" s="141"/>
      <c r="E27" s="141"/>
      <c r="F27" s="141"/>
      <c r="G27" s="141"/>
      <c r="H27" s="141"/>
      <c r="I27" s="141"/>
      <c r="J27" s="141"/>
      <c r="K27" s="141"/>
      <c r="L27" s="251"/>
      <c r="M27" s="155"/>
    </row>
    <row r="28" spans="1:13" ht="15" customHeight="1" x14ac:dyDescent="0.2">
      <c r="A28" s="176"/>
      <c r="B28" s="141"/>
      <c r="C28" s="141"/>
      <c r="D28" s="141"/>
      <c r="E28" s="141"/>
      <c r="F28" s="141"/>
      <c r="G28" s="141"/>
      <c r="H28" s="141"/>
      <c r="I28" s="141"/>
      <c r="J28" s="141"/>
      <c r="K28" s="141"/>
      <c r="L28" s="251"/>
      <c r="M28" s="155"/>
    </row>
    <row r="29" spans="1:13" ht="15" customHeight="1" x14ac:dyDescent="0.2">
      <c r="A29" s="176"/>
      <c r="B29" s="141"/>
      <c r="C29" s="141"/>
      <c r="D29" s="141"/>
      <c r="E29" s="141"/>
      <c r="F29" s="141"/>
      <c r="G29" s="141"/>
      <c r="H29" s="141"/>
      <c r="I29" s="141"/>
      <c r="J29" s="141"/>
      <c r="K29" s="141"/>
      <c r="L29" s="251"/>
      <c r="M29" s="155"/>
    </row>
    <row r="30" spans="1:13" ht="15" customHeight="1" x14ac:dyDescent="0.2">
      <c r="A30" s="176"/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251"/>
      <c r="M30" s="155"/>
    </row>
    <row r="31" spans="1:13" ht="15" customHeight="1" x14ac:dyDescent="0.2">
      <c r="A31" s="176"/>
      <c r="B31" s="141"/>
      <c r="C31" s="141"/>
      <c r="D31" s="141"/>
      <c r="E31" s="141"/>
      <c r="F31" s="141"/>
      <c r="G31" s="141"/>
      <c r="H31" s="141"/>
      <c r="I31" s="141"/>
      <c r="J31" s="141"/>
      <c r="K31" s="141"/>
      <c r="L31" s="251"/>
      <c r="M31" s="155"/>
    </row>
    <row r="32" spans="1:13" ht="15" customHeight="1" x14ac:dyDescent="0.2">
      <c r="A32" s="176"/>
      <c r="B32" s="141"/>
      <c r="C32" s="141"/>
      <c r="D32" s="141"/>
      <c r="E32" s="141"/>
      <c r="F32" s="141"/>
      <c r="G32" s="141"/>
      <c r="H32" s="141"/>
      <c r="I32" s="141"/>
      <c r="J32" s="141"/>
      <c r="K32" s="141"/>
      <c r="L32" s="251"/>
      <c r="M32" s="155"/>
    </row>
    <row r="33" spans="1:13" ht="15" customHeight="1" x14ac:dyDescent="0.2">
      <c r="A33" s="176"/>
      <c r="B33" s="126"/>
      <c r="F33" s="126"/>
      <c r="G33" s="126"/>
      <c r="H33" s="126"/>
      <c r="I33" s="126"/>
      <c r="J33" s="126"/>
      <c r="K33" s="126"/>
      <c r="L33" s="176"/>
      <c r="M33" s="155"/>
    </row>
    <row r="34" spans="1:13" ht="15" customHeight="1" x14ac:dyDescent="0.2">
      <c r="A34" s="176"/>
      <c r="B34" s="126"/>
      <c r="F34" s="126"/>
      <c r="G34" s="126"/>
      <c r="H34" s="126"/>
      <c r="I34" s="126"/>
      <c r="J34" s="126"/>
      <c r="K34" s="126"/>
      <c r="L34" s="126"/>
      <c r="M34" s="155"/>
    </row>
    <row r="35" spans="1:13" ht="15" customHeight="1" x14ac:dyDescent="0.2">
      <c r="A35" s="176"/>
      <c r="B35" s="126"/>
      <c r="F35" s="126"/>
      <c r="G35" s="126"/>
      <c r="H35" s="126"/>
      <c r="I35" s="126"/>
      <c r="J35" s="126"/>
      <c r="K35" s="126"/>
      <c r="L35" s="126"/>
      <c r="M35" s="155"/>
    </row>
    <row r="36" spans="1:13" ht="15" customHeight="1" x14ac:dyDescent="0.2">
      <c r="A36" s="176"/>
      <c r="B36" s="126"/>
      <c r="F36" s="126"/>
      <c r="G36" s="126"/>
      <c r="H36" s="126"/>
      <c r="I36" s="126"/>
      <c r="J36" s="126"/>
      <c r="K36" s="126"/>
      <c r="L36" s="126"/>
      <c r="M36" s="155"/>
    </row>
    <row r="37" spans="1:13" ht="15" customHeight="1" x14ac:dyDescent="0.25">
      <c r="A37" s="176"/>
      <c r="B37" s="1099" t="s">
        <v>244</v>
      </c>
      <c r="C37" s="1071"/>
      <c r="D37" s="1071"/>
      <c r="E37" s="1071"/>
      <c r="F37" s="1071"/>
      <c r="G37" s="1097" t="s">
        <v>248</v>
      </c>
      <c r="H37" s="1097"/>
      <c r="I37" s="1097"/>
      <c r="J37" s="1097"/>
      <c r="K37" s="1097"/>
      <c r="L37" s="1098"/>
      <c r="M37" s="155"/>
    </row>
    <row r="38" spans="1:13" ht="15" customHeight="1" x14ac:dyDescent="0.25">
      <c r="A38" s="176"/>
      <c r="C38" s="497" t="str">
        <f>G5</f>
        <v>květen</v>
      </c>
      <c r="D38" s="498">
        <f>H5</f>
        <v>2016</v>
      </c>
      <c r="F38" s="871"/>
      <c r="G38" s="1097"/>
      <c r="H38" s="1097"/>
      <c r="I38" s="1097"/>
      <c r="J38" s="1097"/>
      <c r="K38" s="1097"/>
      <c r="L38" s="1098"/>
      <c r="M38" s="155"/>
    </row>
    <row r="39" spans="1:13" ht="15" customHeight="1" x14ac:dyDescent="0.2">
      <c r="A39" s="176"/>
      <c r="B39" s="126"/>
      <c r="F39" s="515"/>
      <c r="G39" s="515"/>
      <c r="H39" s="515"/>
      <c r="I39" s="517" t="str">
        <f>G5</f>
        <v>květen</v>
      </c>
      <c r="J39" s="752">
        <f>H5</f>
        <v>2016</v>
      </c>
      <c r="K39" s="515"/>
      <c r="L39" s="516"/>
      <c r="M39" s="155"/>
    </row>
    <row r="40" spans="1:13" ht="15" customHeight="1" x14ac:dyDescent="0.2">
      <c r="A40" s="176"/>
      <c r="B40" s="126"/>
      <c r="F40" s="126"/>
      <c r="G40" s="126"/>
      <c r="H40" s="126"/>
      <c r="I40" s="126"/>
      <c r="J40" s="126"/>
      <c r="K40" s="126"/>
      <c r="L40" s="126"/>
      <c r="M40" s="155"/>
    </row>
    <row r="41" spans="1:13" ht="15" customHeight="1" x14ac:dyDescent="0.2">
      <c r="A41" s="176"/>
      <c r="B41" s="126"/>
      <c r="F41" s="126"/>
      <c r="G41" s="126"/>
      <c r="H41" s="126"/>
      <c r="I41" s="126"/>
      <c r="J41" s="126"/>
      <c r="K41" s="126"/>
      <c r="L41" s="126"/>
      <c r="M41" s="155"/>
    </row>
    <row r="42" spans="1:13" ht="15" customHeight="1" x14ac:dyDescent="0.2">
      <c r="A42" s="176"/>
      <c r="B42" s="126"/>
      <c r="F42" s="126"/>
      <c r="G42" s="126"/>
      <c r="H42" s="126"/>
      <c r="I42" s="126"/>
      <c r="J42" s="126"/>
      <c r="K42" s="126"/>
      <c r="L42" s="126"/>
      <c r="M42" s="155"/>
    </row>
    <row r="43" spans="1:13" ht="15" customHeight="1" x14ac:dyDescent="0.2">
      <c r="A43" s="176"/>
      <c r="B43" s="126"/>
      <c r="F43" s="126"/>
      <c r="G43" s="126"/>
      <c r="H43" s="126"/>
      <c r="I43" s="126"/>
      <c r="J43" s="126"/>
      <c r="K43" s="126"/>
      <c r="L43" s="126"/>
      <c r="M43" s="155"/>
    </row>
    <row r="44" spans="1:13" ht="15" customHeight="1" x14ac:dyDescent="0.2">
      <c r="A44" s="176"/>
      <c r="B44" s="126"/>
      <c r="F44" s="126"/>
      <c r="G44" s="126"/>
      <c r="H44" s="126"/>
      <c r="I44" s="126"/>
      <c r="J44" s="126"/>
      <c r="K44" s="126"/>
      <c r="L44" s="126"/>
      <c r="M44" s="155"/>
    </row>
    <row r="45" spans="1:13" ht="15" customHeight="1" x14ac:dyDescent="0.2">
      <c r="A45" s="176"/>
      <c r="B45" s="126"/>
      <c r="F45" s="126"/>
      <c r="G45" s="126"/>
      <c r="H45" s="126"/>
      <c r="I45" s="126"/>
      <c r="J45" s="126"/>
      <c r="K45" s="126"/>
      <c r="L45" s="126"/>
      <c r="M45" s="155"/>
    </row>
    <row r="46" spans="1:13" ht="15" customHeight="1" x14ac:dyDescent="0.2">
      <c r="A46" s="176"/>
      <c r="B46" s="126"/>
      <c r="F46" s="126"/>
      <c r="G46" s="126"/>
      <c r="H46" s="126"/>
      <c r="I46" s="126"/>
      <c r="J46" s="126"/>
      <c r="K46" s="126"/>
      <c r="L46" s="126"/>
      <c r="M46" s="155"/>
    </row>
    <row r="47" spans="1:13" ht="15" customHeight="1" x14ac:dyDescent="0.2">
      <c r="A47" s="176"/>
      <c r="B47" s="126"/>
      <c r="F47" s="126"/>
      <c r="G47" s="126"/>
      <c r="H47" s="126"/>
      <c r="I47" s="126"/>
      <c r="J47" s="126"/>
      <c r="K47" s="126"/>
      <c r="L47" s="126"/>
      <c r="M47" s="155"/>
    </row>
    <row r="48" spans="1:13" ht="15" customHeight="1" x14ac:dyDescent="0.2">
      <c r="A48" s="176"/>
      <c r="B48" s="126"/>
      <c r="F48" s="126"/>
      <c r="G48" s="126"/>
      <c r="H48" s="126"/>
      <c r="I48" s="126"/>
      <c r="J48" s="126"/>
      <c r="K48" s="126"/>
      <c r="L48" s="126"/>
      <c r="M48" s="155"/>
    </row>
    <row r="49" spans="1:13" ht="15" customHeight="1" x14ac:dyDescent="0.2">
      <c r="A49" s="176"/>
      <c r="B49" s="126"/>
      <c r="F49" s="126"/>
      <c r="G49" s="126"/>
      <c r="H49" s="126"/>
      <c r="I49" s="126"/>
      <c r="J49" s="126"/>
      <c r="K49" s="126"/>
      <c r="L49" s="126"/>
      <c r="M49" s="155"/>
    </row>
    <row r="50" spans="1:13" ht="15" customHeight="1" x14ac:dyDescent="0.2">
      <c r="A50" s="176"/>
      <c r="B50" s="126"/>
      <c r="F50" s="126"/>
      <c r="G50" s="126"/>
      <c r="H50" s="126"/>
      <c r="I50" s="126"/>
      <c r="J50" s="126"/>
      <c r="K50" s="126"/>
      <c r="L50" s="126"/>
      <c r="M50" s="155"/>
    </row>
    <row r="51" spans="1:13" ht="15" customHeight="1" x14ac:dyDescent="0.2">
      <c r="A51" s="176"/>
      <c r="B51" s="126"/>
      <c r="F51" s="126"/>
      <c r="G51" s="126"/>
      <c r="H51" s="126"/>
      <c r="I51" s="126"/>
      <c r="J51" s="126"/>
      <c r="K51" s="126"/>
      <c r="L51" s="126"/>
      <c r="M51" s="155"/>
    </row>
    <row r="52" spans="1:13" ht="15" customHeight="1" x14ac:dyDescent="0.2">
      <c r="A52" s="176"/>
      <c r="B52" s="126"/>
      <c r="F52" s="126"/>
      <c r="G52" s="126"/>
      <c r="H52" s="126"/>
      <c r="I52" s="126"/>
      <c r="J52" s="126"/>
      <c r="K52" s="126"/>
      <c r="L52" s="126"/>
      <c r="M52" s="155"/>
    </row>
    <row r="53" spans="1:13" ht="15" customHeight="1" x14ac:dyDescent="0.2">
      <c r="A53" s="270"/>
      <c r="B53" s="258"/>
      <c r="C53" s="258"/>
      <c r="D53" s="258"/>
      <c r="E53" s="258"/>
      <c r="F53" s="258"/>
      <c r="G53" s="258"/>
      <c r="H53" s="258"/>
      <c r="I53" s="258"/>
      <c r="J53" s="258"/>
      <c r="K53" s="258"/>
      <c r="L53" s="258"/>
      <c r="M53" s="269"/>
    </row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  <row r="60" spans="1:13" ht="15" customHeight="1" x14ac:dyDescent="0.2"/>
  </sheetData>
  <mergeCells count="14">
    <mergeCell ref="B37:F37"/>
    <mergeCell ref="G37:L38"/>
    <mergeCell ref="K1:M1"/>
    <mergeCell ref="B3:L3"/>
    <mergeCell ref="B5:C5"/>
    <mergeCell ref="D7:G7"/>
    <mergeCell ref="H7:L7"/>
    <mergeCell ref="C8:C9"/>
    <mergeCell ref="G8:G9"/>
    <mergeCell ref="D15:G16"/>
    <mergeCell ref="H15:L15"/>
    <mergeCell ref="H16:L16"/>
    <mergeCell ref="B20:F20"/>
    <mergeCell ref="G20:L20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&amp;C15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view="pageBreakPreview" zoomScaleNormal="100" zoomScaleSheetLayoutView="100" workbookViewId="0">
      <selection activeCell="P12" sqref="P12"/>
    </sheetView>
  </sheetViews>
  <sheetFormatPr defaultRowHeight="12.75" x14ac:dyDescent="0.2"/>
  <cols>
    <col min="1" max="1" width="1.7109375" style="121" customWidth="1"/>
    <col min="2" max="2" width="16.28515625" style="121" customWidth="1"/>
    <col min="3" max="3" width="10.140625" style="121" customWidth="1"/>
    <col min="4" max="7" width="7.7109375" style="121" customWidth="1"/>
    <col min="8" max="11" width="6.7109375" style="121" customWidth="1"/>
    <col min="12" max="12" width="6.85546875" style="121" customWidth="1"/>
    <col min="13" max="13" width="1.7109375" style="121" customWidth="1"/>
    <col min="14" max="15" width="9.140625" style="121"/>
    <col min="16" max="16" width="11.140625" style="121" customWidth="1"/>
    <col min="17" max="16384" width="9.140625" style="121"/>
  </cols>
  <sheetData>
    <row r="1" spans="1:13" ht="13.5" x14ac:dyDescent="0.25">
      <c r="K1" s="1057" t="s">
        <v>275</v>
      </c>
      <c r="L1" s="1057"/>
      <c r="M1" s="1057"/>
    </row>
    <row r="2" spans="1:13" ht="6.75" customHeight="1" x14ac:dyDescent="0.2"/>
    <row r="3" spans="1:13" ht="30" customHeight="1" x14ac:dyDescent="0.2">
      <c r="B3" s="1070" t="s">
        <v>184</v>
      </c>
      <c r="C3" s="1070"/>
      <c r="D3" s="1070"/>
      <c r="E3" s="1070"/>
      <c r="F3" s="1070"/>
      <c r="G3" s="1070"/>
      <c r="H3" s="1070"/>
      <c r="I3" s="1070"/>
      <c r="J3" s="1070"/>
      <c r="K3" s="1070"/>
      <c r="L3" s="1070"/>
      <c r="M3" s="122"/>
    </row>
    <row r="4" spans="1:13" ht="18" customHeight="1" x14ac:dyDescent="0.2">
      <c r="B4" s="122"/>
      <c r="C4" s="177"/>
      <c r="D4" s="177"/>
      <c r="E4" s="124"/>
      <c r="F4" s="122"/>
      <c r="G4" s="122"/>
      <c r="H4" s="122"/>
      <c r="I4" s="122"/>
    </row>
    <row r="5" spans="1:13" ht="12.95" customHeight="1" x14ac:dyDescent="0.2">
      <c r="B5" s="1115"/>
      <c r="C5" s="1116"/>
      <c r="D5" s="266"/>
      <c r="E5" s="267"/>
      <c r="F5" s="253"/>
      <c r="G5" s="312" t="str">
        <f>T!J22</f>
        <v>červen</v>
      </c>
      <c r="H5" s="518">
        <f>T!G17</f>
        <v>2016</v>
      </c>
      <c r="J5" s="267"/>
      <c r="K5" s="267"/>
      <c r="L5" s="268"/>
      <c r="M5" s="126"/>
    </row>
    <row r="6" spans="1:13" ht="24.95" customHeight="1" x14ac:dyDescent="0.2">
      <c r="D6" s="269"/>
      <c r="H6" s="269"/>
      <c r="I6" s="258"/>
      <c r="J6" s="258"/>
      <c r="K6" s="258"/>
      <c r="L6" s="270"/>
      <c r="M6" s="126"/>
    </row>
    <row r="7" spans="1:13" ht="24.95" customHeight="1" x14ac:dyDescent="0.25">
      <c r="B7" s="131"/>
      <c r="C7" s="131"/>
      <c r="D7" s="1100" t="s">
        <v>41</v>
      </c>
      <c r="E7" s="1101"/>
      <c r="F7" s="1101"/>
      <c r="G7" s="1102"/>
      <c r="H7" s="1101" t="s">
        <v>167</v>
      </c>
      <c r="I7" s="1101"/>
      <c r="J7" s="1101"/>
      <c r="K7" s="1101"/>
      <c r="L7" s="1102"/>
      <c r="M7" s="155"/>
    </row>
    <row r="8" spans="1:13" ht="14.1" customHeight="1" x14ac:dyDescent="0.25">
      <c r="B8" s="169"/>
      <c r="C8" s="1066" t="s">
        <v>168</v>
      </c>
      <c r="D8" s="277"/>
      <c r="E8" s="277"/>
      <c r="F8" s="754" t="s">
        <v>170</v>
      </c>
      <c r="G8" s="1066" t="s">
        <v>245</v>
      </c>
      <c r="H8" s="272" t="s">
        <v>40</v>
      </c>
      <c r="I8" s="272" t="s">
        <v>74</v>
      </c>
      <c r="J8" s="272" t="s">
        <v>75</v>
      </c>
      <c r="K8" s="272" t="s">
        <v>171</v>
      </c>
      <c r="L8" s="273" t="s">
        <v>172</v>
      </c>
      <c r="M8" s="126"/>
    </row>
    <row r="9" spans="1:13" ht="14.1" customHeight="1" x14ac:dyDescent="0.25">
      <c r="A9" s="283"/>
      <c r="B9" s="384" t="s">
        <v>50</v>
      </c>
      <c r="C9" s="1067"/>
      <c r="D9" s="755" t="s">
        <v>154</v>
      </c>
      <c r="E9" s="755" t="s">
        <v>1</v>
      </c>
      <c r="F9" s="755" t="s">
        <v>69</v>
      </c>
      <c r="G9" s="1067"/>
      <c r="H9" s="275" t="s">
        <v>12</v>
      </c>
      <c r="I9" s="275" t="s">
        <v>12</v>
      </c>
      <c r="J9" s="275" t="s">
        <v>12</v>
      </c>
      <c r="K9" s="275" t="s">
        <v>12</v>
      </c>
      <c r="L9" s="276" t="s">
        <v>12</v>
      </c>
      <c r="M9" s="253"/>
    </row>
    <row r="10" spans="1:13" ht="14.1" customHeight="1" x14ac:dyDescent="0.2">
      <c r="A10" s="176"/>
      <c r="B10" s="257" t="s">
        <v>42</v>
      </c>
      <c r="C10" s="180">
        <f>'10'!D30</f>
        <v>427212</v>
      </c>
      <c r="D10" s="181">
        <f>'10'!E30</f>
        <v>22024.875999998229</v>
      </c>
      <c r="E10" s="181">
        <f>'10'!F30</f>
        <v>237184.82752398093</v>
      </c>
      <c r="F10" s="869">
        <f>E10/$E$14</f>
        <v>7.0788609636724009E-2</v>
      </c>
      <c r="G10" s="869">
        <f>'10'!H30</f>
        <v>-7.6050162008488784E-2</v>
      </c>
      <c r="H10" s="284">
        <v>18.016666666666662</v>
      </c>
      <c r="I10" s="666">
        <v>25.8</v>
      </c>
      <c r="J10" s="666">
        <v>14.4</v>
      </c>
      <c r="K10" s="666">
        <v>16.800000000000008</v>
      </c>
      <c r="L10" s="286">
        <v>1.2166666666666544</v>
      </c>
      <c r="M10" s="126"/>
    </row>
    <row r="11" spans="1:13" ht="14.1" customHeight="1" x14ac:dyDescent="0.2">
      <c r="A11" s="176"/>
      <c r="B11" s="142" t="s">
        <v>43</v>
      </c>
      <c r="C11" s="135">
        <f>'11'!D30</f>
        <v>2296810</v>
      </c>
      <c r="D11" s="136">
        <f>'11'!E30</f>
        <v>267802.03776030691</v>
      </c>
      <c r="E11" s="136">
        <f>'11'!F30</f>
        <v>2877675.9143399997</v>
      </c>
      <c r="F11" s="263">
        <f>E11/$E$14</f>
        <v>0.85885205680207777</v>
      </c>
      <c r="G11" s="263">
        <f>'11'!H30</f>
        <v>-2.7970571805667865E-2</v>
      </c>
      <c r="H11" s="290">
        <v>17.594444444444445</v>
      </c>
      <c r="I11" s="291">
        <v>25.033333333333331</v>
      </c>
      <c r="J11" s="291">
        <v>14.600000000000001</v>
      </c>
      <c r="K11" s="291">
        <v>15.800000000000008</v>
      </c>
      <c r="L11" s="292">
        <v>1.7944444444444372</v>
      </c>
      <c r="M11" s="126"/>
    </row>
    <row r="12" spans="1:13" ht="14.1" customHeight="1" x14ac:dyDescent="0.2">
      <c r="A12" s="176"/>
      <c r="B12" s="142" t="s">
        <v>44</v>
      </c>
      <c r="C12" s="135">
        <f>'12'!D30</f>
        <v>113833</v>
      </c>
      <c r="D12" s="136">
        <f>'12'!E30</f>
        <v>11633.712000000001</v>
      </c>
      <c r="E12" s="136">
        <f>'12'!F30</f>
        <v>124445.817</v>
      </c>
      <c r="F12" s="263">
        <f>E12/$E$14</f>
        <v>3.7141272704914102E-2</v>
      </c>
      <c r="G12" s="263">
        <f>'12'!H30</f>
        <v>-5.0837888415293173E-2</v>
      </c>
      <c r="H12" s="290">
        <v>16.916666666666668</v>
      </c>
      <c r="I12" s="291">
        <v>24.6</v>
      </c>
      <c r="J12" s="291">
        <v>13.8</v>
      </c>
      <c r="K12" s="291">
        <v>15.300000000000008</v>
      </c>
      <c r="L12" s="292">
        <v>1.61666666666666</v>
      </c>
      <c r="M12" s="126"/>
    </row>
    <row r="13" spans="1:13" ht="14.1" customHeight="1" x14ac:dyDescent="0.2">
      <c r="A13" s="283"/>
      <c r="B13" s="260" t="s">
        <v>98</v>
      </c>
      <c r="C13" s="261">
        <f>'13'!D24</f>
        <v>171</v>
      </c>
      <c r="D13" s="262">
        <f>'13'!E24</f>
        <v>10353.539999999999</v>
      </c>
      <c r="E13" s="262">
        <f>'13'!F24</f>
        <v>111300.675</v>
      </c>
      <c r="F13" s="263">
        <f>E13/$E$14</f>
        <v>3.3218060856284273E-2</v>
      </c>
      <c r="G13" s="263">
        <f>'13'!H24</f>
        <v>2.6908187073005099</v>
      </c>
      <c r="H13" s="287">
        <v>17.560000000000002</v>
      </c>
      <c r="I13" s="288">
        <v>25</v>
      </c>
      <c r="J13" s="288">
        <v>14.5</v>
      </c>
      <c r="K13" s="288">
        <v>15.81</v>
      </c>
      <c r="L13" s="289">
        <v>1.7500000000000018</v>
      </c>
      <c r="M13" s="253"/>
    </row>
    <row r="14" spans="1:13" ht="14.1" customHeight="1" x14ac:dyDescent="0.2">
      <c r="A14" s="385"/>
      <c r="B14" s="386" t="s">
        <v>5</v>
      </c>
      <c r="C14" s="180">
        <f>SUM(C10:C13)</f>
        <v>2838026</v>
      </c>
      <c r="D14" s="181">
        <f t="shared" ref="D14:E14" si="0">SUM(D10:D13)</f>
        <v>311814.16576030513</v>
      </c>
      <c r="E14" s="536">
        <f t="shared" si="0"/>
        <v>3350607.23386398</v>
      </c>
      <c r="F14" s="872">
        <f>SUM(F10:F13)</f>
        <v>1</v>
      </c>
      <c r="G14" s="869">
        <f>'9'!H30</f>
        <v>-8.2496986149875728E-3</v>
      </c>
      <c r="H14" s="284">
        <v>17.560000000000002</v>
      </c>
      <c r="I14" s="285">
        <v>25</v>
      </c>
      <c r="J14" s="285">
        <v>14.5</v>
      </c>
      <c r="K14" s="285">
        <v>15.81</v>
      </c>
      <c r="L14" s="286">
        <v>1.7500000000000018</v>
      </c>
      <c r="M14" s="387"/>
    </row>
    <row r="15" spans="1:13" ht="15" customHeight="1" x14ac:dyDescent="0.2">
      <c r="A15" s="176"/>
      <c r="B15" s="142"/>
      <c r="C15" s="282"/>
      <c r="D15" s="1109" t="s">
        <v>185</v>
      </c>
      <c r="E15" s="1110"/>
      <c r="F15" s="1110"/>
      <c r="G15" s="1111"/>
      <c r="H15" s="1103" t="s">
        <v>173</v>
      </c>
      <c r="I15" s="1104"/>
      <c r="J15" s="1104"/>
      <c r="K15" s="1104"/>
      <c r="L15" s="1105"/>
      <c r="M15" s="126"/>
    </row>
    <row r="16" spans="1:13" ht="15" customHeight="1" x14ac:dyDescent="0.2">
      <c r="A16" s="126"/>
      <c r="B16" s="281"/>
      <c r="C16" s="141"/>
      <c r="D16" s="1112"/>
      <c r="E16" s="1113"/>
      <c r="F16" s="1113"/>
      <c r="G16" s="1114"/>
      <c r="H16" s="1106" t="s">
        <v>174</v>
      </c>
      <c r="I16" s="1107"/>
      <c r="J16" s="1107"/>
      <c r="K16" s="1107"/>
      <c r="L16" s="1108"/>
      <c r="M16" s="126"/>
    </row>
    <row r="17" spans="1:13" ht="15" customHeight="1" x14ac:dyDescent="0.2">
      <c r="A17" s="176"/>
      <c r="B17" s="141"/>
      <c r="C17" s="141"/>
      <c r="D17" s="752"/>
      <c r="E17" s="752"/>
      <c r="F17" s="752"/>
      <c r="G17" s="752"/>
      <c r="H17" s="756"/>
      <c r="I17" s="756"/>
      <c r="J17" s="756"/>
      <c r="K17" s="756"/>
      <c r="L17" s="756"/>
      <c r="M17" s="155"/>
    </row>
    <row r="18" spans="1:13" ht="15" customHeight="1" x14ac:dyDescent="0.2">
      <c r="A18" s="176"/>
      <c r="B18" s="141"/>
      <c r="C18" s="141"/>
      <c r="D18" s="141"/>
      <c r="E18" s="495"/>
      <c r="F18" s="496"/>
      <c r="G18" s="496"/>
      <c r="H18" s="141"/>
      <c r="I18" s="142"/>
      <c r="J18" s="756"/>
      <c r="K18" s="141"/>
      <c r="L18" s="141"/>
      <c r="M18" s="155"/>
    </row>
    <row r="19" spans="1:13" ht="18" customHeight="1" x14ac:dyDescent="0.2">
      <c r="A19" s="176"/>
      <c r="B19" s="141"/>
      <c r="C19" s="141"/>
      <c r="D19" s="141"/>
      <c r="E19" s="141"/>
      <c r="F19" s="141"/>
      <c r="G19" s="141"/>
      <c r="H19" s="141"/>
      <c r="I19" s="141"/>
      <c r="J19" s="141"/>
      <c r="K19" s="141"/>
      <c r="L19" s="251"/>
      <c r="M19" s="155"/>
    </row>
    <row r="20" spans="1:13" ht="15" customHeight="1" x14ac:dyDescent="0.25">
      <c r="A20" s="176"/>
      <c r="B20" s="1099" t="s">
        <v>201</v>
      </c>
      <c r="C20" s="1071"/>
      <c r="D20" s="1071"/>
      <c r="E20" s="1071"/>
      <c r="F20" s="1071"/>
      <c r="G20" s="1071" t="s">
        <v>186</v>
      </c>
      <c r="H20" s="1071"/>
      <c r="I20" s="1071"/>
      <c r="J20" s="1071"/>
      <c r="K20" s="1071"/>
      <c r="L20" s="1074"/>
      <c r="M20" s="155"/>
    </row>
    <row r="21" spans="1:13" ht="15" customHeight="1" x14ac:dyDescent="0.2">
      <c r="A21" s="176"/>
      <c r="C21" s="497" t="str">
        <f>G5</f>
        <v>červen</v>
      </c>
      <c r="D21" s="498">
        <f>H5</f>
        <v>2016</v>
      </c>
      <c r="I21" s="497" t="str">
        <f>G5</f>
        <v>červen</v>
      </c>
      <c r="J21" s="498">
        <f>H5</f>
        <v>2016</v>
      </c>
      <c r="M21" s="281"/>
    </row>
    <row r="22" spans="1:13" ht="15" customHeight="1" x14ac:dyDescent="0.2">
      <c r="A22" s="176"/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251"/>
      <c r="M22" s="155"/>
    </row>
    <row r="23" spans="1:13" ht="15" customHeight="1" x14ac:dyDescent="0.2">
      <c r="A23" s="176"/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251"/>
      <c r="M23" s="155"/>
    </row>
    <row r="24" spans="1:13" ht="15" customHeight="1" x14ac:dyDescent="0.2">
      <c r="A24" s="176"/>
      <c r="B24" s="141"/>
      <c r="C24" s="141"/>
      <c r="D24" s="141"/>
      <c r="E24" s="141"/>
      <c r="F24" s="141"/>
      <c r="G24" s="141"/>
      <c r="H24" s="141"/>
      <c r="I24" s="141"/>
      <c r="J24" s="141"/>
      <c r="K24" s="141"/>
      <c r="L24" s="251"/>
      <c r="M24" s="155"/>
    </row>
    <row r="25" spans="1:13" ht="15" customHeight="1" x14ac:dyDescent="0.2">
      <c r="A25" s="176"/>
      <c r="B25" s="141"/>
      <c r="C25" s="141"/>
      <c r="D25" s="141"/>
      <c r="E25" s="141"/>
      <c r="F25" s="141"/>
      <c r="G25" s="141"/>
      <c r="H25" s="141"/>
      <c r="I25" s="141"/>
      <c r="J25" s="141"/>
      <c r="K25" s="141"/>
      <c r="L25" s="251"/>
      <c r="M25" s="155"/>
    </row>
    <row r="26" spans="1:13" ht="15" customHeight="1" x14ac:dyDescent="0.2">
      <c r="A26" s="176"/>
      <c r="B26" s="141"/>
      <c r="C26" s="141"/>
      <c r="D26" s="141"/>
      <c r="E26" s="141"/>
      <c r="F26" s="141"/>
      <c r="G26" s="141"/>
      <c r="H26" s="141"/>
      <c r="I26" s="141"/>
      <c r="J26" s="141"/>
      <c r="K26" s="141"/>
      <c r="L26" s="251"/>
      <c r="M26" s="155"/>
    </row>
    <row r="27" spans="1:13" ht="15" customHeight="1" x14ac:dyDescent="0.2">
      <c r="A27" s="176"/>
      <c r="B27" s="141"/>
      <c r="C27" s="141"/>
      <c r="D27" s="141"/>
      <c r="E27" s="141"/>
      <c r="F27" s="141"/>
      <c r="G27" s="141"/>
      <c r="H27" s="141"/>
      <c r="I27" s="141"/>
      <c r="J27" s="141"/>
      <c r="K27" s="141"/>
      <c r="L27" s="251"/>
      <c r="M27" s="155"/>
    </row>
    <row r="28" spans="1:13" ht="15" customHeight="1" x14ac:dyDescent="0.2">
      <c r="A28" s="176"/>
      <c r="B28" s="141"/>
      <c r="C28" s="141"/>
      <c r="D28" s="141"/>
      <c r="E28" s="141"/>
      <c r="F28" s="141"/>
      <c r="G28" s="141"/>
      <c r="H28" s="141"/>
      <c r="I28" s="141"/>
      <c r="J28" s="141"/>
      <c r="K28" s="141"/>
      <c r="L28" s="251"/>
      <c r="M28" s="155"/>
    </row>
    <row r="29" spans="1:13" ht="15" customHeight="1" x14ac:dyDescent="0.2">
      <c r="A29" s="176"/>
      <c r="B29" s="141"/>
      <c r="C29" s="141"/>
      <c r="D29" s="141"/>
      <c r="E29" s="141"/>
      <c r="F29" s="141"/>
      <c r="G29" s="141"/>
      <c r="H29" s="141"/>
      <c r="I29" s="141"/>
      <c r="J29" s="141"/>
      <c r="K29" s="141"/>
      <c r="L29" s="251"/>
      <c r="M29" s="155"/>
    </row>
    <row r="30" spans="1:13" ht="15" customHeight="1" x14ac:dyDescent="0.2">
      <c r="A30" s="176"/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251"/>
      <c r="M30" s="155"/>
    </row>
    <row r="31" spans="1:13" ht="15" customHeight="1" x14ac:dyDescent="0.2">
      <c r="A31" s="176"/>
      <c r="B31" s="141"/>
      <c r="C31" s="141"/>
      <c r="D31" s="141"/>
      <c r="E31" s="141"/>
      <c r="F31" s="141"/>
      <c r="G31" s="141"/>
      <c r="H31" s="141"/>
      <c r="I31" s="141"/>
      <c r="J31" s="141"/>
      <c r="K31" s="141"/>
      <c r="L31" s="251"/>
      <c r="M31" s="155"/>
    </row>
    <row r="32" spans="1:13" ht="15" customHeight="1" x14ac:dyDescent="0.2">
      <c r="A32" s="176"/>
      <c r="B32" s="141"/>
      <c r="C32" s="141"/>
      <c r="D32" s="141"/>
      <c r="E32" s="141"/>
      <c r="F32" s="141"/>
      <c r="G32" s="141"/>
      <c r="H32" s="141"/>
      <c r="I32" s="141"/>
      <c r="J32" s="141"/>
      <c r="K32" s="141"/>
      <c r="L32" s="251"/>
      <c r="M32" s="155"/>
    </row>
    <row r="33" spans="1:13" ht="15" customHeight="1" x14ac:dyDescent="0.2">
      <c r="A33" s="176"/>
      <c r="B33" s="126"/>
      <c r="F33" s="126"/>
      <c r="G33" s="126"/>
      <c r="H33" s="126"/>
      <c r="I33" s="126"/>
      <c r="J33" s="126"/>
      <c r="K33" s="126"/>
      <c r="L33" s="176"/>
      <c r="M33" s="155"/>
    </row>
    <row r="34" spans="1:13" ht="15" customHeight="1" x14ac:dyDescent="0.2">
      <c r="A34" s="176"/>
      <c r="B34" s="126"/>
      <c r="F34" s="126"/>
      <c r="G34" s="126"/>
      <c r="H34" s="126"/>
      <c r="I34" s="126"/>
      <c r="J34" s="126"/>
      <c r="K34" s="126"/>
      <c r="L34" s="126"/>
      <c r="M34" s="155"/>
    </row>
    <row r="35" spans="1:13" ht="15" customHeight="1" x14ac:dyDescent="0.2">
      <c r="A35" s="176"/>
      <c r="B35" s="126"/>
      <c r="F35" s="126"/>
      <c r="G35" s="126"/>
      <c r="H35" s="126"/>
      <c r="I35" s="126"/>
      <c r="J35" s="126"/>
      <c r="K35" s="126"/>
      <c r="L35" s="126"/>
      <c r="M35" s="155"/>
    </row>
    <row r="36" spans="1:13" ht="15" customHeight="1" x14ac:dyDescent="0.2">
      <c r="A36" s="176"/>
      <c r="B36" s="126"/>
      <c r="F36" s="126"/>
      <c r="G36" s="126"/>
      <c r="H36" s="126"/>
      <c r="I36" s="126"/>
      <c r="J36" s="126"/>
      <c r="K36" s="126"/>
      <c r="L36" s="126"/>
      <c r="M36" s="155"/>
    </row>
    <row r="37" spans="1:13" ht="15" customHeight="1" x14ac:dyDescent="0.25">
      <c r="A37" s="176"/>
      <c r="B37" s="1099" t="s">
        <v>244</v>
      </c>
      <c r="C37" s="1071"/>
      <c r="D37" s="1071"/>
      <c r="E37" s="1071"/>
      <c r="F37" s="1071"/>
      <c r="G37" s="1097" t="s">
        <v>248</v>
      </c>
      <c r="H37" s="1097"/>
      <c r="I37" s="1097"/>
      <c r="J37" s="1097"/>
      <c r="K37" s="1097"/>
      <c r="L37" s="1098"/>
      <c r="M37" s="155"/>
    </row>
    <row r="38" spans="1:13" ht="15" customHeight="1" x14ac:dyDescent="0.25">
      <c r="A38" s="176"/>
      <c r="C38" s="497" t="str">
        <f>G5</f>
        <v>červen</v>
      </c>
      <c r="D38" s="498">
        <f>H5</f>
        <v>2016</v>
      </c>
      <c r="F38" s="871"/>
      <c r="G38" s="1097"/>
      <c r="H38" s="1097"/>
      <c r="I38" s="1097"/>
      <c r="J38" s="1097"/>
      <c r="K38" s="1097"/>
      <c r="L38" s="1098"/>
      <c r="M38" s="155"/>
    </row>
    <row r="39" spans="1:13" ht="15" customHeight="1" x14ac:dyDescent="0.2">
      <c r="A39" s="176"/>
      <c r="B39" s="126"/>
      <c r="F39" s="515"/>
      <c r="G39" s="515"/>
      <c r="H39" s="515"/>
      <c r="I39" s="517" t="str">
        <f>G5</f>
        <v>červen</v>
      </c>
      <c r="J39" s="752">
        <f>H5</f>
        <v>2016</v>
      </c>
      <c r="K39" s="515"/>
      <c r="L39" s="516"/>
      <c r="M39" s="155"/>
    </row>
    <row r="40" spans="1:13" ht="15" customHeight="1" x14ac:dyDescent="0.2">
      <c r="A40" s="176"/>
      <c r="B40" s="126"/>
      <c r="F40" s="126"/>
      <c r="G40" s="126"/>
      <c r="H40" s="126"/>
      <c r="I40" s="126"/>
      <c r="J40" s="126"/>
      <c r="K40" s="126"/>
      <c r="L40" s="126"/>
      <c r="M40" s="155"/>
    </row>
    <row r="41" spans="1:13" ht="15" customHeight="1" x14ac:dyDescent="0.2">
      <c r="A41" s="176"/>
      <c r="B41" s="126"/>
      <c r="F41" s="126"/>
      <c r="G41" s="126"/>
      <c r="H41" s="126"/>
      <c r="I41" s="126"/>
      <c r="J41" s="126"/>
      <c r="K41" s="126"/>
      <c r="L41" s="126"/>
      <c r="M41" s="155"/>
    </row>
    <row r="42" spans="1:13" ht="15" customHeight="1" x14ac:dyDescent="0.2">
      <c r="A42" s="176"/>
      <c r="B42" s="126"/>
      <c r="F42" s="126"/>
      <c r="G42" s="126"/>
      <c r="H42" s="126"/>
      <c r="I42" s="126"/>
      <c r="J42" s="126"/>
      <c r="K42" s="126"/>
      <c r="L42" s="126"/>
      <c r="M42" s="155"/>
    </row>
    <row r="43" spans="1:13" ht="15" customHeight="1" x14ac:dyDescent="0.2">
      <c r="A43" s="176"/>
      <c r="B43" s="126"/>
      <c r="F43" s="126"/>
      <c r="G43" s="126"/>
      <c r="H43" s="126"/>
      <c r="I43" s="126"/>
      <c r="J43" s="126"/>
      <c r="K43" s="126"/>
      <c r="L43" s="126"/>
      <c r="M43" s="155"/>
    </row>
    <row r="44" spans="1:13" ht="15" customHeight="1" x14ac:dyDescent="0.2">
      <c r="A44" s="176"/>
      <c r="B44" s="126"/>
      <c r="F44" s="126"/>
      <c r="G44" s="126"/>
      <c r="H44" s="126"/>
      <c r="I44" s="126"/>
      <c r="J44" s="126"/>
      <c r="K44" s="126"/>
      <c r="L44" s="126"/>
      <c r="M44" s="155"/>
    </row>
    <row r="45" spans="1:13" ht="15" customHeight="1" x14ac:dyDescent="0.2">
      <c r="A45" s="176"/>
      <c r="B45" s="126"/>
      <c r="F45" s="126"/>
      <c r="G45" s="126"/>
      <c r="H45" s="126"/>
      <c r="I45" s="126"/>
      <c r="J45" s="126"/>
      <c r="K45" s="126"/>
      <c r="L45" s="126"/>
      <c r="M45" s="155"/>
    </row>
    <row r="46" spans="1:13" ht="15" customHeight="1" x14ac:dyDescent="0.2">
      <c r="A46" s="176"/>
      <c r="B46" s="126"/>
      <c r="F46" s="126"/>
      <c r="G46" s="126"/>
      <c r="H46" s="126"/>
      <c r="I46" s="126"/>
      <c r="J46" s="126"/>
      <c r="K46" s="126"/>
      <c r="L46" s="126"/>
      <c r="M46" s="155"/>
    </row>
    <row r="47" spans="1:13" ht="15" customHeight="1" x14ac:dyDescent="0.2">
      <c r="A47" s="176"/>
      <c r="B47" s="126"/>
      <c r="F47" s="126"/>
      <c r="G47" s="126"/>
      <c r="H47" s="126"/>
      <c r="I47" s="126"/>
      <c r="J47" s="126"/>
      <c r="K47" s="126"/>
      <c r="L47" s="126"/>
      <c r="M47" s="155"/>
    </row>
    <row r="48" spans="1:13" ht="15" customHeight="1" x14ac:dyDescent="0.2">
      <c r="A48" s="176"/>
      <c r="B48" s="126"/>
      <c r="F48" s="126"/>
      <c r="G48" s="126"/>
      <c r="H48" s="126"/>
      <c r="I48" s="126"/>
      <c r="J48" s="126"/>
      <c r="K48" s="126"/>
      <c r="L48" s="126"/>
      <c r="M48" s="155"/>
    </row>
    <row r="49" spans="1:13" ht="15" customHeight="1" x14ac:dyDescent="0.2">
      <c r="A49" s="176"/>
      <c r="B49" s="126"/>
      <c r="F49" s="126"/>
      <c r="G49" s="126"/>
      <c r="H49" s="126"/>
      <c r="I49" s="126"/>
      <c r="J49" s="126"/>
      <c r="K49" s="126"/>
      <c r="L49" s="126"/>
      <c r="M49" s="155"/>
    </row>
    <row r="50" spans="1:13" ht="15" customHeight="1" x14ac:dyDescent="0.2">
      <c r="A50" s="176"/>
      <c r="B50" s="126"/>
      <c r="F50" s="126"/>
      <c r="G50" s="126"/>
      <c r="H50" s="126"/>
      <c r="I50" s="126"/>
      <c r="J50" s="126"/>
      <c r="K50" s="126"/>
      <c r="L50" s="126"/>
      <c r="M50" s="155"/>
    </row>
    <row r="51" spans="1:13" ht="15" customHeight="1" x14ac:dyDescent="0.2">
      <c r="A51" s="176"/>
      <c r="B51" s="126"/>
      <c r="F51" s="126"/>
      <c r="G51" s="126"/>
      <c r="H51" s="126"/>
      <c r="I51" s="126"/>
      <c r="J51" s="126"/>
      <c r="K51" s="126"/>
      <c r="L51" s="126"/>
      <c r="M51" s="155"/>
    </row>
    <row r="52" spans="1:13" ht="15" customHeight="1" x14ac:dyDescent="0.2">
      <c r="A52" s="176"/>
      <c r="B52" s="126"/>
      <c r="F52" s="126"/>
      <c r="G52" s="126"/>
      <c r="H52" s="126"/>
      <c r="I52" s="126"/>
      <c r="J52" s="126"/>
      <c r="K52" s="126"/>
      <c r="L52" s="126"/>
      <c r="M52" s="155"/>
    </row>
    <row r="53" spans="1:13" ht="15" customHeight="1" x14ac:dyDescent="0.2">
      <c r="A53" s="270"/>
      <c r="B53" s="258"/>
      <c r="C53" s="258"/>
      <c r="D53" s="258"/>
      <c r="E53" s="258"/>
      <c r="F53" s="258"/>
      <c r="G53" s="258"/>
      <c r="H53" s="258"/>
      <c r="I53" s="258"/>
      <c r="J53" s="258"/>
      <c r="K53" s="258"/>
      <c r="L53" s="258"/>
      <c r="M53" s="269"/>
    </row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  <row r="60" spans="1:13" ht="15" customHeight="1" x14ac:dyDescent="0.2"/>
  </sheetData>
  <mergeCells count="14">
    <mergeCell ref="B37:F37"/>
    <mergeCell ref="G37:L38"/>
    <mergeCell ref="K1:M1"/>
    <mergeCell ref="B3:L3"/>
    <mergeCell ref="B5:C5"/>
    <mergeCell ref="D7:G7"/>
    <mergeCell ref="H7:L7"/>
    <mergeCell ref="C8:C9"/>
    <mergeCell ref="G8:G9"/>
    <mergeCell ref="D15:G16"/>
    <mergeCell ref="H15:L15"/>
    <mergeCell ref="H16:L16"/>
    <mergeCell ref="B20:F20"/>
    <mergeCell ref="G20:L20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&amp;C16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view="pageBreakPreview" zoomScaleNormal="100" zoomScaleSheetLayoutView="100" workbookViewId="0">
      <selection activeCell="G13" sqref="G13"/>
    </sheetView>
  </sheetViews>
  <sheetFormatPr defaultRowHeight="12.75" x14ac:dyDescent="0.2"/>
  <cols>
    <col min="1" max="1" width="1.7109375" style="121" customWidth="1"/>
    <col min="2" max="2" width="16.28515625" style="121" customWidth="1"/>
    <col min="3" max="3" width="10.140625" style="121" customWidth="1"/>
    <col min="4" max="7" width="7.7109375" style="121" customWidth="1"/>
    <col min="8" max="11" width="6.7109375" style="121" customWidth="1"/>
    <col min="12" max="12" width="6.85546875" style="121" customWidth="1"/>
    <col min="13" max="13" width="1.7109375" style="121" customWidth="1"/>
    <col min="14" max="15" width="9.140625" style="121"/>
    <col min="16" max="16" width="11.140625" style="121" customWidth="1"/>
    <col min="17" max="16384" width="9.140625" style="121"/>
  </cols>
  <sheetData>
    <row r="1" spans="1:13" ht="13.5" x14ac:dyDescent="0.25">
      <c r="K1" s="1057" t="s">
        <v>276</v>
      </c>
      <c r="L1" s="1057"/>
      <c r="M1" s="1057"/>
    </row>
    <row r="2" spans="1:13" ht="6.75" customHeight="1" x14ac:dyDescent="0.2"/>
    <row r="3" spans="1:13" ht="30" customHeight="1" x14ac:dyDescent="0.2">
      <c r="B3" s="1070" t="s">
        <v>184</v>
      </c>
      <c r="C3" s="1070"/>
      <c r="D3" s="1070"/>
      <c r="E3" s="1070"/>
      <c r="F3" s="1070"/>
      <c r="G3" s="1070"/>
      <c r="H3" s="1070"/>
      <c r="I3" s="1070"/>
      <c r="J3" s="1070"/>
      <c r="K3" s="1070"/>
      <c r="L3" s="1070"/>
      <c r="M3" s="122"/>
    </row>
    <row r="4" spans="1:13" ht="18" customHeight="1" x14ac:dyDescent="0.2">
      <c r="B4" s="122"/>
      <c r="C4" s="177"/>
      <c r="D4" s="177"/>
      <c r="E4" s="124"/>
      <c r="F4" s="122"/>
      <c r="G4" s="122"/>
      <c r="H4" s="122"/>
      <c r="I4" s="122"/>
    </row>
    <row r="5" spans="1:13" ht="12.95" customHeight="1" x14ac:dyDescent="0.2">
      <c r="B5" s="1115"/>
      <c r="C5" s="1116"/>
      <c r="D5" s="266"/>
      <c r="E5" s="267"/>
      <c r="F5" s="253"/>
      <c r="G5" s="527" t="str">
        <f>T!E17</f>
        <v>II. čtvrtletí</v>
      </c>
      <c r="H5" s="518">
        <f>T!G17</f>
        <v>2016</v>
      </c>
      <c r="J5" s="267"/>
      <c r="K5" s="267"/>
      <c r="L5" s="268"/>
      <c r="M5" s="126"/>
    </row>
    <row r="6" spans="1:13" ht="24.95" customHeight="1" x14ac:dyDescent="0.2">
      <c r="D6" s="269"/>
      <c r="H6" s="269"/>
      <c r="I6" s="258"/>
      <c r="J6" s="258"/>
      <c r="K6" s="258"/>
      <c r="L6" s="270"/>
      <c r="M6" s="126"/>
    </row>
    <row r="7" spans="1:13" ht="24.95" customHeight="1" x14ac:dyDescent="0.25">
      <c r="B7" s="131"/>
      <c r="C7" s="131"/>
      <c r="D7" s="1100" t="s">
        <v>41</v>
      </c>
      <c r="E7" s="1101"/>
      <c r="F7" s="1101"/>
      <c r="G7" s="1102"/>
      <c r="H7" s="1101" t="s">
        <v>167</v>
      </c>
      <c r="I7" s="1101"/>
      <c r="J7" s="1101"/>
      <c r="K7" s="1101"/>
      <c r="L7" s="1102"/>
      <c r="M7" s="155"/>
    </row>
    <row r="8" spans="1:13" ht="14.1" customHeight="1" x14ac:dyDescent="0.25">
      <c r="B8" s="169"/>
      <c r="C8" s="1066" t="s">
        <v>168</v>
      </c>
      <c r="D8" s="277"/>
      <c r="E8" s="277"/>
      <c r="F8" s="754" t="s">
        <v>170</v>
      </c>
      <c r="G8" s="1066" t="s">
        <v>245</v>
      </c>
      <c r="H8" s="272" t="s">
        <v>40</v>
      </c>
      <c r="I8" s="272" t="s">
        <v>74</v>
      </c>
      <c r="J8" s="272" t="s">
        <v>75</v>
      </c>
      <c r="K8" s="272" t="s">
        <v>171</v>
      </c>
      <c r="L8" s="273" t="s">
        <v>172</v>
      </c>
      <c r="M8" s="126"/>
    </row>
    <row r="9" spans="1:13" ht="14.1" customHeight="1" x14ac:dyDescent="0.25">
      <c r="A9" s="283"/>
      <c r="B9" s="384" t="s">
        <v>50</v>
      </c>
      <c r="C9" s="1067"/>
      <c r="D9" s="755" t="s">
        <v>154</v>
      </c>
      <c r="E9" s="755" t="s">
        <v>1</v>
      </c>
      <c r="F9" s="755" t="s">
        <v>69</v>
      </c>
      <c r="G9" s="1067"/>
      <c r="H9" s="275" t="s">
        <v>12</v>
      </c>
      <c r="I9" s="275" t="s">
        <v>12</v>
      </c>
      <c r="J9" s="275" t="s">
        <v>12</v>
      </c>
      <c r="K9" s="275" t="s">
        <v>12</v>
      </c>
      <c r="L9" s="276" t="s">
        <v>12</v>
      </c>
      <c r="M9" s="253"/>
    </row>
    <row r="10" spans="1:13" ht="14.1" customHeight="1" x14ac:dyDescent="0.2">
      <c r="A10" s="176"/>
      <c r="B10" s="257" t="s">
        <v>42</v>
      </c>
      <c r="C10" s="180">
        <f>'10'!D37</f>
        <v>427212</v>
      </c>
      <c r="D10" s="181">
        <f>'10'!E37</f>
        <v>132567.74238172869</v>
      </c>
      <c r="E10" s="181">
        <f>'10'!F37</f>
        <v>1420826.9041599303</v>
      </c>
      <c r="F10" s="869">
        <f>E10/$E$14</f>
        <v>9.9657119032557015E-2</v>
      </c>
      <c r="G10" s="869">
        <f>'10'!H37</f>
        <v>3.3995712493393687E-3</v>
      </c>
      <c r="H10" s="284">
        <f>AVERAGE('14'!H10,'15'!H10,'16'!H10)</f>
        <v>13.755376344086022</v>
      </c>
      <c r="I10" s="666">
        <f>MAX('14'!I10,'15'!I10,'16'!I10)</f>
        <v>25.8</v>
      </c>
      <c r="J10" s="666">
        <f>MIN('14'!J10,'15'!J10,'16'!J10)</f>
        <v>3.4</v>
      </c>
      <c r="K10" s="666">
        <f>AVERAGE('14'!K10,'15'!K10,'16'!K10)</f>
        <v>13.166666666666666</v>
      </c>
      <c r="L10" s="286">
        <f>H10-K10</f>
        <v>0.58870967741935587</v>
      </c>
      <c r="M10" s="126"/>
    </row>
    <row r="11" spans="1:13" ht="14.1" customHeight="1" x14ac:dyDescent="0.2">
      <c r="A11" s="176"/>
      <c r="B11" s="142" t="s">
        <v>43</v>
      </c>
      <c r="C11" s="135">
        <f>'11'!D37</f>
        <v>2296810</v>
      </c>
      <c r="D11" s="136">
        <f>'11'!E37</f>
        <v>1122171.6071321133</v>
      </c>
      <c r="E11" s="136">
        <f>'11'!F37</f>
        <v>12028799.851280002</v>
      </c>
      <c r="F11" s="263">
        <f>E11/$E$14</f>
        <v>0.84370273049311684</v>
      </c>
      <c r="G11" s="263">
        <f>'11'!H37</f>
        <v>-2.120632808869621E-2</v>
      </c>
      <c r="H11" s="290">
        <f>AVERAGE('14'!H11,'15'!H11,'16'!H11)</f>
        <v>13.14188769414576</v>
      </c>
      <c r="I11" s="667">
        <f>MAX('14'!I11,'15'!I11,'16'!I11)</f>
        <v>25.033333333333331</v>
      </c>
      <c r="J11" s="667">
        <f>MIN('14'!J11,'15'!J11,'16'!J11)</f>
        <v>2.25</v>
      </c>
      <c r="K11" s="667">
        <f>AVERAGE('14'!K11,'15'!K11,'16'!K11)</f>
        <v>12.144444444444446</v>
      </c>
      <c r="L11" s="292">
        <f t="shared" ref="L11:L14" si="0">H11-K11</f>
        <v>0.99744324970131437</v>
      </c>
      <c r="M11" s="126"/>
    </row>
    <row r="12" spans="1:13" ht="14.1" customHeight="1" x14ac:dyDescent="0.2">
      <c r="A12" s="176"/>
      <c r="B12" s="142" t="s">
        <v>44</v>
      </c>
      <c r="C12" s="135">
        <f>'12'!D37</f>
        <v>113833</v>
      </c>
      <c r="D12" s="136">
        <f>'12'!E37</f>
        <v>54188.866000000002</v>
      </c>
      <c r="E12" s="136">
        <f>'12'!F37</f>
        <v>579353.56599999999</v>
      </c>
      <c r="F12" s="263">
        <f>E12/$E$14</f>
        <v>4.0635989591522717E-2</v>
      </c>
      <c r="G12" s="263">
        <f>'12'!H37</f>
        <v>-1.0147452207972609E-2</v>
      </c>
      <c r="H12" s="290">
        <f>AVERAGE('14'!H12,'15'!H12,'16'!H12)</f>
        <v>12.449784946236562</v>
      </c>
      <c r="I12" s="667">
        <f>MAX('14'!I12,'15'!I12,'16'!I12)</f>
        <v>24.6</v>
      </c>
      <c r="J12" s="667">
        <f>MIN('14'!J12,'15'!J12,'16'!J12)</f>
        <v>1.6</v>
      </c>
      <c r="K12" s="667">
        <f>AVERAGE('14'!K12,'15'!K12,'16'!K12)</f>
        <v>11.566666666666668</v>
      </c>
      <c r="L12" s="292">
        <f t="shared" si="0"/>
        <v>0.88311827956989397</v>
      </c>
      <c r="M12" s="126"/>
    </row>
    <row r="13" spans="1:13" ht="14.1" customHeight="1" x14ac:dyDescent="0.2">
      <c r="A13" s="283"/>
      <c r="B13" s="260" t="s">
        <v>98</v>
      </c>
      <c r="C13" s="261">
        <f>'13'!D29</f>
        <v>171</v>
      </c>
      <c r="D13" s="262">
        <f>'13'!E29</f>
        <v>21307.630000000005</v>
      </c>
      <c r="E13" s="262">
        <f>'13'!F29</f>
        <v>228173.78810000001</v>
      </c>
      <c r="F13" s="263">
        <f>E13/$E$14</f>
        <v>1.600416088280349E-2</v>
      </c>
      <c r="G13" s="263">
        <f>'13'!H29</f>
        <v>1.4658529334126003</v>
      </c>
      <c r="H13" s="290">
        <f>AVERAGE('14'!H13,'15'!H13,'16'!H13)</f>
        <v>13.089749103942651</v>
      </c>
      <c r="I13" s="667">
        <f>MAX('14'!I13,'15'!I13,'16'!I13)</f>
        <v>25</v>
      </c>
      <c r="J13" s="667">
        <f>MIN('14'!J13,'15'!J13,'16'!J13)</f>
        <v>2.2000000000000002</v>
      </c>
      <c r="K13" s="667">
        <f>AVERAGE('14'!K13,'15'!K13,'16'!K13)</f>
        <v>12.104946236559142</v>
      </c>
      <c r="L13" s="292">
        <f t="shared" si="0"/>
        <v>0.9848028673835092</v>
      </c>
      <c r="M13" s="253"/>
    </row>
    <row r="14" spans="1:13" ht="14.1" customHeight="1" x14ac:dyDescent="0.2">
      <c r="A14" s="385"/>
      <c r="B14" s="386" t="s">
        <v>5</v>
      </c>
      <c r="C14" s="180">
        <f>SUM(C10:C13)</f>
        <v>2838026</v>
      </c>
      <c r="D14" s="181">
        <f t="shared" ref="D14:E14" si="1">SUM(D10:D13)</f>
        <v>1330235.8455138421</v>
      </c>
      <c r="E14" s="536">
        <f t="shared" si="1"/>
        <v>14257154.109539932</v>
      </c>
      <c r="F14" s="869">
        <f>SUM(F10:F13)</f>
        <v>1</v>
      </c>
      <c r="G14" s="869">
        <f>'9'!H37</f>
        <v>-8.7575581026628994E-3</v>
      </c>
      <c r="H14" s="284">
        <f>AVERAGE('14'!H14,'15'!H14,'16'!H14)</f>
        <v>13.089749103942651</v>
      </c>
      <c r="I14" s="873">
        <f>MAX('14'!I14,'15'!I14,'16'!I14)</f>
        <v>25</v>
      </c>
      <c r="J14" s="873">
        <f>MIN('14'!J14,'15'!J14,'16'!J14)</f>
        <v>2.2000000000000002</v>
      </c>
      <c r="K14" s="666">
        <f>AVERAGE('14'!K14,'15'!K14,'16'!K14)</f>
        <v>12.104946236559142</v>
      </c>
      <c r="L14" s="286">
        <f t="shared" si="0"/>
        <v>0.9848028673835092</v>
      </c>
      <c r="M14" s="387"/>
    </row>
    <row r="15" spans="1:13" ht="15" customHeight="1" x14ac:dyDescent="0.2">
      <c r="A15" s="176"/>
      <c r="B15" s="142"/>
      <c r="C15" s="282"/>
      <c r="D15" s="1109" t="s">
        <v>185</v>
      </c>
      <c r="E15" s="1110"/>
      <c r="F15" s="1110"/>
      <c r="G15" s="1111"/>
      <c r="H15" s="1103" t="s">
        <v>173</v>
      </c>
      <c r="I15" s="1104"/>
      <c r="J15" s="1104"/>
      <c r="K15" s="1104"/>
      <c r="L15" s="1105"/>
      <c r="M15" s="126"/>
    </row>
    <row r="16" spans="1:13" ht="15" customHeight="1" x14ac:dyDescent="0.2">
      <c r="A16" s="126"/>
      <c r="B16" s="281"/>
      <c r="C16" s="141"/>
      <c r="D16" s="1112"/>
      <c r="E16" s="1113"/>
      <c r="F16" s="1113"/>
      <c r="G16" s="1114"/>
      <c r="H16" s="1106" t="s">
        <v>174</v>
      </c>
      <c r="I16" s="1107"/>
      <c r="J16" s="1107"/>
      <c r="K16" s="1107"/>
      <c r="L16" s="1108"/>
      <c r="M16" s="126"/>
    </row>
    <row r="17" spans="1:13" ht="15" customHeight="1" x14ac:dyDescent="0.2">
      <c r="A17" s="176"/>
      <c r="B17" s="141"/>
      <c r="C17" s="141"/>
      <c r="D17" s="752"/>
      <c r="E17" s="752"/>
      <c r="F17" s="752"/>
      <c r="G17" s="752"/>
      <c r="H17" s="756"/>
      <c r="I17" s="756"/>
      <c r="J17" s="756"/>
      <c r="K17" s="756"/>
      <c r="L17" s="756"/>
      <c r="M17" s="155"/>
    </row>
    <row r="18" spans="1:13" ht="15" customHeight="1" x14ac:dyDescent="0.2">
      <c r="A18" s="176"/>
      <c r="B18" s="141"/>
      <c r="C18" s="141"/>
      <c r="D18" s="141"/>
      <c r="E18" s="495"/>
      <c r="F18" s="496"/>
      <c r="G18" s="496"/>
      <c r="H18" s="141"/>
      <c r="I18" s="142"/>
      <c r="J18" s="756"/>
      <c r="K18" s="141"/>
      <c r="L18" s="141"/>
      <c r="M18" s="155"/>
    </row>
    <row r="19" spans="1:13" ht="18" customHeight="1" x14ac:dyDescent="0.2">
      <c r="A19" s="176"/>
      <c r="B19" s="141"/>
      <c r="C19" s="141"/>
      <c r="D19" s="141"/>
      <c r="E19" s="141"/>
      <c r="F19" s="141"/>
      <c r="G19" s="141"/>
      <c r="H19" s="141"/>
      <c r="I19" s="141"/>
      <c r="J19" s="141"/>
      <c r="K19" s="141"/>
      <c r="L19" s="251"/>
      <c r="M19" s="155"/>
    </row>
    <row r="20" spans="1:13" ht="15" customHeight="1" x14ac:dyDescent="0.25">
      <c r="A20" s="176"/>
      <c r="B20" s="1099" t="s">
        <v>201</v>
      </c>
      <c r="C20" s="1071"/>
      <c r="D20" s="1071"/>
      <c r="E20" s="1071"/>
      <c r="F20" s="1071"/>
      <c r="G20" s="1071" t="s">
        <v>186</v>
      </c>
      <c r="H20" s="1071"/>
      <c r="I20" s="1071"/>
      <c r="J20" s="1071"/>
      <c r="K20" s="1071"/>
      <c r="L20" s="1074"/>
      <c r="M20" s="155"/>
    </row>
    <row r="21" spans="1:13" ht="15" customHeight="1" x14ac:dyDescent="0.2">
      <c r="A21" s="176"/>
      <c r="C21" s="497" t="str">
        <f>G5</f>
        <v>II. čtvrtletí</v>
      </c>
      <c r="D21" s="498">
        <f>H5</f>
        <v>2016</v>
      </c>
      <c r="I21" s="497" t="str">
        <f>G5</f>
        <v>II. čtvrtletí</v>
      </c>
      <c r="J21" s="498">
        <f>H5</f>
        <v>2016</v>
      </c>
      <c r="M21" s="281"/>
    </row>
    <row r="22" spans="1:13" ht="15" customHeight="1" x14ac:dyDescent="0.2">
      <c r="A22" s="176"/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251"/>
      <c r="M22" s="155"/>
    </row>
    <row r="23" spans="1:13" ht="15" customHeight="1" x14ac:dyDescent="0.2">
      <c r="A23" s="176"/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251"/>
      <c r="M23" s="155"/>
    </row>
    <row r="24" spans="1:13" ht="15" customHeight="1" x14ac:dyDescent="0.2">
      <c r="A24" s="176"/>
      <c r="B24" s="141"/>
      <c r="C24" s="141"/>
      <c r="D24" s="141"/>
      <c r="E24" s="141"/>
      <c r="F24" s="141"/>
      <c r="G24" s="141"/>
      <c r="H24" s="141"/>
      <c r="I24" s="141"/>
      <c r="J24" s="141"/>
      <c r="K24" s="141"/>
      <c r="L24" s="251"/>
      <c r="M24" s="155"/>
    </row>
    <row r="25" spans="1:13" ht="15" customHeight="1" x14ac:dyDescent="0.2">
      <c r="A25" s="176"/>
      <c r="B25" s="141"/>
      <c r="C25" s="141"/>
      <c r="D25" s="141"/>
      <c r="E25" s="141"/>
      <c r="F25" s="141"/>
      <c r="G25" s="141"/>
      <c r="H25" s="141"/>
      <c r="I25" s="141"/>
      <c r="J25" s="141"/>
      <c r="K25" s="141"/>
      <c r="L25" s="251"/>
      <c r="M25" s="155"/>
    </row>
    <row r="26" spans="1:13" ht="15" customHeight="1" x14ac:dyDescent="0.2">
      <c r="A26" s="176"/>
      <c r="B26" s="141"/>
      <c r="C26" s="141"/>
      <c r="D26" s="141"/>
      <c r="E26" s="141"/>
      <c r="F26" s="141"/>
      <c r="G26" s="141"/>
      <c r="H26" s="141"/>
      <c r="I26" s="141"/>
      <c r="J26" s="141"/>
      <c r="K26" s="141"/>
      <c r="L26" s="251"/>
      <c r="M26" s="155"/>
    </row>
    <row r="27" spans="1:13" ht="15" customHeight="1" x14ac:dyDescent="0.2">
      <c r="A27" s="176"/>
      <c r="B27" s="141"/>
      <c r="C27" s="141"/>
      <c r="D27" s="141"/>
      <c r="E27" s="141"/>
      <c r="F27" s="141"/>
      <c r="G27" s="141"/>
      <c r="H27" s="141"/>
      <c r="I27" s="141"/>
      <c r="J27" s="141"/>
      <c r="K27" s="141"/>
      <c r="L27" s="251"/>
      <c r="M27" s="155"/>
    </row>
    <row r="28" spans="1:13" ht="15" customHeight="1" x14ac:dyDescent="0.2">
      <c r="A28" s="176"/>
      <c r="B28" s="141"/>
      <c r="C28" s="141"/>
      <c r="D28" s="141"/>
      <c r="E28" s="141"/>
      <c r="F28" s="141"/>
      <c r="G28" s="141"/>
      <c r="H28" s="141"/>
      <c r="I28" s="141"/>
      <c r="J28" s="141"/>
      <c r="K28" s="141"/>
      <c r="L28" s="251"/>
      <c r="M28" s="155"/>
    </row>
    <row r="29" spans="1:13" ht="15" customHeight="1" x14ac:dyDescent="0.2">
      <c r="A29" s="176"/>
      <c r="B29" s="141"/>
      <c r="C29" s="141"/>
      <c r="D29" s="141"/>
      <c r="E29" s="141"/>
      <c r="F29" s="141"/>
      <c r="G29" s="141"/>
      <c r="H29" s="141"/>
      <c r="I29" s="141"/>
      <c r="J29" s="141"/>
      <c r="K29" s="141"/>
      <c r="L29" s="251"/>
      <c r="M29" s="155"/>
    </row>
    <row r="30" spans="1:13" ht="15" customHeight="1" x14ac:dyDescent="0.2">
      <c r="A30" s="176"/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251"/>
      <c r="M30" s="155"/>
    </row>
    <row r="31" spans="1:13" ht="15" customHeight="1" x14ac:dyDescent="0.2">
      <c r="A31" s="176"/>
      <c r="B31" s="141"/>
      <c r="C31" s="141"/>
      <c r="D31" s="141"/>
      <c r="E31" s="141"/>
      <c r="F31" s="141"/>
      <c r="G31" s="141"/>
      <c r="H31" s="141"/>
      <c r="I31" s="141"/>
      <c r="J31" s="141"/>
      <c r="K31" s="141"/>
      <c r="L31" s="251"/>
      <c r="M31" s="155"/>
    </row>
    <row r="32" spans="1:13" ht="15" customHeight="1" x14ac:dyDescent="0.2">
      <c r="A32" s="176"/>
      <c r="B32" s="141"/>
      <c r="C32" s="141"/>
      <c r="D32" s="141"/>
      <c r="E32" s="141"/>
      <c r="F32" s="141"/>
      <c r="G32" s="141"/>
      <c r="H32" s="141"/>
      <c r="I32" s="141"/>
      <c r="J32" s="141"/>
      <c r="K32" s="141"/>
      <c r="L32" s="251"/>
      <c r="M32" s="155"/>
    </row>
    <row r="33" spans="1:13" ht="15" customHeight="1" x14ac:dyDescent="0.2">
      <c r="A33" s="176"/>
      <c r="B33" s="126"/>
      <c r="F33" s="126"/>
      <c r="G33" s="126"/>
      <c r="H33" s="126"/>
      <c r="I33" s="126"/>
      <c r="J33" s="126"/>
      <c r="K33" s="126"/>
      <c r="L33" s="176"/>
      <c r="M33" s="155"/>
    </row>
    <row r="34" spans="1:13" ht="15" customHeight="1" x14ac:dyDescent="0.2">
      <c r="A34" s="176"/>
      <c r="B34" s="126"/>
      <c r="F34" s="126"/>
      <c r="G34" s="126"/>
      <c r="H34" s="126"/>
      <c r="I34" s="126"/>
      <c r="J34" s="126"/>
      <c r="K34" s="126"/>
      <c r="L34" s="126"/>
      <c r="M34" s="155"/>
    </row>
    <row r="35" spans="1:13" ht="15" customHeight="1" x14ac:dyDescent="0.2">
      <c r="A35" s="176"/>
      <c r="B35" s="126"/>
      <c r="F35" s="126"/>
      <c r="G35" s="126"/>
      <c r="H35" s="126"/>
      <c r="I35" s="126"/>
      <c r="J35" s="126"/>
      <c r="K35" s="126"/>
      <c r="L35" s="126"/>
      <c r="M35" s="155"/>
    </row>
    <row r="36" spans="1:13" ht="15" customHeight="1" x14ac:dyDescent="0.2">
      <c r="A36" s="176"/>
      <c r="B36" s="126"/>
      <c r="F36" s="126"/>
      <c r="G36" s="126"/>
      <c r="H36" s="126"/>
      <c r="I36" s="126"/>
      <c r="J36" s="126"/>
      <c r="K36" s="126"/>
      <c r="L36" s="126"/>
      <c r="M36" s="155"/>
    </row>
    <row r="37" spans="1:13" ht="15" customHeight="1" x14ac:dyDescent="0.25">
      <c r="A37" s="176"/>
      <c r="B37" s="1099" t="s">
        <v>244</v>
      </c>
      <c r="C37" s="1071"/>
      <c r="D37" s="1071"/>
      <c r="E37" s="1071"/>
      <c r="F37" s="1071"/>
      <c r="G37" s="1097" t="s">
        <v>248</v>
      </c>
      <c r="H37" s="1097"/>
      <c r="I37" s="1097"/>
      <c r="J37" s="1097"/>
      <c r="K37" s="1097"/>
      <c r="L37" s="1098"/>
      <c r="M37" s="155"/>
    </row>
    <row r="38" spans="1:13" ht="15" customHeight="1" x14ac:dyDescent="0.25">
      <c r="A38" s="176"/>
      <c r="C38" s="497" t="str">
        <f>G5</f>
        <v>II. čtvrtletí</v>
      </c>
      <c r="D38" s="498">
        <f>H5</f>
        <v>2016</v>
      </c>
      <c r="F38" s="871"/>
      <c r="G38" s="1097"/>
      <c r="H38" s="1097"/>
      <c r="I38" s="1097"/>
      <c r="J38" s="1097"/>
      <c r="K38" s="1097"/>
      <c r="L38" s="1098"/>
      <c r="M38" s="155"/>
    </row>
    <row r="39" spans="1:13" ht="15" customHeight="1" x14ac:dyDescent="0.2">
      <c r="A39" s="176"/>
      <c r="B39" s="126"/>
      <c r="F39" s="515"/>
      <c r="G39" s="515"/>
      <c r="H39" s="515"/>
      <c r="I39" s="517" t="str">
        <f>G5</f>
        <v>II. čtvrtletí</v>
      </c>
      <c r="J39" s="752">
        <f>H5</f>
        <v>2016</v>
      </c>
      <c r="K39" s="515"/>
      <c r="L39" s="516"/>
      <c r="M39" s="155"/>
    </row>
    <row r="40" spans="1:13" ht="15" customHeight="1" x14ac:dyDescent="0.2">
      <c r="A40" s="176"/>
      <c r="B40" s="126"/>
      <c r="F40" s="126"/>
      <c r="G40" s="126"/>
      <c r="H40" s="126"/>
      <c r="I40" s="126"/>
      <c r="J40" s="126"/>
      <c r="K40" s="126"/>
      <c r="L40" s="126"/>
      <c r="M40" s="155"/>
    </row>
    <row r="41" spans="1:13" ht="15" customHeight="1" x14ac:dyDescent="0.2">
      <c r="A41" s="176"/>
      <c r="B41" s="126"/>
      <c r="F41" s="126"/>
      <c r="G41" s="126"/>
      <c r="H41" s="126"/>
      <c r="I41" s="126"/>
      <c r="J41" s="126"/>
      <c r="K41" s="126"/>
      <c r="L41" s="126"/>
      <c r="M41" s="155"/>
    </row>
    <row r="42" spans="1:13" ht="15" customHeight="1" x14ac:dyDescent="0.2">
      <c r="A42" s="176"/>
      <c r="B42" s="126"/>
      <c r="F42" s="126"/>
      <c r="G42" s="126"/>
      <c r="H42" s="126"/>
      <c r="I42" s="126"/>
      <c r="J42" s="126"/>
      <c r="K42" s="126"/>
      <c r="L42" s="126"/>
      <c r="M42" s="155"/>
    </row>
    <row r="43" spans="1:13" ht="15" customHeight="1" x14ac:dyDescent="0.2">
      <c r="A43" s="176"/>
      <c r="B43" s="126"/>
      <c r="F43" s="126"/>
      <c r="G43" s="126"/>
      <c r="H43" s="126"/>
      <c r="I43" s="126"/>
      <c r="J43" s="126"/>
      <c r="K43" s="126"/>
      <c r="L43" s="126"/>
      <c r="M43" s="155"/>
    </row>
    <row r="44" spans="1:13" ht="15" customHeight="1" x14ac:dyDescent="0.2">
      <c r="A44" s="176"/>
      <c r="B44" s="126"/>
      <c r="F44" s="126"/>
      <c r="G44" s="126"/>
      <c r="H44" s="126"/>
      <c r="I44" s="126"/>
      <c r="J44" s="126"/>
      <c r="K44" s="126"/>
      <c r="L44" s="126"/>
      <c r="M44" s="155"/>
    </row>
    <row r="45" spans="1:13" ht="15" customHeight="1" x14ac:dyDescent="0.2">
      <c r="A45" s="176"/>
      <c r="B45" s="126"/>
      <c r="F45" s="126"/>
      <c r="G45" s="126"/>
      <c r="H45" s="126"/>
      <c r="I45" s="126"/>
      <c r="J45" s="126"/>
      <c r="K45" s="126"/>
      <c r="L45" s="126"/>
      <c r="M45" s="155"/>
    </row>
    <row r="46" spans="1:13" ht="15" customHeight="1" x14ac:dyDescent="0.2">
      <c r="A46" s="176"/>
      <c r="B46" s="126"/>
      <c r="F46" s="126"/>
      <c r="G46" s="126"/>
      <c r="H46" s="126"/>
      <c r="I46" s="126"/>
      <c r="J46" s="126"/>
      <c r="K46" s="126"/>
      <c r="L46" s="126"/>
      <c r="M46" s="155"/>
    </row>
    <row r="47" spans="1:13" ht="15" customHeight="1" x14ac:dyDescent="0.2">
      <c r="A47" s="176"/>
      <c r="B47" s="126"/>
      <c r="F47" s="126"/>
      <c r="G47" s="126"/>
      <c r="H47" s="126"/>
      <c r="I47" s="126"/>
      <c r="J47" s="126"/>
      <c r="K47" s="126"/>
      <c r="L47" s="126"/>
      <c r="M47" s="155"/>
    </row>
    <row r="48" spans="1:13" ht="15" customHeight="1" x14ac:dyDescent="0.2">
      <c r="A48" s="176"/>
      <c r="B48" s="126"/>
      <c r="F48" s="126"/>
      <c r="G48" s="126"/>
      <c r="H48" s="126"/>
      <c r="I48" s="126"/>
      <c r="J48" s="126"/>
      <c r="K48" s="126"/>
      <c r="L48" s="126"/>
      <c r="M48" s="155"/>
    </row>
    <row r="49" spans="1:13" ht="15" customHeight="1" x14ac:dyDescent="0.2">
      <c r="A49" s="176"/>
      <c r="B49" s="126"/>
      <c r="F49" s="126"/>
      <c r="G49" s="126"/>
      <c r="H49" s="126"/>
      <c r="I49" s="126"/>
      <c r="J49" s="126"/>
      <c r="K49" s="126"/>
      <c r="L49" s="126"/>
      <c r="M49" s="155"/>
    </row>
    <row r="50" spans="1:13" ht="15" customHeight="1" x14ac:dyDescent="0.2">
      <c r="A50" s="176"/>
      <c r="B50" s="126"/>
      <c r="F50" s="126"/>
      <c r="G50" s="126"/>
      <c r="H50" s="126"/>
      <c r="I50" s="126"/>
      <c r="J50" s="126"/>
      <c r="K50" s="126"/>
      <c r="L50" s="126"/>
      <c r="M50" s="155"/>
    </row>
    <row r="51" spans="1:13" ht="15" customHeight="1" x14ac:dyDescent="0.2">
      <c r="A51" s="176"/>
      <c r="B51" s="126"/>
      <c r="F51" s="126"/>
      <c r="G51" s="126"/>
      <c r="H51" s="126"/>
      <c r="I51" s="126"/>
      <c r="J51" s="126"/>
      <c r="K51" s="126"/>
      <c r="L51" s="126"/>
      <c r="M51" s="155"/>
    </row>
    <row r="52" spans="1:13" ht="15" customHeight="1" x14ac:dyDescent="0.2">
      <c r="A52" s="176"/>
      <c r="B52" s="126"/>
      <c r="F52" s="126"/>
      <c r="G52" s="126"/>
      <c r="H52" s="126"/>
      <c r="I52" s="126"/>
      <c r="J52" s="126"/>
      <c r="K52" s="126"/>
      <c r="L52" s="126"/>
      <c r="M52" s="155"/>
    </row>
    <row r="53" spans="1:13" ht="15" customHeight="1" x14ac:dyDescent="0.2">
      <c r="A53" s="270"/>
      <c r="B53" s="258"/>
      <c r="C53" s="258"/>
      <c r="D53" s="258"/>
      <c r="E53" s="258"/>
      <c r="F53" s="258"/>
      <c r="G53" s="258"/>
      <c r="H53" s="258"/>
      <c r="I53" s="258"/>
      <c r="J53" s="258"/>
      <c r="K53" s="258"/>
      <c r="L53" s="258"/>
      <c r="M53" s="269"/>
    </row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  <row r="60" spans="1:13" ht="15" customHeight="1" x14ac:dyDescent="0.2"/>
  </sheetData>
  <mergeCells count="14">
    <mergeCell ref="B37:F37"/>
    <mergeCell ref="G37:L38"/>
    <mergeCell ref="K1:M1"/>
    <mergeCell ref="B3:L3"/>
    <mergeCell ref="B5:C5"/>
    <mergeCell ref="D7:G7"/>
    <mergeCell ref="H7:L7"/>
    <mergeCell ref="C8:C9"/>
    <mergeCell ref="G8:G9"/>
    <mergeCell ref="D15:G16"/>
    <mergeCell ref="H15:L15"/>
    <mergeCell ref="H16:L16"/>
    <mergeCell ref="B20:F20"/>
    <mergeCell ref="G20:L20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&amp;C17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view="pageBreakPreview" zoomScaleNormal="100" zoomScaleSheetLayoutView="100" workbookViewId="0"/>
  </sheetViews>
  <sheetFormatPr defaultRowHeight="12.75" x14ac:dyDescent="0.25"/>
  <cols>
    <col min="1" max="1" width="10.7109375" style="323" customWidth="1"/>
    <col min="2" max="11" width="8.85546875" style="323" customWidth="1"/>
    <col min="12" max="12" width="1.7109375" style="323" customWidth="1"/>
    <col min="13" max="13" width="9.28515625" style="323" bestFit="1" customWidth="1"/>
    <col min="14" max="14" width="11.42578125" style="323" bestFit="1" customWidth="1"/>
    <col min="15" max="253" width="9.140625" style="323"/>
    <col min="254" max="266" width="10.7109375" style="323" customWidth="1"/>
    <col min="267" max="509" width="9.140625" style="323"/>
    <col min="510" max="522" width="10.7109375" style="323" customWidth="1"/>
    <col min="523" max="765" width="9.140625" style="323"/>
    <col min="766" max="778" width="10.7109375" style="323" customWidth="1"/>
    <col min="779" max="1021" width="9.140625" style="323"/>
    <col min="1022" max="1034" width="10.7109375" style="323" customWidth="1"/>
    <col min="1035" max="1277" width="9.140625" style="323"/>
    <col min="1278" max="1290" width="10.7109375" style="323" customWidth="1"/>
    <col min="1291" max="1533" width="9.140625" style="323"/>
    <col min="1534" max="1546" width="10.7109375" style="323" customWidth="1"/>
    <col min="1547" max="1789" width="9.140625" style="323"/>
    <col min="1790" max="1802" width="10.7109375" style="323" customWidth="1"/>
    <col min="1803" max="2045" width="9.140625" style="323"/>
    <col min="2046" max="2058" width="10.7109375" style="323" customWidth="1"/>
    <col min="2059" max="2301" width="9.140625" style="323"/>
    <col min="2302" max="2314" width="10.7109375" style="323" customWidth="1"/>
    <col min="2315" max="2557" width="9.140625" style="323"/>
    <col min="2558" max="2570" width="10.7109375" style="323" customWidth="1"/>
    <col min="2571" max="2813" width="9.140625" style="323"/>
    <col min="2814" max="2826" width="10.7109375" style="323" customWidth="1"/>
    <col min="2827" max="3069" width="9.140625" style="323"/>
    <col min="3070" max="3082" width="10.7109375" style="323" customWidth="1"/>
    <col min="3083" max="3325" width="9.140625" style="323"/>
    <col min="3326" max="3338" width="10.7109375" style="323" customWidth="1"/>
    <col min="3339" max="3581" width="9.140625" style="323"/>
    <col min="3582" max="3594" width="10.7109375" style="323" customWidth="1"/>
    <col min="3595" max="3837" width="9.140625" style="323"/>
    <col min="3838" max="3850" width="10.7109375" style="323" customWidth="1"/>
    <col min="3851" max="4093" width="9.140625" style="323"/>
    <col min="4094" max="4106" width="10.7109375" style="323" customWidth="1"/>
    <col min="4107" max="4349" width="9.140625" style="323"/>
    <col min="4350" max="4362" width="10.7109375" style="323" customWidth="1"/>
    <col min="4363" max="4605" width="9.140625" style="323"/>
    <col min="4606" max="4618" width="10.7109375" style="323" customWidth="1"/>
    <col min="4619" max="4861" width="9.140625" style="323"/>
    <col min="4862" max="4874" width="10.7109375" style="323" customWidth="1"/>
    <col min="4875" max="5117" width="9.140625" style="323"/>
    <col min="5118" max="5130" width="10.7109375" style="323" customWidth="1"/>
    <col min="5131" max="5373" width="9.140625" style="323"/>
    <col min="5374" max="5386" width="10.7109375" style="323" customWidth="1"/>
    <col min="5387" max="5629" width="9.140625" style="323"/>
    <col min="5630" max="5642" width="10.7109375" style="323" customWidth="1"/>
    <col min="5643" max="5885" width="9.140625" style="323"/>
    <col min="5886" max="5898" width="10.7109375" style="323" customWidth="1"/>
    <col min="5899" max="6141" width="9.140625" style="323"/>
    <col min="6142" max="6154" width="10.7109375" style="323" customWidth="1"/>
    <col min="6155" max="6397" width="9.140625" style="323"/>
    <col min="6398" max="6410" width="10.7109375" style="323" customWidth="1"/>
    <col min="6411" max="6653" width="9.140625" style="323"/>
    <col min="6654" max="6666" width="10.7109375" style="323" customWidth="1"/>
    <col min="6667" max="6909" width="9.140625" style="323"/>
    <col min="6910" max="6922" width="10.7109375" style="323" customWidth="1"/>
    <col min="6923" max="7165" width="9.140625" style="323"/>
    <col min="7166" max="7178" width="10.7109375" style="323" customWidth="1"/>
    <col min="7179" max="7421" width="9.140625" style="323"/>
    <col min="7422" max="7434" width="10.7109375" style="323" customWidth="1"/>
    <col min="7435" max="7677" width="9.140625" style="323"/>
    <col min="7678" max="7690" width="10.7109375" style="323" customWidth="1"/>
    <col min="7691" max="7933" width="9.140625" style="323"/>
    <col min="7934" max="7946" width="10.7109375" style="323" customWidth="1"/>
    <col min="7947" max="8189" width="9.140625" style="323"/>
    <col min="8190" max="8202" width="10.7109375" style="323" customWidth="1"/>
    <col min="8203" max="8445" width="9.140625" style="323"/>
    <col min="8446" max="8458" width="10.7109375" style="323" customWidth="1"/>
    <col min="8459" max="8701" width="9.140625" style="323"/>
    <col min="8702" max="8714" width="10.7109375" style="323" customWidth="1"/>
    <col min="8715" max="8957" width="9.140625" style="323"/>
    <col min="8958" max="8970" width="10.7109375" style="323" customWidth="1"/>
    <col min="8971" max="9213" width="9.140625" style="323"/>
    <col min="9214" max="9226" width="10.7109375" style="323" customWidth="1"/>
    <col min="9227" max="9469" width="9.140625" style="323"/>
    <col min="9470" max="9482" width="10.7109375" style="323" customWidth="1"/>
    <col min="9483" max="9725" width="9.140625" style="323"/>
    <col min="9726" max="9738" width="10.7109375" style="323" customWidth="1"/>
    <col min="9739" max="9981" width="9.140625" style="323"/>
    <col min="9982" max="9994" width="10.7109375" style="323" customWidth="1"/>
    <col min="9995" max="10237" width="9.140625" style="323"/>
    <col min="10238" max="10250" width="10.7109375" style="323" customWidth="1"/>
    <col min="10251" max="10493" width="9.140625" style="323"/>
    <col min="10494" max="10506" width="10.7109375" style="323" customWidth="1"/>
    <col min="10507" max="10749" width="9.140625" style="323"/>
    <col min="10750" max="10762" width="10.7109375" style="323" customWidth="1"/>
    <col min="10763" max="11005" width="9.140625" style="323"/>
    <col min="11006" max="11018" width="10.7109375" style="323" customWidth="1"/>
    <col min="11019" max="11261" width="9.140625" style="323"/>
    <col min="11262" max="11274" width="10.7109375" style="323" customWidth="1"/>
    <col min="11275" max="11517" width="9.140625" style="323"/>
    <col min="11518" max="11530" width="10.7109375" style="323" customWidth="1"/>
    <col min="11531" max="11773" width="9.140625" style="323"/>
    <col min="11774" max="11786" width="10.7109375" style="323" customWidth="1"/>
    <col min="11787" max="12029" width="9.140625" style="323"/>
    <col min="12030" max="12042" width="10.7109375" style="323" customWidth="1"/>
    <col min="12043" max="12285" width="9.140625" style="323"/>
    <col min="12286" max="12298" width="10.7109375" style="323" customWidth="1"/>
    <col min="12299" max="12541" width="9.140625" style="323"/>
    <col min="12542" max="12554" width="10.7109375" style="323" customWidth="1"/>
    <col min="12555" max="12797" width="9.140625" style="323"/>
    <col min="12798" max="12810" width="10.7109375" style="323" customWidth="1"/>
    <col min="12811" max="13053" width="9.140625" style="323"/>
    <col min="13054" max="13066" width="10.7109375" style="323" customWidth="1"/>
    <col min="13067" max="13309" width="9.140625" style="323"/>
    <col min="13310" max="13322" width="10.7109375" style="323" customWidth="1"/>
    <col min="13323" max="13565" width="9.140625" style="323"/>
    <col min="13566" max="13578" width="10.7109375" style="323" customWidth="1"/>
    <col min="13579" max="13821" width="9.140625" style="323"/>
    <col min="13822" max="13834" width="10.7109375" style="323" customWidth="1"/>
    <col min="13835" max="14077" width="9.140625" style="323"/>
    <col min="14078" max="14090" width="10.7109375" style="323" customWidth="1"/>
    <col min="14091" max="14333" width="9.140625" style="323"/>
    <col min="14334" max="14346" width="10.7109375" style="323" customWidth="1"/>
    <col min="14347" max="14589" width="9.140625" style="323"/>
    <col min="14590" max="14602" width="10.7109375" style="323" customWidth="1"/>
    <col min="14603" max="14845" width="9.140625" style="323"/>
    <col min="14846" max="14858" width="10.7109375" style="323" customWidth="1"/>
    <col min="14859" max="15101" width="9.140625" style="323"/>
    <col min="15102" max="15114" width="10.7109375" style="323" customWidth="1"/>
    <col min="15115" max="15357" width="9.140625" style="323"/>
    <col min="15358" max="15370" width="10.7109375" style="323" customWidth="1"/>
    <col min="15371" max="15613" width="9.140625" style="323"/>
    <col min="15614" max="15626" width="10.7109375" style="323" customWidth="1"/>
    <col min="15627" max="15869" width="9.140625" style="323"/>
    <col min="15870" max="15882" width="10.7109375" style="323" customWidth="1"/>
    <col min="15883" max="16125" width="9.140625" style="323"/>
    <col min="16126" max="16138" width="10.7109375" style="323" customWidth="1"/>
    <col min="16139" max="16384" width="9.140625" style="323"/>
  </cols>
  <sheetData>
    <row r="1" spans="1:16" x14ac:dyDescent="0.25">
      <c r="K1" s="1057" t="s">
        <v>277</v>
      </c>
      <c r="L1" s="1057"/>
    </row>
    <row r="2" spans="1:16" ht="20.100000000000001" customHeight="1" x14ac:dyDescent="0.25">
      <c r="A2" s="1009" t="s">
        <v>187</v>
      </c>
      <c r="B2" s="1009"/>
      <c r="C2" s="1009"/>
      <c r="D2" s="1009"/>
      <c r="E2" s="1009"/>
      <c r="F2" s="1009"/>
      <c r="G2" s="1009"/>
      <c r="H2" s="1009"/>
      <c r="I2" s="1009"/>
      <c r="J2" s="1009"/>
      <c r="K2" s="1009"/>
      <c r="L2" s="1009"/>
    </row>
    <row r="3" spans="1:16" ht="20.100000000000001" customHeight="1" x14ac:dyDescent="0.25">
      <c r="A3" s="1117"/>
      <c r="B3" s="1117"/>
      <c r="C3" s="1117"/>
      <c r="D3" s="1117"/>
      <c r="E3" s="1117"/>
      <c r="F3" s="1117"/>
      <c r="G3" s="1117"/>
      <c r="H3" s="1117"/>
      <c r="I3" s="1117"/>
      <c r="J3" s="347"/>
      <c r="K3" s="348"/>
    </row>
    <row r="4" spans="1:16" ht="17.25" customHeight="1" x14ac:dyDescent="0.25">
      <c r="A4" s="381"/>
      <c r="B4" s="1006">
        <f>T!G17</f>
        <v>2016</v>
      </c>
      <c r="C4" s="1007"/>
      <c r="D4" s="1007"/>
      <c r="E4" s="1007"/>
      <c r="F4" s="1007"/>
      <c r="G4" s="1007"/>
      <c r="H4" s="1007"/>
      <c r="I4" s="1007"/>
      <c r="J4" s="1007"/>
      <c r="K4" s="1007"/>
      <c r="L4" s="344"/>
    </row>
    <row r="5" spans="1:16" ht="50.25" customHeight="1" x14ac:dyDescent="0.25">
      <c r="A5" s="381"/>
      <c r="B5" s="1118" t="s">
        <v>337</v>
      </c>
      <c r="C5" s="1119"/>
      <c r="D5" s="1119"/>
      <c r="E5" s="1119"/>
      <c r="F5" s="1120"/>
      <c r="G5" s="1121" t="s">
        <v>338</v>
      </c>
      <c r="H5" s="1119"/>
      <c r="I5" s="1119"/>
      <c r="J5" s="1119"/>
      <c r="K5" s="1122"/>
      <c r="L5" s="344"/>
    </row>
    <row r="6" spans="1:16" ht="67.5" customHeight="1" x14ac:dyDescent="0.25">
      <c r="A6" s="325" t="s">
        <v>164</v>
      </c>
      <c r="B6" s="436" t="s">
        <v>324</v>
      </c>
      <c r="C6" s="437" t="s">
        <v>325</v>
      </c>
      <c r="D6" s="437" t="s">
        <v>326</v>
      </c>
      <c r="E6" s="437" t="s">
        <v>327</v>
      </c>
      <c r="F6" s="511" t="s">
        <v>313</v>
      </c>
      <c r="G6" s="437" t="s">
        <v>324</v>
      </c>
      <c r="H6" s="437" t="s">
        <v>325</v>
      </c>
      <c r="I6" s="437" t="s">
        <v>326</v>
      </c>
      <c r="J6" s="437" t="s">
        <v>327</v>
      </c>
      <c r="K6" s="512" t="s">
        <v>313</v>
      </c>
      <c r="L6" s="359"/>
    </row>
    <row r="7" spans="1:16" ht="15" customHeight="1" x14ac:dyDescent="0.25">
      <c r="A7" s="326" t="s">
        <v>27</v>
      </c>
      <c r="B7" s="399">
        <v>150254.86200001446</v>
      </c>
      <c r="C7" s="403">
        <v>959508.08611252718</v>
      </c>
      <c r="D7" s="401">
        <v>46655.45</v>
      </c>
      <c r="E7" s="401">
        <v>30846.685999999994</v>
      </c>
      <c r="F7" s="433">
        <v>1187265.0841125415</v>
      </c>
      <c r="G7" s="401">
        <v>1601369.7128191546</v>
      </c>
      <c r="H7" s="401">
        <v>10237778.43035</v>
      </c>
      <c r="I7" s="401">
        <v>497300.49000000005</v>
      </c>
      <c r="J7" s="401">
        <v>327942.16100000002</v>
      </c>
      <c r="K7" s="433">
        <v>12664390.794169156</v>
      </c>
      <c r="L7" s="396"/>
      <c r="M7" s="331"/>
      <c r="N7" s="332"/>
      <c r="O7" s="332"/>
      <c r="P7" s="332"/>
    </row>
    <row r="8" spans="1:16" ht="15" customHeight="1" x14ac:dyDescent="0.25">
      <c r="A8" s="326" t="s">
        <v>28</v>
      </c>
      <c r="B8" s="399">
        <v>112373.46099999956</v>
      </c>
      <c r="C8" s="401">
        <v>732547.98854680336</v>
      </c>
      <c r="D8" s="401">
        <v>36226.762999999999</v>
      </c>
      <c r="E8" s="401">
        <v>13829.668</v>
      </c>
      <c r="F8" s="433">
        <v>894977.88054680289</v>
      </c>
      <c r="G8" s="401">
        <v>1197555.0725229955</v>
      </c>
      <c r="H8" s="401">
        <v>7815686.5768100005</v>
      </c>
      <c r="I8" s="401">
        <v>386348.21600000001</v>
      </c>
      <c r="J8" s="401">
        <v>147163.25180000006</v>
      </c>
      <c r="K8" s="433">
        <v>9546753.1171329971</v>
      </c>
      <c r="L8" s="397"/>
      <c r="M8" s="333"/>
      <c r="N8" s="332"/>
      <c r="O8" s="332"/>
      <c r="P8" s="332"/>
    </row>
    <row r="9" spans="1:16" ht="15" customHeight="1" x14ac:dyDescent="0.25">
      <c r="A9" s="334" t="s">
        <v>29</v>
      </c>
      <c r="B9" s="404">
        <v>112462.31619186628</v>
      </c>
      <c r="C9" s="406">
        <v>737900.73650104902</v>
      </c>
      <c r="D9" s="406">
        <v>36972.525999999998</v>
      </c>
      <c r="E9" s="406">
        <v>7592.3309999999974</v>
      </c>
      <c r="F9" s="434">
        <v>894927.90969291527</v>
      </c>
      <c r="G9" s="406">
        <v>1202519.2172059345</v>
      </c>
      <c r="H9" s="406">
        <v>7886218.666995001</v>
      </c>
      <c r="I9" s="406">
        <v>394670.152</v>
      </c>
      <c r="J9" s="406">
        <v>80881.354000000021</v>
      </c>
      <c r="K9" s="434">
        <v>9564289.3902009372</v>
      </c>
      <c r="L9" s="398"/>
      <c r="M9" s="339"/>
      <c r="N9" s="332"/>
      <c r="O9" s="332"/>
      <c r="P9" s="332"/>
    </row>
    <row r="10" spans="1:16" ht="15" customHeight="1" x14ac:dyDescent="0.25">
      <c r="A10" s="379" t="s">
        <v>30</v>
      </c>
      <c r="B10" s="399">
        <v>71355.55238173173</v>
      </c>
      <c r="C10" s="401">
        <v>499547.70529253222</v>
      </c>
      <c r="D10" s="401">
        <v>25127.032999999996</v>
      </c>
      <c r="E10" s="401">
        <v>6654.3270000000002</v>
      </c>
      <c r="F10" s="433">
        <v>602684.61767426389</v>
      </c>
      <c r="G10" s="401">
        <v>763510.06017296307</v>
      </c>
      <c r="H10" s="401">
        <v>5346019.4247300001</v>
      </c>
      <c r="I10" s="401">
        <v>268433.26</v>
      </c>
      <c r="J10" s="401">
        <v>70953.511599999998</v>
      </c>
      <c r="K10" s="433">
        <v>6448916.2565029627</v>
      </c>
      <c r="L10" s="397"/>
      <c r="M10" s="333"/>
      <c r="N10" s="332"/>
      <c r="O10" s="332"/>
      <c r="P10" s="332"/>
    </row>
    <row r="11" spans="1:16" ht="15" customHeight="1" x14ac:dyDescent="0.25">
      <c r="A11" s="379" t="s">
        <v>31</v>
      </c>
      <c r="B11" s="399">
        <v>39187.313999998718</v>
      </c>
      <c r="C11" s="401">
        <v>354821.8640792743</v>
      </c>
      <c r="D11" s="401">
        <v>17428.120999999996</v>
      </c>
      <c r="E11" s="401">
        <v>4299.7630000000017</v>
      </c>
      <c r="F11" s="433">
        <v>415737.06207927299</v>
      </c>
      <c r="G11" s="401">
        <v>420132.01646298636</v>
      </c>
      <c r="H11" s="401">
        <v>3805104.5122099998</v>
      </c>
      <c r="I11" s="401">
        <v>186474.48900000003</v>
      </c>
      <c r="J11" s="401">
        <v>45919.601499999997</v>
      </c>
      <c r="K11" s="433">
        <v>4457630.6191729857</v>
      </c>
      <c r="L11" s="397"/>
      <c r="M11" s="333"/>
      <c r="N11" s="332"/>
      <c r="O11" s="332"/>
      <c r="P11" s="332"/>
    </row>
    <row r="12" spans="1:16" ht="15" customHeight="1" x14ac:dyDescent="0.25">
      <c r="A12" s="380" t="s">
        <v>32</v>
      </c>
      <c r="B12" s="404">
        <v>22024.875999998229</v>
      </c>
      <c r="C12" s="406">
        <v>267802.03776030691</v>
      </c>
      <c r="D12" s="406">
        <v>11633.712000000001</v>
      </c>
      <c r="E12" s="406">
        <v>10353.539999999999</v>
      </c>
      <c r="F12" s="434">
        <v>311814.16576030513</v>
      </c>
      <c r="G12" s="406">
        <v>237184.82752398093</v>
      </c>
      <c r="H12" s="406">
        <v>2877675.9143399997</v>
      </c>
      <c r="I12" s="406">
        <v>124445.817</v>
      </c>
      <c r="J12" s="406">
        <v>111300.675</v>
      </c>
      <c r="K12" s="434">
        <v>3350607.23386398</v>
      </c>
      <c r="L12" s="397"/>
      <c r="M12" s="333"/>
      <c r="N12" s="332"/>
      <c r="O12" s="332"/>
      <c r="P12" s="332"/>
    </row>
    <row r="13" spans="1:16" ht="15" customHeight="1" x14ac:dyDescent="0.25">
      <c r="A13" s="379" t="s">
        <v>33</v>
      </c>
      <c r="B13" s="399"/>
      <c r="C13" s="401"/>
      <c r="D13" s="401"/>
      <c r="E13" s="401"/>
      <c r="F13" s="915">
        <f t="shared" ref="F13:F18" si="0">SUM(B13:E13)</f>
        <v>0</v>
      </c>
      <c r="G13" s="401"/>
      <c r="H13" s="401"/>
      <c r="I13" s="401"/>
      <c r="J13" s="401"/>
      <c r="K13" s="915">
        <f t="shared" ref="K13:K18" si="1">SUM(G13:J13)</f>
        <v>0</v>
      </c>
      <c r="L13" s="397"/>
      <c r="M13" s="333"/>
      <c r="N13" s="332"/>
      <c r="O13" s="332"/>
      <c r="P13" s="332"/>
    </row>
    <row r="14" spans="1:16" ht="15" customHeight="1" x14ac:dyDescent="0.25">
      <c r="A14" s="379" t="s">
        <v>34</v>
      </c>
      <c r="B14" s="399"/>
      <c r="C14" s="401"/>
      <c r="D14" s="401"/>
      <c r="E14" s="401"/>
      <c r="F14" s="915">
        <f t="shared" si="0"/>
        <v>0</v>
      </c>
      <c r="G14" s="401"/>
      <c r="H14" s="401"/>
      <c r="I14" s="401"/>
      <c r="J14" s="401"/>
      <c r="K14" s="915">
        <f t="shared" si="1"/>
        <v>0</v>
      </c>
      <c r="L14" s="397"/>
      <c r="M14" s="333"/>
      <c r="N14" s="332"/>
      <c r="O14" s="332"/>
      <c r="P14" s="332"/>
    </row>
    <row r="15" spans="1:16" ht="15" customHeight="1" x14ac:dyDescent="0.25">
      <c r="A15" s="380" t="s">
        <v>35</v>
      </c>
      <c r="B15" s="404"/>
      <c r="C15" s="406"/>
      <c r="D15" s="406"/>
      <c r="E15" s="406"/>
      <c r="F15" s="916">
        <f t="shared" si="0"/>
        <v>0</v>
      </c>
      <c r="G15" s="406"/>
      <c r="H15" s="406"/>
      <c r="I15" s="406"/>
      <c r="J15" s="406"/>
      <c r="K15" s="916">
        <f t="shared" si="1"/>
        <v>0</v>
      </c>
      <c r="L15" s="397"/>
      <c r="M15" s="333"/>
      <c r="N15" s="332"/>
      <c r="O15" s="332"/>
      <c r="P15" s="332"/>
    </row>
    <row r="16" spans="1:16" ht="15" customHeight="1" x14ac:dyDescent="0.25">
      <c r="A16" s="326" t="s">
        <v>36</v>
      </c>
      <c r="B16" s="399"/>
      <c r="C16" s="401"/>
      <c r="D16" s="401"/>
      <c r="E16" s="401"/>
      <c r="F16" s="915">
        <f t="shared" si="0"/>
        <v>0</v>
      </c>
      <c r="G16" s="401"/>
      <c r="H16" s="401"/>
      <c r="I16" s="401"/>
      <c r="J16" s="401"/>
      <c r="K16" s="915">
        <f t="shared" si="1"/>
        <v>0</v>
      </c>
      <c r="L16" s="397"/>
      <c r="M16" s="333"/>
      <c r="N16" s="332"/>
      <c r="O16" s="332"/>
      <c r="P16" s="332"/>
    </row>
    <row r="17" spans="1:16" ht="15" customHeight="1" x14ac:dyDescent="0.25">
      <c r="A17" s="326" t="s">
        <v>37</v>
      </c>
      <c r="B17" s="399"/>
      <c r="C17" s="401"/>
      <c r="D17" s="401"/>
      <c r="E17" s="401"/>
      <c r="F17" s="915">
        <f t="shared" si="0"/>
        <v>0</v>
      </c>
      <c r="G17" s="401"/>
      <c r="H17" s="401"/>
      <c r="I17" s="401"/>
      <c r="J17" s="401"/>
      <c r="K17" s="915">
        <f t="shared" si="1"/>
        <v>0</v>
      </c>
      <c r="L17" s="397"/>
      <c r="M17" s="333"/>
      <c r="N17" s="332"/>
      <c r="O17" s="332"/>
      <c r="P17" s="332"/>
    </row>
    <row r="18" spans="1:16" ht="15" customHeight="1" x14ac:dyDescent="0.25">
      <c r="A18" s="334" t="s">
        <v>38</v>
      </c>
      <c r="B18" s="404"/>
      <c r="C18" s="406"/>
      <c r="D18" s="406"/>
      <c r="E18" s="406"/>
      <c r="F18" s="916">
        <f t="shared" si="0"/>
        <v>0</v>
      </c>
      <c r="G18" s="406"/>
      <c r="H18" s="406"/>
      <c r="I18" s="406"/>
      <c r="J18" s="406"/>
      <c r="K18" s="916">
        <f t="shared" si="1"/>
        <v>0</v>
      </c>
      <c r="L18" s="378"/>
      <c r="M18" s="333"/>
      <c r="N18" s="332"/>
      <c r="O18" s="332"/>
      <c r="P18" s="332"/>
    </row>
    <row r="19" spans="1:16" ht="15" customHeight="1" x14ac:dyDescent="0.25">
      <c r="A19" s="326" t="s">
        <v>151</v>
      </c>
      <c r="B19" s="408">
        <f>SUM(B7:B9)</f>
        <v>375090.6391918803</v>
      </c>
      <c r="C19" s="410">
        <f>SUM(C7:C9)</f>
        <v>2429956.8111603796</v>
      </c>
      <c r="D19" s="410">
        <f t="shared" ref="D19:J19" si="2">SUM(D7:D9)</f>
        <v>119854.73899999999</v>
      </c>
      <c r="E19" s="410">
        <f t="shared" si="2"/>
        <v>52268.68499999999</v>
      </c>
      <c r="F19" s="513">
        <f t="shared" si="2"/>
        <v>2977170.8743522596</v>
      </c>
      <c r="G19" s="412">
        <f t="shared" si="2"/>
        <v>4001444.0025480846</v>
      </c>
      <c r="H19" s="412">
        <f t="shared" si="2"/>
        <v>25939683.674155001</v>
      </c>
      <c r="I19" s="412">
        <f t="shared" si="2"/>
        <v>1278318.858</v>
      </c>
      <c r="J19" s="412">
        <f t="shared" si="2"/>
        <v>555986.7668000001</v>
      </c>
      <c r="K19" s="514">
        <f>SUM(K7:K9)</f>
        <v>31775433.301503092</v>
      </c>
      <c r="L19" s="344"/>
    </row>
    <row r="20" spans="1:16" ht="15" customHeight="1" x14ac:dyDescent="0.25">
      <c r="A20" s="326" t="s">
        <v>178</v>
      </c>
      <c r="B20" s="408">
        <f>SUM(B10:B12)</f>
        <v>132567.74238172866</v>
      </c>
      <c r="C20" s="410">
        <f>SUM(C10:C12)</f>
        <v>1122171.6071321133</v>
      </c>
      <c r="D20" s="410">
        <f t="shared" ref="D20:J20" si="3">SUM(D10:D12)</f>
        <v>54188.865999999995</v>
      </c>
      <c r="E20" s="410">
        <f t="shared" si="3"/>
        <v>21307.63</v>
      </c>
      <c r="F20" s="513">
        <f t="shared" si="3"/>
        <v>1330235.8455138421</v>
      </c>
      <c r="G20" s="412">
        <f t="shared" si="3"/>
        <v>1420826.9041599303</v>
      </c>
      <c r="H20" s="412">
        <f t="shared" si="3"/>
        <v>12028799.85128</v>
      </c>
      <c r="I20" s="412">
        <f t="shared" si="3"/>
        <v>579353.56600000011</v>
      </c>
      <c r="J20" s="412">
        <f t="shared" si="3"/>
        <v>228173.78810000001</v>
      </c>
      <c r="K20" s="514">
        <f>SUM(K10:K12)</f>
        <v>14257154.109539928</v>
      </c>
      <c r="L20" s="344"/>
    </row>
    <row r="21" spans="1:16" ht="15" customHeight="1" x14ac:dyDescent="0.25">
      <c r="A21" s="326" t="s">
        <v>222</v>
      </c>
      <c r="B21" s="766">
        <f>SUM(B13:B15)</f>
        <v>0</v>
      </c>
      <c r="C21" s="767">
        <f>SUM(C13:C15)</f>
        <v>0</v>
      </c>
      <c r="D21" s="767">
        <f t="shared" ref="D21:J21" si="4">SUM(D13:D15)</f>
        <v>0</v>
      </c>
      <c r="E21" s="767">
        <f t="shared" si="4"/>
        <v>0</v>
      </c>
      <c r="F21" s="865">
        <f t="shared" si="4"/>
        <v>0</v>
      </c>
      <c r="G21" s="780">
        <f t="shared" si="4"/>
        <v>0</v>
      </c>
      <c r="H21" s="780">
        <f t="shared" si="4"/>
        <v>0</v>
      </c>
      <c r="I21" s="780">
        <f t="shared" si="4"/>
        <v>0</v>
      </c>
      <c r="J21" s="780">
        <f t="shared" si="4"/>
        <v>0</v>
      </c>
      <c r="K21" s="781">
        <f>SUM(K13:K15)</f>
        <v>0</v>
      </c>
      <c r="L21" s="344"/>
    </row>
    <row r="22" spans="1:16" ht="15" customHeight="1" x14ac:dyDescent="0.25">
      <c r="A22" s="380" t="s">
        <v>179</v>
      </c>
      <c r="B22" s="769">
        <f>SUM(B16:B18)</f>
        <v>0</v>
      </c>
      <c r="C22" s="770">
        <f>SUM(C16:C18)</f>
        <v>0</v>
      </c>
      <c r="D22" s="770">
        <f t="shared" ref="D22:J22" si="5">SUM(D16:D18)</f>
        <v>0</v>
      </c>
      <c r="E22" s="770">
        <f t="shared" si="5"/>
        <v>0</v>
      </c>
      <c r="F22" s="866">
        <f t="shared" si="5"/>
        <v>0</v>
      </c>
      <c r="G22" s="783">
        <f t="shared" si="5"/>
        <v>0</v>
      </c>
      <c r="H22" s="783">
        <f t="shared" si="5"/>
        <v>0</v>
      </c>
      <c r="I22" s="783">
        <f t="shared" si="5"/>
        <v>0</v>
      </c>
      <c r="J22" s="783">
        <f t="shared" si="5"/>
        <v>0</v>
      </c>
      <c r="K22" s="784">
        <f>SUM(K16:K18)</f>
        <v>0</v>
      </c>
      <c r="L22" s="359"/>
    </row>
    <row r="23" spans="1:16" ht="15" customHeight="1" x14ac:dyDescent="0.25">
      <c r="A23" s="326" t="s">
        <v>180</v>
      </c>
      <c r="B23" s="399">
        <f>SUM(B7:B12)</f>
        <v>507658.38157360902</v>
      </c>
      <c r="C23" s="403">
        <f>SUM(C7:C12)</f>
        <v>3552128.4182924931</v>
      </c>
      <c r="D23" s="403">
        <f t="shared" ref="D23:J23" si="6">SUM(D7:D12)</f>
        <v>174043.60499999998</v>
      </c>
      <c r="E23" s="403">
        <f t="shared" si="6"/>
        <v>73576.314999999988</v>
      </c>
      <c r="F23" s="958">
        <f t="shared" si="6"/>
        <v>4307406.7198661016</v>
      </c>
      <c r="G23" s="403">
        <f t="shared" si="6"/>
        <v>5422270.9067080151</v>
      </c>
      <c r="H23" s="403">
        <f t="shared" si="6"/>
        <v>37968483.525434993</v>
      </c>
      <c r="I23" s="403">
        <f t="shared" si="6"/>
        <v>1857672.4240000001</v>
      </c>
      <c r="J23" s="403">
        <f t="shared" si="6"/>
        <v>784160.5549000001</v>
      </c>
      <c r="K23" s="959">
        <f>SUM(K7:K12)</f>
        <v>46032587.411043018</v>
      </c>
      <c r="L23" s="344"/>
    </row>
    <row r="24" spans="1:16" ht="15" customHeight="1" x14ac:dyDescent="0.25">
      <c r="A24" s="326" t="s">
        <v>181</v>
      </c>
      <c r="B24" s="776">
        <f>SUM(B13:B18)</f>
        <v>0</v>
      </c>
      <c r="C24" s="777">
        <f>SUM(C13:C18)</f>
        <v>0</v>
      </c>
      <c r="D24" s="777">
        <f t="shared" ref="D24:J24" si="7">SUM(D13:D18)</f>
        <v>0</v>
      </c>
      <c r="E24" s="777">
        <f t="shared" si="7"/>
        <v>0</v>
      </c>
      <c r="F24" s="868">
        <f t="shared" si="7"/>
        <v>0</v>
      </c>
      <c r="G24" s="777">
        <f t="shared" si="7"/>
        <v>0</v>
      </c>
      <c r="H24" s="777">
        <f t="shared" si="7"/>
        <v>0</v>
      </c>
      <c r="I24" s="777">
        <f t="shared" si="7"/>
        <v>0</v>
      </c>
      <c r="J24" s="777">
        <f t="shared" si="7"/>
        <v>0</v>
      </c>
      <c r="K24" s="778">
        <f>SUM(K13:K18)</f>
        <v>0</v>
      </c>
      <c r="L24" s="344"/>
    </row>
    <row r="25" spans="1:16" ht="15" customHeight="1" x14ac:dyDescent="0.25">
      <c r="A25" s="365" t="s">
        <v>166</v>
      </c>
      <c r="B25" s="772">
        <f>SUM(B7:B18)</f>
        <v>507658.38157360902</v>
      </c>
      <c r="C25" s="773">
        <f>SUM(C7:C18)</f>
        <v>3552128.4182924931</v>
      </c>
      <c r="D25" s="773">
        <f t="shared" ref="D25:J25" si="8">SUM(D7:D18)</f>
        <v>174043.60499999998</v>
      </c>
      <c r="E25" s="773">
        <f t="shared" si="8"/>
        <v>73576.314999999988</v>
      </c>
      <c r="F25" s="867">
        <f t="shared" si="8"/>
        <v>4307406.7198661016</v>
      </c>
      <c r="G25" s="786">
        <f t="shared" si="8"/>
        <v>5422270.9067080151</v>
      </c>
      <c r="H25" s="786">
        <f t="shared" si="8"/>
        <v>37968483.525434993</v>
      </c>
      <c r="I25" s="786">
        <f t="shared" si="8"/>
        <v>1857672.4240000001</v>
      </c>
      <c r="J25" s="786">
        <f t="shared" si="8"/>
        <v>784160.5549000001</v>
      </c>
      <c r="K25" s="787">
        <f>SUM(K7:K18)</f>
        <v>46032587.411043018</v>
      </c>
      <c r="L25" s="360"/>
    </row>
    <row r="26" spans="1:16" ht="9.75" customHeight="1" x14ac:dyDescent="0.25">
      <c r="B26" s="344"/>
      <c r="L26" s="344"/>
    </row>
    <row r="27" spans="1:16" x14ac:dyDescent="0.25">
      <c r="L27" s="344"/>
    </row>
    <row r="28" spans="1:16" ht="12" customHeight="1" x14ac:dyDescent="0.25">
      <c r="A28" s="345"/>
      <c r="B28" s="345"/>
      <c r="C28" s="345"/>
      <c r="H28" s="345"/>
      <c r="I28" s="345"/>
      <c r="J28" s="345"/>
      <c r="K28" s="345"/>
      <c r="L28" s="344"/>
    </row>
    <row r="29" spans="1:16" ht="12" customHeight="1" x14ac:dyDescent="0.25">
      <c r="E29" s="346"/>
      <c r="F29" s="346"/>
      <c r="G29" s="346"/>
      <c r="H29" s="346"/>
      <c r="L29" s="344"/>
    </row>
    <row r="30" spans="1:16" ht="12" customHeight="1" x14ac:dyDescent="0.25">
      <c r="E30" s="346"/>
      <c r="F30" s="346"/>
      <c r="G30" s="346"/>
      <c r="L30" s="344"/>
    </row>
    <row r="31" spans="1:16" ht="12" customHeight="1" x14ac:dyDescent="0.25">
      <c r="E31" s="346"/>
      <c r="F31" s="346"/>
      <c r="G31" s="346"/>
      <c r="L31" s="344"/>
    </row>
    <row r="32" spans="1:16" ht="12" customHeight="1" x14ac:dyDescent="0.25">
      <c r="E32" s="346"/>
      <c r="F32" s="346"/>
      <c r="G32" s="346"/>
      <c r="L32" s="344"/>
    </row>
    <row r="33" spans="1:12" ht="12" customHeight="1" x14ac:dyDescent="0.25">
      <c r="E33" s="346" t="str">
        <f>B6</f>
        <v xml:space="preserve"> PP Distribuce</v>
      </c>
      <c r="F33" s="346" t="str">
        <f t="shared" ref="F33:H33" si="9">C6</f>
        <v xml:space="preserve"> RWE GasNet</v>
      </c>
      <c r="G33" s="346" t="str">
        <f t="shared" si="9"/>
        <v xml:space="preserve"> E.ON Distribuce</v>
      </c>
      <c r="H33" s="346" t="str">
        <f t="shared" si="9"/>
        <v xml:space="preserve"> Ostatní společnosti</v>
      </c>
      <c r="L33" s="344"/>
    </row>
    <row r="34" spans="1:12" ht="12" customHeight="1" x14ac:dyDescent="0.25">
      <c r="D34" s="323" t="str">
        <f>A19</f>
        <v>I. čtvrtletí</v>
      </c>
      <c r="E34" s="323">
        <f t="shared" ref="E34:H37" si="10">B19</f>
        <v>375090.6391918803</v>
      </c>
      <c r="F34" s="323">
        <f t="shared" si="10"/>
        <v>2429956.8111603796</v>
      </c>
      <c r="G34" s="323">
        <f t="shared" si="10"/>
        <v>119854.73899999999</v>
      </c>
      <c r="H34" s="323">
        <f t="shared" si="10"/>
        <v>52268.68499999999</v>
      </c>
      <c r="L34" s="344"/>
    </row>
    <row r="35" spans="1:12" ht="12" customHeight="1" x14ac:dyDescent="0.25">
      <c r="D35" s="323" t="str">
        <f t="shared" ref="D35:D37" si="11">A20</f>
        <v>II. čtvrtletí</v>
      </c>
      <c r="E35" s="323">
        <f t="shared" si="10"/>
        <v>132567.74238172866</v>
      </c>
      <c r="F35" s="323">
        <f t="shared" si="10"/>
        <v>1122171.6071321133</v>
      </c>
      <c r="G35" s="323">
        <f t="shared" si="10"/>
        <v>54188.865999999995</v>
      </c>
      <c r="H35" s="323">
        <f t="shared" si="10"/>
        <v>21307.63</v>
      </c>
      <c r="L35" s="344"/>
    </row>
    <row r="36" spans="1:12" ht="12" customHeight="1" x14ac:dyDescent="0.25">
      <c r="D36" s="323" t="str">
        <f t="shared" si="11"/>
        <v>III. čtvrtletí</v>
      </c>
      <c r="E36" s="323">
        <f t="shared" si="10"/>
        <v>0</v>
      </c>
      <c r="F36" s="323">
        <f t="shared" si="10"/>
        <v>0</v>
      </c>
      <c r="G36" s="323">
        <f t="shared" si="10"/>
        <v>0</v>
      </c>
      <c r="H36" s="323">
        <f t="shared" si="10"/>
        <v>0</v>
      </c>
      <c r="L36" s="344"/>
    </row>
    <row r="37" spans="1:12" ht="12" customHeight="1" x14ac:dyDescent="0.25">
      <c r="D37" s="323" t="str">
        <f t="shared" si="11"/>
        <v>IV. čtvrtletí</v>
      </c>
      <c r="E37" s="323">
        <f t="shared" si="10"/>
        <v>0</v>
      </c>
      <c r="F37" s="323">
        <f t="shared" si="10"/>
        <v>0</v>
      </c>
      <c r="G37" s="323">
        <f t="shared" si="10"/>
        <v>0</v>
      </c>
      <c r="H37" s="323">
        <f t="shared" si="10"/>
        <v>0</v>
      </c>
      <c r="L37" s="344"/>
    </row>
    <row r="38" spans="1:12" ht="12" customHeight="1" x14ac:dyDescent="0.25">
      <c r="E38" s="346"/>
      <c r="F38" s="346"/>
      <c r="G38" s="346"/>
      <c r="L38" s="344"/>
    </row>
    <row r="39" spans="1:12" ht="12" customHeight="1" x14ac:dyDescent="0.25">
      <c r="E39" s="346"/>
      <c r="F39" s="346"/>
      <c r="G39" s="346"/>
      <c r="L39" s="344"/>
    </row>
    <row r="40" spans="1:12" ht="12" customHeight="1" x14ac:dyDescent="0.25">
      <c r="E40" s="346"/>
      <c r="F40" s="346"/>
      <c r="G40" s="346"/>
      <c r="L40" s="344"/>
    </row>
    <row r="41" spans="1:12" ht="12" customHeight="1" x14ac:dyDescent="0.25">
      <c r="L41" s="344"/>
    </row>
    <row r="42" spans="1:12" ht="12" customHeight="1" x14ac:dyDescent="0.25">
      <c r="L42" s="344"/>
    </row>
    <row r="43" spans="1:12" ht="12" customHeight="1" x14ac:dyDescent="0.25">
      <c r="L43" s="344"/>
    </row>
    <row r="44" spans="1:12" ht="12" customHeight="1" x14ac:dyDescent="0.25">
      <c r="L44" s="344"/>
    </row>
    <row r="45" spans="1:12" ht="12" customHeight="1" x14ac:dyDescent="0.25">
      <c r="L45" s="344"/>
    </row>
    <row r="46" spans="1:12" x14ac:dyDescent="0.25">
      <c r="L46" s="344"/>
    </row>
    <row r="47" spans="1:12" x14ac:dyDescent="0.25">
      <c r="A47" s="435"/>
      <c r="B47" s="435"/>
      <c r="C47" s="435"/>
      <c r="D47" s="435"/>
      <c r="E47" s="435"/>
      <c r="F47" s="435"/>
      <c r="G47" s="435"/>
      <c r="H47" s="435"/>
      <c r="I47" s="435"/>
      <c r="J47" s="435"/>
      <c r="K47" s="435"/>
      <c r="L47" s="359"/>
    </row>
    <row r="48" spans="1:12" x14ac:dyDescent="0.25">
      <c r="L48" s="344"/>
    </row>
  </sheetData>
  <mergeCells count="6">
    <mergeCell ref="K1:L1"/>
    <mergeCell ref="A2:L2"/>
    <mergeCell ref="A3:I3"/>
    <mergeCell ref="B4:K4"/>
    <mergeCell ref="B5:F5"/>
    <mergeCell ref="G5:K5"/>
  </mergeCells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>
    <oddFooter>&amp;C18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F42"/>
  <sheetViews>
    <sheetView view="pageBreakPreview" zoomScaleNormal="100" zoomScaleSheetLayoutView="100" workbookViewId="0">
      <selection activeCell="A6" sqref="A6"/>
    </sheetView>
  </sheetViews>
  <sheetFormatPr defaultRowHeight="12.75" x14ac:dyDescent="0.25"/>
  <cols>
    <col min="1" max="1" width="63.5703125" style="529" customWidth="1"/>
    <col min="2" max="2" width="2.7109375" style="642" customWidth="1"/>
    <col min="3" max="3" width="27.7109375" style="529" customWidth="1"/>
    <col min="4" max="4" width="11.7109375" style="529" customWidth="1"/>
    <col min="5" max="6" width="9.140625" style="529"/>
    <col min="7" max="7" width="11.7109375" style="529" customWidth="1"/>
    <col min="8" max="16384" width="9.140625" style="529"/>
  </cols>
  <sheetData>
    <row r="1" spans="1:6" x14ac:dyDescent="0.25">
      <c r="A1" s="650"/>
      <c r="B1" s="645"/>
      <c r="C1" s="641"/>
    </row>
    <row r="2" spans="1:6" x14ac:dyDescent="0.25">
      <c r="A2" s="651"/>
      <c r="B2" s="645"/>
      <c r="C2" s="641"/>
    </row>
    <row r="3" spans="1:6" ht="15.75" x14ac:dyDescent="0.25">
      <c r="A3" s="652" t="s">
        <v>231</v>
      </c>
      <c r="B3" s="645"/>
      <c r="C3" s="641"/>
    </row>
    <row r="4" spans="1:6" x14ac:dyDescent="0.25">
      <c r="A4" s="653"/>
      <c r="B4" s="646"/>
      <c r="C4" s="644"/>
    </row>
    <row r="5" spans="1:6" ht="30" customHeight="1" x14ac:dyDescent="0.25">
      <c r="A5" s="654" t="str">
        <f>'2'!C3</f>
        <v>Zkratky a pojmy</v>
      </c>
      <c r="B5" s="647" t="s">
        <v>39</v>
      </c>
      <c r="C5" s="531" t="s">
        <v>102</v>
      </c>
    </row>
    <row r="6" spans="1:6" ht="30" customHeight="1" x14ac:dyDescent="0.25">
      <c r="A6" s="881" t="str">
        <f>'3'!A5:D5</f>
        <v>Komentář k Čtvrtletní zprávě o provozu plynárenské soustavy ČR</v>
      </c>
      <c r="B6" s="882" t="s">
        <v>39</v>
      </c>
      <c r="C6" s="883" t="s">
        <v>103</v>
      </c>
      <c r="F6" s="887"/>
    </row>
    <row r="7" spans="1:6" ht="30" customHeight="1" x14ac:dyDescent="0.25">
      <c r="A7" s="654" t="str">
        <f>'4'!A2:L2</f>
        <v>Čtvrtletní bilance plynárenské soustavy ČR</v>
      </c>
      <c r="B7" s="647" t="s">
        <v>39</v>
      </c>
      <c r="C7" s="531" t="s">
        <v>104</v>
      </c>
      <c r="F7" s="888"/>
    </row>
    <row r="8" spans="1:6" ht="30" customHeight="1" x14ac:dyDescent="0.25">
      <c r="A8" s="881" t="str">
        <f>'5'!A2:T2</f>
        <v>Bilance plynárenské soustavy ČR v průběhu roku</v>
      </c>
      <c r="B8" s="882" t="s">
        <v>39</v>
      </c>
      <c r="C8" s="883" t="s">
        <v>105</v>
      </c>
    </row>
    <row r="9" spans="1:6" ht="30" customHeight="1" x14ac:dyDescent="0.25">
      <c r="A9" s="654" t="str">
        <f>'6'!A2:S2</f>
        <v>Spotřeba zemního plynu v ČR v průběhu roku</v>
      </c>
      <c r="B9" s="647" t="s">
        <v>39</v>
      </c>
      <c r="C9" s="531" t="s">
        <v>106</v>
      </c>
    </row>
    <row r="10" spans="1:6" ht="30" customHeight="1" x14ac:dyDescent="0.25">
      <c r="A10" s="654" t="str">
        <f>'7'!A2:S2</f>
        <v>Spotřeba zemního plynu v ČR podle kategorií zákazníků v průběhu roku</v>
      </c>
      <c r="B10" s="647" t="s">
        <v>39</v>
      </c>
      <c r="C10" s="531" t="s">
        <v>107</v>
      </c>
    </row>
    <row r="11" spans="1:6" ht="30" customHeight="1" x14ac:dyDescent="0.25">
      <c r="A11" s="884" t="str">
        <f>'8'!A3:K3</f>
        <v>Denní průběh spotřeb zemního plynu v ČR</v>
      </c>
      <c r="B11" s="882" t="s">
        <v>39</v>
      </c>
      <c r="C11" s="883" t="s">
        <v>237</v>
      </c>
    </row>
    <row r="12" spans="1:6" ht="30" customHeight="1" x14ac:dyDescent="0.25">
      <c r="A12" s="654" t="str">
        <f>'9'!A3:L3</f>
        <v>Spotřeba zemního plynu podle kategorií zákazníků v ČR</v>
      </c>
      <c r="B12" s="647" t="s">
        <v>39</v>
      </c>
      <c r="C12" s="531" t="s">
        <v>108</v>
      </c>
    </row>
    <row r="13" spans="1:6" ht="30" customHeight="1" x14ac:dyDescent="0.25">
      <c r="A13" s="654" t="str">
        <f>'10'!A3:L3</f>
        <v>Spotřeba zemního plynu podle kategorií zákazníků u společnosti Pražská plynárenská Distribuce, a.s.</v>
      </c>
      <c r="B13" s="647" t="s">
        <v>39</v>
      </c>
      <c r="C13" s="531" t="s">
        <v>109</v>
      </c>
    </row>
    <row r="14" spans="1:6" ht="30" customHeight="1" x14ac:dyDescent="0.25">
      <c r="A14" s="654" t="str">
        <f>'11'!A3:L3</f>
        <v>Spotřeba zemního plynu podle kategorií zákazníků u společnosti RWE GasNet, s.r.o.</v>
      </c>
      <c r="B14" s="647" t="s">
        <v>39</v>
      </c>
      <c r="C14" s="531" t="s">
        <v>110</v>
      </c>
    </row>
    <row r="15" spans="1:6" ht="30" customHeight="1" x14ac:dyDescent="0.25">
      <c r="A15" s="654" t="str">
        <f>'12'!A3:L3</f>
        <v>Spotřeba zemního plynu podle kategorií zákazníků u společnosti E.ON Distribuce, a.s.</v>
      </c>
      <c r="B15" s="647" t="s">
        <v>39</v>
      </c>
      <c r="C15" s="531" t="s">
        <v>249</v>
      </c>
    </row>
    <row r="16" spans="1:6" ht="30" customHeight="1" x14ac:dyDescent="0.25">
      <c r="A16" s="654" t="str">
        <f>'13'!A3:L3</f>
        <v>Spotřeba zemního plynu podle kategorií zákazníků u ostatních společností</v>
      </c>
      <c r="B16" s="647" t="s">
        <v>39</v>
      </c>
      <c r="C16" s="531" t="s">
        <v>250</v>
      </c>
    </row>
    <row r="17" spans="1:3" ht="30" customHeight="1" x14ac:dyDescent="0.25">
      <c r="A17" s="654" t="str">
        <f>'14'!B3</f>
        <v>Spotřeba zemního plynu a teplota ovzduší podle plynárenských soustav v ČR</v>
      </c>
      <c r="B17" s="647" t="s">
        <v>39</v>
      </c>
      <c r="C17" s="531" t="s">
        <v>251</v>
      </c>
    </row>
    <row r="18" spans="1:3" ht="30" customHeight="1" x14ac:dyDescent="0.25">
      <c r="A18" s="881" t="str">
        <f>'18'!A2:L2</f>
        <v>Spotřeba zemního plynu podle plynárenských soustav v ČR v průběhu roku</v>
      </c>
      <c r="B18" s="882" t="s">
        <v>39</v>
      </c>
      <c r="C18" s="883" t="s">
        <v>252</v>
      </c>
    </row>
    <row r="19" spans="1:3" ht="30" customHeight="1" x14ac:dyDescent="0.25">
      <c r="A19" s="654" t="str">
        <f>'19'!A3:L3</f>
        <v>Spotřeba zemního plynu podle krajů a kategorií zákazníků v ČR</v>
      </c>
      <c r="B19" s="647" t="s">
        <v>39</v>
      </c>
      <c r="C19" s="531" t="s">
        <v>253</v>
      </c>
    </row>
    <row r="20" spans="1:3" ht="30" customHeight="1" x14ac:dyDescent="0.25">
      <c r="A20" s="654" t="str">
        <f>'26'!B3</f>
        <v>Spotřeba zemního plynu a teplota ovzduší podle krajů v ČR</v>
      </c>
      <c r="B20" s="647" t="s">
        <v>39</v>
      </c>
      <c r="C20" s="531" t="s">
        <v>254</v>
      </c>
    </row>
    <row r="21" spans="1:3" ht="30" customHeight="1" x14ac:dyDescent="0.25">
      <c r="A21" s="881" t="str">
        <f>'31'!A2:S2</f>
        <v>Spotřeba zemního plynu podle krajů v ČR v průběhu roku</v>
      </c>
      <c r="B21" s="882" t="s">
        <v>39</v>
      </c>
      <c r="C21" s="883" t="s">
        <v>228</v>
      </c>
    </row>
    <row r="22" spans="1:3" ht="30" customHeight="1" x14ac:dyDescent="0.25">
      <c r="A22" s="655" t="str">
        <f>'32'!D2</f>
        <v>Schéma toků plynu v plynárenské soustavě ČR</v>
      </c>
      <c r="B22" s="647" t="s">
        <v>39</v>
      </c>
      <c r="C22" s="531" t="s">
        <v>229</v>
      </c>
    </row>
    <row r="23" spans="1:3" ht="30" customHeight="1" x14ac:dyDescent="0.25">
      <c r="A23" s="881" t="str">
        <f>'33'!A2:I2</f>
        <v xml:space="preserve">Schéma přepravní soustavy a zásobníků plynu v ČR </v>
      </c>
      <c r="B23" s="882" t="s">
        <v>39</v>
      </c>
      <c r="C23" s="883" t="s">
        <v>230</v>
      </c>
    </row>
    <row r="24" spans="1:3" ht="9" customHeight="1" x14ac:dyDescent="0.25">
      <c r="A24" s="654"/>
      <c r="B24" s="647"/>
      <c r="C24" s="531"/>
    </row>
    <row r="25" spans="1:3" ht="9" customHeight="1" x14ac:dyDescent="0.25">
      <c r="A25" s="654"/>
      <c r="B25" s="647"/>
      <c r="C25" s="531"/>
    </row>
    <row r="26" spans="1:3" ht="9" customHeight="1" x14ac:dyDescent="0.25">
      <c r="A26" s="656"/>
      <c r="B26" s="648"/>
      <c r="C26" s="531"/>
    </row>
    <row r="27" spans="1:3" ht="9" customHeight="1" x14ac:dyDescent="0.25">
      <c r="A27" s="656"/>
      <c r="B27" s="648"/>
      <c r="C27" s="531"/>
    </row>
    <row r="28" spans="1:3" ht="9" customHeight="1" x14ac:dyDescent="0.25">
      <c r="A28" s="656"/>
      <c r="B28" s="648"/>
      <c r="C28" s="531"/>
    </row>
    <row r="29" spans="1:3" ht="9" customHeight="1" x14ac:dyDescent="0.25">
      <c r="A29" s="656"/>
      <c r="B29" s="648"/>
      <c r="C29" s="531"/>
    </row>
    <row r="30" spans="1:3" ht="9" customHeight="1" x14ac:dyDescent="0.25">
      <c r="A30" s="656"/>
      <c r="B30" s="648"/>
      <c r="C30" s="531"/>
    </row>
    <row r="31" spans="1:3" ht="9" customHeight="1" x14ac:dyDescent="0.25">
      <c r="A31" s="889"/>
      <c r="B31" s="649"/>
      <c r="C31" s="531"/>
    </row>
    <row r="32" spans="1:3" ht="9" customHeight="1" x14ac:dyDescent="0.25">
      <c r="A32" s="889"/>
      <c r="B32" s="649"/>
      <c r="C32" s="531"/>
    </row>
    <row r="33" spans="1:3" ht="9" customHeight="1" x14ac:dyDescent="0.25">
      <c r="A33" s="889"/>
      <c r="B33" s="649"/>
      <c r="C33" s="531"/>
    </row>
    <row r="34" spans="1:3" ht="9" customHeight="1" x14ac:dyDescent="0.25">
      <c r="A34" s="889"/>
      <c r="B34" s="649"/>
      <c r="C34" s="531"/>
    </row>
    <row r="35" spans="1:3" ht="9" customHeight="1" x14ac:dyDescent="0.25">
      <c r="A35" s="531"/>
      <c r="B35" s="649"/>
      <c r="C35" s="531"/>
    </row>
    <row r="36" spans="1:3" ht="9" customHeight="1" x14ac:dyDescent="0.25">
      <c r="A36" s="885" t="str">
        <f>T!J20</f>
        <v>duben</v>
      </c>
      <c r="B36" s="971">
        <f>T!G17</f>
        <v>2016</v>
      </c>
      <c r="C36" s="972"/>
    </row>
    <row r="37" spans="1:3" ht="9" customHeight="1" x14ac:dyDescent="0.25">
      <c r="A37" s="885" t="str">
        <f>T!J21</f>
        <v>květen</v>
      </c>
      <c r="B37" s="971">
        <f>T!G17</f>
        <v>2016</v>
      </c>
      <c r="C37" s="972"/>
    </row>
    <row r="38" spans="1:3" ht="9" customHeight="1" x14ac:dyDescent="0.25">
      <c r="A38" s="885" t="str">
        <f>T!J22</f>
        <v>červen</v>
      </c>
      <c r="B38" s="971">
        <f>T!G17</f>
        <v>2016</v>
      </c>
      <c r="C38" s="972"/>
    </row>
    <row r="39" spans="1:3" ht="9" customHeight="1" x14ac:dyDescent="0.25">
      <c r="A39" s="886" t="str">
        <f>T!E17</f>
        <v>II. čtvrtletí</v>
      </c>
      <c r="B39" s="971">
        <f>T!G17</f>
        <v>2016</v>
      </c>
      <c r="C39" s="972"/>
    </row>
    <row r="40" spans="1:3" ht="20.100000000000001" customHeight="1" x14ac:dyDescent="0.25">
      <c r="A40" s="531"/>
      <c r="B40" s="649"/>
      <c r="C40" s="531"/>
    </row>
    <row r="41" spans="1:3" ht="20.100000000000001" customHeight="1" x14ac:dyDescent="0.25"/>
    <row r="42" spans="1:3" ht="20.100000000000001" customHeight="1" x14ac:dyDescent="0.25"/>
  </sheetData>
  <mergeCells count="4">
    <mergeCell ref="B36:C36"/>
    <mergeCell ref="B37:C37"/>
    <mergeCell ref="B38:C38"/>
    <mergeCell ref="B39:C39"/>
  </mergeCells>
  <phoneticPr fontId="6" type="noConversion"/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5"/>
  <sheetViews>
    <sheetView view="pageBreakPreview" zoomScaleNormal="100" zoomScaleSheetLayoutView="100" workbookViewId="0"/>
  </sheetViews>
  <sheetFormatPr defaultRowHeight="12.75" x14ac:dyDescent="0.2"/>
  <cols>
    <col min="1" max="1" width="9.42578125" style="121" customWidth="1"/>
    <col min="2" max="2" width="3.85546875" style="121" customWidth="1"/>
    <col min="3" max="11" width="8.85546875" style="121" customWidth="1"/>
    <col min="12" max="12" width="1.7109375" style="121" customWidth="1"/>
    <col min="13" max="14" width="9.140625" style="121"/>
    <col min="15" max="15" width="11.140625" style="121" customWidth="1"/>
    <col min="16" max="16384" width="9.140625" style="121"/>
  </cols>
  <sheetData>
    <row r="1" spans="1:17" ht="13.5" x14ac:dyDescent="0.25">
      <c r="K1" s="1057" t="s">
        <v>278</v>
      </c>
      <c r="L1" s="1057"/>
    </row>
    <row r="2" spans="1:17" ht="6.75" customHeight="1" x14ac:dyDescent="0.2"/>
    <row r="3" spans="1:17" ht="30" customHeight="1" x14ac:dyDescent="0.2">
      <c r="A3" s="1070" t="s">
        <v>238</v>
      </c>
      <c r="B3" s="1070"/>
      <c r="C3" s="1070"/>
      <c r="D3" s="1070"/>
      <c r="E3" s="1070"/>
      <c r="F3" s="1070"/>
      <c r="G3" s="1070"/>
      <c r="H3" s="1070"/>
      <c r="I3" s="1070"/>
      <c r="J3" s="1070"/>
      <c r="K3" s="1070"/>
      <c r="L3" s="1070"/>
    </row>
    <row r="4" spans="1:17" ht="10.5" customHeight="1" x14ac:dyDescent="0.2">
      <c r="B4" s="122"/>
      <c r="C4" s="122"/>
      <c r="D4" s="177"/>
      <c r="E4" s="177"/>
      <c r="F4" s="124"/>
      <c r="G4" s="122"/>
      <c r="H4" s="122"/>
      <c r="I4" s="122"/>
    </row>
    <row r="5" spans="1:17" ht="12.95" customHeight="1" x14ac:dyDescent="0.2">
      <c r="A5" s="1058" t="s">
        <v>114</v>
      </c>
      <c r="B5" s="1058"/>
      <c r="C5" s="1058"/>
      <c r="D5" s="1059"/>
      <c r="E5" s="170"/>
      <c r="F5" s="125"/>
      <c r="G5" s="125"/>
      <c r="H5" s="125"/>
      <c r="I5" s="125"/>
      <c r="J5" s="126"/>
      <c r="K5" s="176"/>
      <c r="L5" s="126"/>
    </row>
    <row r="6" spans="1:17" ht="24.95" customHeight="1" x14ac:dyDescent="0.25">
      <c r="E6" s="1060">
        <f>T!G17</f>
        <v>2016</v>
      </c>
      <c r="F6" s="1061"/>
      <c r="G6" s="1061"/>
      <c r="H6" s="896"/>
      <c r="I6" s="1062">
        <f>E6-1</f>
        <v>2015</v>
      </c>
      <c r="J6" s="1063"/>
      <c r="K6" s="1064"/>
      <c r="L6" s="126"/>
    </row>
    <row r="7" spans="1:17" ht="24.95" customHeight="1" x14ac:dyDescent="0.25">
      <c r="A7" s="129"/>
      <c r="B7" s="130"/>
      <c r="C7" s="131"/>
      <c r="D7" s="131"/>
      <c r="E7" s="132"/>
      <c r="F7" s="133"/>
      <c r="G7" s="175"/>
      <c r="H7" s="1054" t="s">
        <v>112</v>
      </c>
      <c r="I7" s="897"/>
      <c r="J7" s="194"/>
      <c r="K7" s="898"/>
      <c r="L7" s="155"/>
    </row>
    <row r="8" spans="1:17" ht="24.95" customHeight="1" x14ac:dyDescent="0.25">
      <c r="A8" s="129"/>
      <c r="B8" s="169"/>
      <c r="C8" s="169"/>
      <c r="D8" s="1066" t="s">
        <v>0</v>
      </c>
      <c r="E8" s="1053" t="s">
        <v>41</v>
      </c>
      <c r="F8" s="1054"/>
      <c r="G8" s="202" t="s">
        <v>111</v>
      </c>
      <c r="H8" s="1054"/>
      <c r="I8" s="1068" t="s">
        <v>41</v>
      </c>
      <c r="J8" s="1069"/>
      <c r="K8" s="205" t="s">
        <v>111</v>
      </c>
      <c r="L8" s="155"/>
    </row>
    <row r="9" spans="1:17" ht="12.95" customHeight="1" x14ac:dyDescent="0.25">
      <c r="A9" s="1065" t="s">
        <v>164</v>
      </c>
      <c r="B9" s="1065"/>
      <c r="C9" s="238" t="s">
        <v>48</v>
      </c>
      <c r="D9" s="1067"/>
      <c r="E9" s="134" t="s">
        <v>154</v>
      </c>
      <c r="F9" s="134" t="s">
        <v>1</v>
      </c>
      <c r="G9" s="203" t="s">
        <v>69</v>
      </c>
      <c r="H9" s="1065"/>
      <c r="I9" s="899" t="s">
        <v>165</v>
      </c>
      <c r="J9" s="196" t="s">
        <v>1</v>
      </c>
      <c r="K9" s="206" t="s">
        <v>69</v>
      </c>
      <c r="L9" s="159"/>
    </row>
    <row r="10" spans="1:17" ht="12.95" customHeight="1" x14ac:dyDescent="0.2">
      <c r="A10" s="1077" t="str">
        <f>T!J20</f>
        <v>duben</v>
      </c>
      <c r="B10" s="1078"/>
      <c r="C10" s="160" t="s">
        <v>6</v>
      </c>
      <c r="D10" s="135">
        <v>117</v>
      </c>
      <c r="E10" s="136">
        <v>9134.1829999999991</v>
      </c>
      <c r="F10" s="136">
        <v>97578.627000000008</v>
      </c>
      <c r="G10" s="207">
        <f>E10/$E$14</f>
        <v>0.43606821012815206</v>
      </c>
      <c r="H10" s="145">
        <f>(E10-I10)/I10</f>
        <v>-8.4483886377245021E-2</v>
      </c>
      <c r="I10" s="901">
        <v>9977.0860000000011</v>
      </c>
      <c r="J10" s="197">
        <v>106144.87</v>
      </c>
      <c r="K10" s="212">
        <f>I10/$I$14</f>
        <v>0.46096602713822266</v>
      </c>
      <c r="L10" s="155"/>
    </row>
    <row r="11" spans="1:17" ht="12.95" customHeight="1" x14ac:dyDescent="0.2">
      <c r="A11" s="1079"/>
      <c r="B11" s="1080"/>
      <c r="C11" s="161" t="s">
        <v>7</v>
      </c>
      <c r="D11" s="135">
        <v>312</v>
      </c>
      <c r="E11" s="136">
        <v>1214.172</v>
      </c>
      <c r="F11" s="136">
        <v>12971.126819999999</v>
      </c>
      <c r="G11" s="208">
        <f>E11/$E$14</f>
        <v>5.796487883237271E-2</v>
      </c>
      <c r="H11" s="145">
        <f>(E11-I11)/I11</f>
        <v>-1.4734689571786698E-2</v>
      </c>
      <c r="I11" s="901">
        <v>1232.33</v>
      </c>
      <c r="J11" s="197">
        <v>13110.94965</v>
      </c>
      <c r="K11" s="213">
        <f>I11/$I$14</f>
        <v>5.6936691156440448E-2</v>
      </c>
      <c r="L11" s="156"/>
      <c r="M11" s="137"/>
      <c r="O11" s="137"/>
      <c r="P11" s="137"/>
      <c r="Q11" s="137"/>
    </row>
    <row r="12" spans="1:17" ht="12.95" customHeight="1" x14ac:dyDescent="0.2">
      <c r="A12" s="1079"/>
      <c r="B12" s="1080"/>
      <c r="C12" s="161" t="s">
        <v>8</v>
      </c>
      <c r="D12" s="135">
        <v>8951</v>
      </c>
      <c r="E12" s="136">
        <v>3420.706138</v>
      </c>
      <c r="F12" s="136">
        <v>36545.749424000001</v>
      </c>
      <c r="G12" s="208">
        <f>E12/$E$14</f>
        <v>0.16330537750032417</v>
      </c>
      <c r="H12" s="145">
        <f t="shared" ref="H12:H14" si="0">(E12-I12)/I12</f>
        <v>1.5856407602918003E-2</v>
      </c>
      <c r="I12" s="901">
        <v>3367.3126559999996</v>
      </c>
      <c r="J12" s="197">
        <v>35825.501036000001</v>
      </c>
      <c r="K12" s="213">
        <f>I12/$I$14</f>
        <v>0.1555781655253424</v>
      </c>
      <c r="L12" s="156"/>
      <c r="M12" s="137"/>
      <c r="O12" s="137"/>
      <c r="P12" s="137"/>
      <c r="Q12" s="137"/>
    </row>
    <row r="13" spans="1:17" ht="12.95" customHeight="1" x14ac:dyDescent="0.2">
      <c r="A13" s="1079"/>
      <c r="B13" s="1080"/>
      <c r="C13" s="161" t="s">
        <v>9</v>
      </c>
      <c r="D13" s="135">
        <v>97627</v>
      </c>
      <c r="E13" s="136">
        <v>7177.6228619999993</v>
      </c>
      <c r="F13" s="136">
        <v>76682.342575999995</v>
      </c>
      <c r="G13" s="208">
        <f>E13/$E$14</f>
        <v>0.34266153353915113</v>
      </c>
      <c r="H13" s="145">
        <f t="shared" si="0"/>
        <v>1.5633989250510395E-2</v>
      </c>
      <c r="I13" s="901">
        <v>7067.1353440000012</v>
      </c>
      <c r="J13" s="197">
        <v>75188.636964000005</v>
      </c>
      <c r="K13" s="213">
        <f>I13/$I$14</f>
        <v>0.32651911617999452</v>
      </c>
      <c r="L13" s="156"/>
      <c r="M13" s="137"/>
      <c r="O13" s="137"/>
      <c r="P13" s="137"/>
      <c r="Q13" s="137"/>
    </row>
    <row r="14" spans="1:17" ht="12.95" customHeight="1" x14ac:dyDescent="0.2">
      <c r="A14" s="1081"/>
      <c r="B14" s="1082"/>
      <c r="C14" s="163" t="s">
        <v>2</v>
      </c>
      <c r="D14" s="151">
        <v>107007</v>
      </c>
      <c r="E14" s="152">
        <v>20946.683999999997</v>
      </c>
      <c r="F14" s="153">
        <v>223777.84582000002</v>
      </c>
      <c r="G14" s="209">
        <f>SUM(G10:G13)</f>
        <v>1</v>
      </c>
      <c r="H14" s="154">
        <f t="shared" si="0"/>
        <v>-3.2211438770822248E-2</v>
      </c>
      <c r="I14" s="903">
        <v>21643.864000000001</v>
      </c>
      <c r="J14" s="198">
        <v>230269.95765</v>
      </c>
      <c r="K14" s="214">
        <f>SUM(K10:K13)</f>
        <v>1</v>
      </c>
      <c r="L14" s="174"/>
      <c r="M14" s="137"/>
    </row>
    <row r="15" spans="1:17" ht="12.95" customHeight="1" x14ac:dyDescent="0.2">
      <c r="A15" s="1083" t="str">
        <f>T!J21</f>
        <v>květen</v>
      </c>
      <c r="B15" s="1084"/>
      <c r="C15" s="161" t="s">
        <v>6</v>
      </c>
      <c r="D15" s="135">
        <v>117</v>
      </c>
      <c r="E15" s="136">
        <v>8398.2489999999998</v>
      </c>
      <c r="F15" s="136">
        <v>89855.425000000003</v>
      </c>
      <c r="G15" s="208">
        <f>E15/$E$19</f>
        <v>0.59577484861858176</v>
      </c>
      <c r="H15" s="145">
        <f>(E15-I15)/I15</f>
        <v>1.121370506203486E-3</v>
      </c>
      <c r="I15" s="901">
        <v>8388.8419999999987</v>
      </c>
      <c r="J15" s="197">
        <v>89693.437999999995</v>
      </c>
      <c r="K15" s="213">
        <f>I15/$I$19</f>
        <v>0.64263276488359844</v>
      </c>
      <c r="L15" s="156"/>
      <c r="M15" s="137"/>
      <c r="N15" s="137"/>
    </row>
    <row r="16" spans="1:17" ht="12.95" customHeight="1" x14ac:dyDescent="0.2">
      <c r="A16" s="1083"/>
      <c r="B16" s="1084"/>
      <c r="C16" s="161" t="s">
        <v>7</v>
      </c>
      <c r="D16" s="135">
        <v>313</v>
      </c>
      <c r="E16" s="136">
        <v>706.04599999999994</v>
      </c>
      <c r="F16" s="136">
        <v>7554.8507899999995</v>
      </c>
      <c r="G16" s="208">
        <f t="shared" ref="G16:G17" si="1">E16/$E$19</f>
        <v>5.0087160879339863E-2</v>
      </c>
      <c r="H16" s="145">
        <f>(E16-I16)/I16</f>
        <v>0.31376704669151351</v>
      </c>
      <c r="I16" s="901">
        <v>537.42100000000005</v>
      </c>
      <c r="J16" s="197">
        <v>5745.98405</v>
      </c>
      <c r="K16" s="213">
        <f t="shared" ref="K16:K18" si="2">I16/$I$19</f>
        <v>4.116948955964464E-2</v>
      </c>
      <c r="L16" s="157"/>
      <c r="M16" s="140"/>
      <c r="N16" s="137"/>
    </row>
    <row r="17" spans="1:21" ht="12.95" customHeight="1" x14ac:dyDescent="0.2">
      <c r="A17" s="1083"/>
      <c r="B17" s="1084"/>
      <c r="C17" s="161" t="s">
        <v>8</v>
      </c>
      <c r="D17" s="135">
        <v>8952</v>
      </c>
      <c r="E17" s="136">
        <v>1611.0779440000001</v>
      </c>
      <c r="F17" s="136">
        <v>17240.118712</v>
      </c>
      <c r="G17" s="208">
        <f t="shared" si="1"/>
        <v>0.11429045723689973</v>
      </c>
      <c r="H17" s="145">
        <f t="shared" ref="H17:H19" si="3">(E17-I17)/I17</f>
        <v>0.2092242343478897</v>
      </c>
      <c r="I17" s="901">
        <v>1332.323566</v>
      </c>
      <c r="J17" s="197">
        <v>14249.389407999999</v>
      </c>
      <c r="K17" s="213">
        <f>I17/$I$19</f>
        <v>0.10206352401656339</v>
      </c>
      <c r="L17" s="156"/>
      <c r="M17" s="137"/>
      <c r="N17" s="137"/>
      <c r="O17" s="137"/>
      <c r="P17" s="137"/>
    </row>
    <row r="18" spans="1:21" ht="12.95" customHeight="1" x14ac:dyDescent="0.2">
      <c r="A18" s="1083"/>
      <c r="B18" s="1084"/>
      <c r="C18" s="161" t="s">
        <v>9</v>
      </c>
      <c r="D18" s="135">
        <v>97631</v>
      </c>
      <c r="E18" s="136">
        <v>3380.974056</v>
      </c>
      <c r="F18" s="136">
        <v>36178.177287999999</v>
      </c>
      <c r="G18" s="208">
        <f>E18/$E$19</f>
        <v>0.23984753326517855</v>
      </c>
      <c r="H18" s="145">
        <f t="shared" si="3"/>
        <v>0.20952990061601118</v>
      </c>
      <c r="I18" s="901">
        <v>2795.279434</v>
      </c>
      <c r="J18" s="197">
        <v>29895.974592000002</v>
      </c>
      <c r="K18" s="213">
        <f t="shared" si="2"/>
        <v>0.21413422154019357</v>
      </c>
      <c r="L18" s="156"/>
      <c r="M18" s="137"/>
      <c r="N18" s="137"/>
      <c r="O18" s="137"/>
      <c r="P18" s="137"/>
    </row>
    <row r="19" spans="1:21" ht="12.95" customHeight="1" x14ac:dyDescent="0.2">
      <c r="A19" s="1083"/>
      <c r="B19" s="1084"/>
      <c r="C19" s="163" t="s">
        <v>2</v>
      </c>
      <c r="D19" s="151">
        <v>107013</v>
      </c>
      <c r="E19" s="152">
        <v>14096.347000000002</v>
      </c>
      <c r="F19" s="153">
        <v>150828.57178999999</v>
      </c>
      <c r="G19" s="209">
        <f>SUM(G15:G18)</f>
        <v>1</v>
      </c>
      <c r="H19" s="154">
        <f t="shared" si="3"/>
        <v>7.9859943406804051E-2</v>
      </c>
      <c r="I19" s="903">
        <v>13053.865999999998</v>
      </c>
      <c r="J19" s="198">
        <v>139584.78605</v>
      </c>
      <c r="K19" s="214">
        <f>SUM(K15:K18)</f>
        <v>1</v>
      </c>
      <c r="L19" s="174"/>
      <c r="M19" s="137"/>
      <c r="N19" s="137"/>
      <c r="O19" s="137"/>
      <c r="P19" s="137"/>
    </row>
    <row r="20" spans="1:21" ht="12.95" customHeight="1" x14ac:dyDescent="0.2">
      <c r="A20" s="1083" t="str">
        <f>T!J22</f>
        <v>červen</v>
      </c>
      <c r="B20" s="1084"/>
      <c r="C20" s="160" t="s">
        <v>6</v>
      </c>
      <c r="D20" s="180">
        <v>117</v>
      </c>
      <c r="E20" s="181">
        <v>7180.5680000000002</v>
      </c>
      <c r="F20" s="181">
        <v>76806.967000000004</v>
      </c>
      <c r="G20" s="207">
        <f>E20/$E$24</f>
        <v>0.78176008396179486</v>
      </c>
      <c r="H20" s="182">
        <f>(E20-I20)/I20</f>
        <v>-6.5217408284643022E-2</v>
      </c>
      <c r="I20" s="900">
        <v>7681.5380000000005</v>
      </c>
      <c r="J20" s="199">
        <v>81935.179999999993</v>
      </c>
      <c r="K20" s="212">
        <f>I20/$I$24</f>
        <v>0.7866420111965492</v>
      </c>
      <c r="L20" s="183"/>
      <c r="M20" s="136"/>
      <c r="N20" s="136"/>
      <c r="O20" s="136"/>
      <c r="P20" s="136"/>
      <c r="Q20" s="136"/>
      <c r="R20" s="136"/>
      <c r="S20" s="136"/>
      <c r="T20" s="136"/>
      <c r="U20" s="136"/>
    </row>
    <row r="21" spans="1:21" ht="12.95" customHeight="1" x14ac:dyDescent="0.2">
      <c r="A21" s="1083"/>
      <c r="B21" s="1084"/>
      <c r="C21" s="161" t="s">
        <v>7</v>
      </c>
      <c r="D21" s="135">
        <v>313</v>
      </c>
      <c r="E21" s="136">
        <v>395.84700000000004</v>
      </c>
      <c r="F21" s="136">
        <v>4235.6064100000003</v>
      </c>
      <c r="G21" s="208">
        <f t="shared" ref="G21:G23" si="4">E21/$E$24</f>
        <v>4.3096504894323769E-2</v>
      </c>
      <c r="H21" s="145">
        <f t="shared" ref="H21:H24" si="5">(E21-I21)/I21</f>
        <v>3.1740901662631216E-2</v>
      </c>
      <c r="I21" s="901">
        <v>383.66899999999998</v>
      </c>
      <c r="J21" s="197">
        <v>4094.1061100000002</v>
      </c>
      <c r="K21" s="213">
        <f t="shared" ref="K21:K22" si="6">I21/$I$24</f>
        <v>3.9290328810944998E-2</v>
      </c>
      <c r="L21" s="158"/>
      <c r="M21" s="136"/>
      <c r="N21" s="136"/>
      <c r="O21" s="136"/>
      <c r="P21" s="136"/>
      <c r="Q21" s="136"/>
      <c r="R21" s="136"/>
      <c r="S21" s="136"/>
      <c r="T21" s="136"/>
      <c r="U21" s="136"/>
    </row>
    <row r="22" spans="1:21" ht="12.95" customHeight="1" x14ac:dyDescent="0.2">
      <c r="A22" s="1083"/>
      <c r="B22" s="1084"/>
      <c r="C22" s="161" t="s">
        <v>8</v>
      </c>
      <c r="D22" s="135">
        <v>8955</v>
      </c>
      <c r="E22" s="136">
        <v>519.53403000000003</v>
      </c>
      <c r="F22" s="136">
        <v>5559.7564640000001</v>
      </c>
      <c r="G22" s="208">
        <f t="shared" si="4"/>
        <v>5.6562512452191759E-2</v>
      </c>
      <c r="H22" s="145">
        <f t="shared" si="5"/>
        <v>-5.3508383449894052E-2</v>
      </c>
      <c r="I22" s="901">
        <v>548.90505200000007</v>
      </c>
      <c r="J22" s="197">
        <v>5857.5728280000003</v>
      </c>
      <c r="K22" s="213">
        <f t="shared" si="6"/>
        <v>5.6211630283053531E-2</v>
      </c>
      <c r="L22" s="158"/>
      <c r="M22" s="136"/>
      <c r="N22" s="136"/>
      <c r="O22" s="136"/>
      <c r="P22" s="136"/>
      <c r="Q22" s="136"/>
      <c r="R22" s="136"/>
      <c r="S22" s="136"/>
      <c r="T22" s="136"/>
      <c r="U22" s="136"/>
    </row>
    <row r="23" spans="1:21" ht="12.95" customHeight="1" x14ac:dyDescent="0.2">
      <c r="A23" s="1083"/>
      <c r="B23" s="1084"/>
      <c r="C23" s="161" t="s">
        <v>9</v>
      </c>
      <c r="D23" s="135">
        <v>97635</v>
      </c>
      <c r="E23" s="136">
        <v>1089.1809699999999</v>
      </c>
      <c r="F23" s="136">
        <v>11654.455535999999</v>
      </c>
      <c r="G23" s="208">
        <f t="shared" si="4"/>
        <v>0.11858089869168972</v>
      </c>
      <c r="H23" s="145">
        <f t="shared" si="5"/>
        <v>-5.3594639827851835E-2</v>
      </c>
      <c r="I23" s="901">
        <v>1150.860948</v>
      </c>
      <c r="J23" s="197">
        <v>12280.801171999999</v>
      </c>
      <c r="K23" s="213">
        <f>I23/$I$24</f>
        <v>0.11785602970945235</v>
      </c>
      <c r="L23" s="158"/>
      <c r="M23" s="136"/>
      <c r="N23" s="136"/>
      <c r="O23" s="136"/>
      <c r="P23" s="136"/>
      <c r="Q23" s="136"/>
      <c r="R23" s="136"/>
      <c r="S23" s="136"/>
      <c r="T23" s="136"/>
      <c r="U23" s="136"/>
    </row>
    <row r="24" spans="1:21" ht="12.95" customHeight="1" thickBot="1" x14ac:dyDescent="0.25">
      <c r="A24" s="1085"/>
      <c r="B24" s="1086"/>
      <c r="C24" s="184" t="s">
        <v>2</v>
      </c>
      <c r="D24" s="185">
        <v>107020</v>
      </c>
      <c r="E24" s="186">
        <v>9185.1299999999992</v>
      </c>
      <c r="F24" s="187">
        <v>98256.785410000011</v>
      </c>
      <c r="G24" s="210">
        <f>SUM(G20:G23)</f>
        <v>1.0000000000000002</v>
      </c>
      <c r="H24" s="188">
        <f t="shared" si="5"/>
        <v>-5.9379887686325475E-2</v>
      </c>
      <c r="I24" s="913">
        <v>9764.973</v>
      </c>
      <c r="J24" s="200">
        <v>104167.66011</v>
      </c>
      <c r="K24" s="215">
        <f>SUM(K20:K23)</f>
        <v>1</v>
      </c>
      <c r="L24" s="189"/>
    </row>
    <row r="25" spans="1:21" ht="12.95" customHeight="1" thickTop="1" x14ac:dyDescent="0.2">
      <c r="A25" s="1091" t="str">
        <f>T!E17</f>
        <v>II. čtvrtletí</v>
      </c>
      <c r="B25" s="1092"/>
      <c r="C25" s="161" t="s">
        <v>6</v>
      </c>
      <c r="D25" s="135">
        <f>D20</f>
        <v>117</v>
      </c>
      <c r="E25" s="136">
        <f>E10+E15+E20</f>
        <v>24713</v>
      </c>
      <c r="F25" s="136">
        <f>F10+F15+F20</f>
        <v>264241.01900000003</v>
      </c>
      <c r="G25" s="208">
        <f>E25/$E$29</f>
        <v>0.55876164509756576</v>
      </c>
      <c r="H25" s="145">
        <f>(E25-I25)/I25</f>
        <v>-5.1232085301503048E-2</v>
      </c>
      <c r="I25" s="905">
        <v>26047.466</v>
      </c>
      <c r="J25" s="197">
        <v>277773.48800000001</v>
      </c>
      <c r="K25" s="213">
        <f>I25/$I$29</f>
        <v>0.58582731688624512</v>
      </c>
      <c r="L25" s="155"/>
    </row>
    <row r="26" spans="1:21" ht="12.95" customHeight="1" x14ac:dyDescent="0.2">
      <c r="A26" s="1083"/>
      <c r="B26" s="1084"/>
      <c r="C26" s="161" t="s">
        <v>7</v>
      </c>
      <c r="D26" s="135">
        <f>D21</f>
        <v>313</v>
      </c>
      <c r="E26" s="136">
        <f t="shared" ref="E26:F26" si="7">E11+E16+E21</f>
        <v>2316.0650000000001</v>
      </c>
      <c r="F26" s="136">
        <f t="shared" si="7"/>
        <v>24761.584019999998</v>
      </c>
      <c r="G26" s="208">
        <f t="shared" ref="G26:G28" si="8">E26/$E$29</f>
        <v>5.2366296667862813E-2</v>
      </c>
      <c r="H26" s="145">
        <f t="shared" ref="H26:H29" si="9">(E26-I26)/I26</f>
        <v>7.5528693891577112E-2</v>
      </c>
      <c r="I26" s="901">
        <v>2153.42</v>
      </c>
      <c r="J26" s="197">
        <v>22951.039810000002</v>
      </c>
      <c r="K26" s="213">
        <f t="shared" ref="K26:K28" si="10">I26/$I$29</f>
        <v>4.8432053264957822E-2</v>
      </c>
      <c r="L26" s="155"/>
    </row>
    <row r="27" spans="1:21" ht="12.95" customHeight="1" x14ac:dyDescent="0.2">
      <c r="A27" s="1083"/>
      <c r="B27" s="1084"/>
      <c r="C27" s="161" t="s">
        <v>8</v>
      </c>
      <c r="D27" s="135">
        <f t="shared" ref="D27:D28" si="11">D22</f>
        <v>8955</v>
      </c>
      <c r="E27" s="136">
        <f t="shared" ref="E27:F27" si="12">E12+E17+E22</f>
        <v>5551.3181119999999</v>
      </c>
      <c r="F27" s="136">
        <f t="shared" si="12"/>
        <v>59345.624600000003</v>
      </c>
      <c r="G27" s="208">
        <f t="shared" si="8"/>
        <v>0.12551546314575457</v>
      </c>
      <c r="H27" s="145">
        <f t="shared" si="9"/>
        <v>5.7687807372285273E-2</v>
      </c>
      <c r="I27" s="901">
        <v>5248.5412739999992</v>
      </c>
      <c r="J27" s="197">
        <v>55932.463272000008</v>
      </c>
      <c r="K27" s="213">
        <f t="shared" si="10"/>
        <v>0.11804368425374406</v>
      </c>
      <c r="L27" s="155"/>
    </row>
    <row r="28" spans="1:21" ht="12.95" customHeight="1" x14ac:dyDescent="0.2">
      <c r="A28" s="1083"/>
      <c r="B28" s="1084"/>
      <c r="C28" s="161" t="s">
        <v>9</v>
      </c>
      <c r="D28" s="135">
        <f t="shared" si="11"/>
        <v>97635</v>
      </c>
      <c r="E28" s="136">
        <f t="shared" ref="E28:F28" si="13">E13+E18+E23</f>
        <v>11647.777887999999</v>
      </c>
      <c r="F28" s="136">
        <f t="shared" si="13"/>
        <v>124514.9754</v>
      </c>
      <c r="G28" s="208">
        <f t="shared" si="8"/>
        <v>0.26335659508881681</v>
      </c>
      <c r="H28" s="145">
        <f t="shared" si="9"/>
        <v>5.7612483132704319E-2</v>
      </c>
      <c r="I28" s="901">
        <v>11013.275726000002</v>
      </c>
      <c r="J28" s="197">
        <v>117365.412728</v>
      </c>
      <c r="K28" s="213">
        <f t="shared" si="10"/>
        <v>0.24769694559505304</v>
      </c>
      <c r="L28" s="155"/>
    </row>
    <row r="29" spans="1:21" ht="12.95" customHeight="1" x14ac:dyDescent="0.2">
      <c r="A29" s="1083"/>
      <c r="B29" s="1084"/>
      <c r="C29" s="164" t="s">
        <v>2</v>
      </c>
      <c r="D29" s="165">
        <f>SUM(D25:D28)</f>
        <v>107020</v>
      </c>
      <c r="E29" s="166">
        <f>SUM(E25:E28)</f>
        <v>44228.161</v>
      </c>
      <c r="F29" s="167">
        <f>SUM(F25:F28)</f>
        <v>472863.20302000002</v>
      </c>
      <c r="G29" s="211">
        <f>SUM(G25:G28)</f>
        <v>1</v>
      </c>
      <c r="H29" s="168">
        <f t="shared" si="9"/>
        <v>-5.2750279262149509E-3</v>
      </c>
      <c r="I29" s="906">
        <v>44462.703000000001</v>
      </c>
      <c r="J29" s="201">
        <v>474022.40381000005</v>
      </c>
      <c r="K29" s="216">
        <f>SUM(K25:K28)</f>
        <v>1</v>
      </c>
      <c r="L29" s="159"/>
    </row>
    <row r="30" spans="1:21" ht="5.0999999999999996" customHeight="1" x14ac:dyDescent="0.2">
      <c r="A30" s="138"/>
      <c r="B30" s="139"/>
      <c r="C30" s="257"/>
      <c r="D30" s="143"/>
      <c r="E30" s="144"/>
      <c r="F30" s="144"/>
      <c r="G30" s="204"/>
      <c r="H30" s="146"/>
      <c r="I30" s="908"/>
      <c r="J30" s="219"/>
      <c r="K30" s="220"/>
      <c r="L30" s="155"/>
    </row>
    <row r="31" spans="1:21" ht="20.100000000000001" customHeight="1" x14ac:dyDescent="0.2">
      <c r="A31" s="138"/>
      <c r="B31" s="139"/>
      <c r="C31" s="142"/>
      <c r="D31" s="144"/>
      <c r="E31" s="144"/>
      <c r="F31" s="144"/>
      <c r="G31" s="173"/>
      <c r="H31" s="125"/>
      <c r="I31" s="219"/>
      <c r="J31" s="219"/>
      <c r="K31" s="221"/>
      <c r="L31" s="126"/>
    </row>
    <row r="32" spans="1:21" ht="12.95" customHeight="1" x14ac:dyDescent="0.2">
      <c r="A32" s="1123" t="s">
        <v>115</v>
      </c>
      <c r="B32" s="1123"/>
      <c r="C32" s="1123"/>
      <c r="D32" s="1124"/>
      <c r="E32" s="178"/>
      <c r="F32" s="144"/>
      <c r="G32" s="173"/>
      <c r="H32" s="125"/>
      <c r="I32" s="219"/>
      <c r="J32" s="219"/>
      <c r="K32" s="222"/>
      <c r="L32" s="126"/>
    </row>
    <row r="33" spans="1:12" ht="24.95" customHeight="1" x14ac:dyDescent="0.25">
      <c r="A33" s="123"/>
      <c r="B33" s="127"/>
      <c r="C33" s="128"/>
      <c r="D33" s="128"/>
      <c r="E33" s="1060">
        <f>T!G17</f>
        <v>2016</v>
      </c>
      <c r="F33" s="1061"/>
      <c r="G33" s="1061"/>
      <c r="H33" s="912"/>
      <c r="I33" s="1062">
        <f>E33-1</f>
        <v>2015</v>
      </c>
      <c r="J33" s="1063"/>
      <c r="K33" s="1064"/>
      <c r="L33" s="155"/>
    </row>
    <row r="34" spans="1:12" ht="24.95" customHeight="1" x14ac:dyDescent="0.25">
      <c r="A34" s="129"/>
      <c r="B34" s="130"/>
      <c r="C34" s="131"/>
      <c r="D34" s="131"/>
      <c r="E34" s="132"/>
      <c r="F34" s="133"/>
      <c r="G34" s="175"/>
      <c r="H34" s="1054" t="s">
        <v>112</v>
      </c>
      <c r="I34" s="897"/>
      <c r="J34" s="194"/>
      <c r="K34" s="898"/>
      <c r="L34" s="155"/>
    </row>
    <row r="35" spans="1:12" ht="24.95" customHeight="1" x14ac:dyDescent="0.25">
      <c r="A35" s="129"/>
      <c r="B35" s="169"/>
      <c r="C35" s="169"/>
      <c r="D35" s="1066" t="s">
        <v>0</v>
      </c>
      <c r="E35" s="1053" t="s">
        <v>41</v>
      </c>
      <c r="F35" s="1054"/>
      <c r="G35" s="202" t="s">
        <v>111</v>
      </c>
      <c r="H35" s="1054"/>
      <c r="I35" s="1068" t="s">
        <v>41</v>
      </c>
      <c r="J35" s="1069"/>
      <c r="K35" s="205" t="s">
        <v>111</v>
      </c>
      <c r="L35" s="155"/>
    </row>
    <row r="36" spans="1:12" ht="12.95" customHeight="1" x14ac:dyDescent="0.25">
      <c r="A36" s="1065" t="s">
        <v>164</v>
      </c>
      <c r="B36" s="1065"/>
      <c r="C36" s="238" t="s">
        <v>48</v>
      </c>
      <c r="D36" s="1067"/>
      <c r="E36" s="134" t="s">
        <v>154</v>
      </c>
      <c r="F36" s="134" t="s">
        <v>1</v>
      </c>
      <c r="G36" s="203" t="s">
        <v>69</v>
      </c>
      <c r="H36" s="1065"/>
      <c r="I36" s="899" t="s">
        <v>165</v>
      </c>
      <c r="J36" s="196" t="s">
        <v>1</v>
      </c>
      <c r="K36" s="206" t="s">
        <v>69</v>
      </c>
      <c r="L36" s="159"/>
    </row>
    <row r="37" spans="1:12" ht="12.95" customHeight="1" x14ac:dyDescent="0.2">
      <c r="A37" s="1077" t="str">
        <f>T!J20</f>
        <v>duben</v>
      </c>
      <c r="B37" s="1078"/>
      <c r="C37" s="160" t="s">
        <v>6</v>
      </c>
      <c r="D37" s="135">
        <v>190</v>
      </c>
      <c r="E37" s="136">
        <v>29799.1</v>
      </c>
      <c r="F37" s="136">
        <v>318901.50874000008</v>
      </c>
      <c r="G37" s="208">
        <f>E37/$E$41</f>
        <v>0.37746324372321732</v>
      </c>
      <c r="H37" s="145">
        <f>(E37-I37)/I37</f>
        <v>-5.4107930179629761E-2</v>
      </c>
      <c r="I37" s="901">
        <v>31503.7</v>
      </c>
      <c r="J37" s="197">
        <v>335219.57809999987</v>
      </c>
      <c r="K37" s="213">
        <f>I37/$I$41</f>
        <v>0.38738598048787687</v>
      </c>
      <c r="L37" s="155"/>
    </row>
    <row r="38" spans="1:12" ht="12.95" customHeight="1" x14ac:dyDescent="0.2">
      <c r="A38" s="1079"/>
      <c r="B38" s="1080"/>
      <c r="C38" s="161" t="s">
        <v>7</v>
      </c>
      <c r="D38" s="135">
        <v>929</v>
      </c>
      <c r="E38" s="136">
        <v>8960.9</v>
      </c>
      <c r="F38" s="136">
        <v>95897.126269999935</v>
      </c>
      <c r="G38" s="208">
        <f t="shared" ref="G38:G41" si="14">E38/$E$41</f>
        <v>0.11350713211739208</v>
      </c>
      <c r="H38" s="145">
        <f>(E38-I38)/I38</f>
        <v>1.7278372518078591E-2</v>
      </c>
      <c r="I38" s="901">
        <v>8808.7000000000007</v>
      </c>
      <c r="J38" s="197">
        <v>93730.149671999825</v>
      </c>
      <c r="K38" s="213">
        <f t="shared" ref="K38:K41" si="15">I38/$I$41</f>
        <v>0.10831638462541102</v>
      </c>
      <c r="L38" s="156"/>
    </row>
    <row r="39" spans="1:12" ht="12.95" customHeight="1" x14ac:dyDescent="0.2">
      <c r="A39" s="1079"/>
      <c r="B39" s="1080"/>
      <c r="C39" s="161" t="s">
        <v>8</v>
      </c>
      <c r="D39" s="135">
        <v>23918</v>
      </c>
      <c r="E39" s="136">
        <v>10687.5</v>
      </c>
      <c r="F39" s="136">
        <v>114375.1</v>
      </c>
      <c r="G39" s="208">
        <f t="shared" si="14"/>
        <v>0.13537786098546217</v>
      </c>
      <c r="H39" s="145">
        <f t="shared" ref="H39:H41" si="16">(E39-I39)/I39</f>
        <v>-2.7179799929001224E-2</v>
      </c>
      <c r="I39" s="901">
        <v>10986.1</v>
      </c>
      <c r="J39" s="197">
        <v>116898.8</v>
      </c>
      <c r="K39" s="213">
        <f t="shared" si="15"/>
        <v>0.1350908344174768</v>
      </c>
      <c r="L39" s="156"/>
    </row>
    <row r="40" spans="1:12" ht="12.95" customHeight="1" x14ac:dyDescent="0.2">
      <c r="A40" s="1079"/>
      <c r="B40" s="1080"/>
      <c r="C40" s="161" t="s">
        <v>9</v>
      </c>
      <c r="D40" s="135">
        <v>361323</v>
      </c>
      <c r="E40" s="136">
        <v>29498.2</v>
      </c>
      <c r="F40" s="136">
        <v>315681.7</v>
      </c>
      <c r="G40" s="208">
        <f t="shared" si="14"/>
        <v>0.37365176317392845</v>
      </c>
      <c r="H40" s="145">
        <f t="shared" si="16"/>
        <v>-1.7555195118783111E-2</v>
      </c>
      <c r="I40" s="901">
        <v>30025.3</v>
      </c>
      <c r="J40" s="197">
        <v>319488.2</v>
      </c>
      <c r="K40" s="213">
        <f t="shared" si="15"/>
        <v>0.36920680046923532</v>
      </c>
      <c r="L40" s="156"/>
    </row>
    <row r="41" spans="1:12" ht="12.95" customHeight="1" x14ac:dyDescent="0.2">
      <c r="A41" s="1081"/>
      <c r="B41" s="1082"/>
      <c r="C41" s="163" t="s">
        <v>2</v>
      </c>
      <c r="D41" s="151">
        <v>386360</v>
      </c>
      <c r="E41" s="152">
        <v>78945.7</v>
      </c>
      <c r="F41" s="153">
        <v>844855.43501000013</v>
      </c>
      <c r="G41" s="209">
        <f t="shared" si="14"/>
        <v>1</v>
      </c>
      <c r="H41" s="154">
        <f t="shared" si="16"/>
        <v>-2.9242362014564073E-2</v>
      </c>
      <c r="I41" s="903">
        <v>81323.8</v>
      </c>
      <c r="J41" s="198">
        <v>865336.72777199978</v>
      </c>
      <c r="K41" s="214">
        <f t="shared" si="15"/>
        <v>1</v>
      </c>
      <c r="L41" s="174"/>
    </row>
    <row r="42" spans="1:12" ht="12.95" customHeight="1" x14ac:dyDescent="0.2">
      <c r="A42" s="1083" t="str">
        <f>T!J21</f>
        <v>květen</v>
      </c>
      <c r="B42" s="1084"/>
      <c r="C42" s="161" t="s">
        <v>6</v>
      </c>
      <c r="D42" s="135">
        <v>190</v>
      </c>
      <c r="E42" s="136">
        <v>24895.200000000001</v>
      </c>
      <c r="F42" s="136">
        <v>266975.46773000003</v>
      </c>
      <c r="G42" s="208">
        <f>E42/$E$46</f>
        <v>0.50965981325248177</v>
      </c>
      <c r="H42" s="145">
        <f>(E42-I42)/I42</f>
        <v>5.4684719798003725E-2</v>
      </c>
      <c r="I42" s="901">
        <v>23604.400000000001</v>
      </c>
      <c r="J42" s="197">
        <v>252676.06225999992</v>
      </c>
      <c r="K42" s="213">
        <f>I42/$I$46</f>
        <v>0.50680299129792528</v>
      </c>
      <c r="L42" s="156"/>
    </row>
    <row r="43" spans="1:12" ht="12.95" customHeight="1" x14ac:dyDescent="0.2">
      <c r="A43" s="1083"/>
      <c r="B43" s="1084"/>
      <c r="C43" s="161" t="s">
        <v>7</v>
      </c>
      <c r="D43" s="135">
        <v>929</v>
      </c>
      <c r="E43" s="136">
        <v>5618.5</v>
      </c>
      <c r="F43" s="136">
        <v>60253.168370000029</v>
      </c>
      <c r="G43" s="208">
        <f t="shared" ref="G43:G46" si="17">E43/$E$46</f>
        <v>0.11502312336350255</v>
      </c>
      <c r="H43" s="145">
        <f>(E43-I43)/I43</f>
        <v>0.10097585828499769</v>
      </c>
      <c r="I43" s="901">
        <v>5103.2</v>
      </c>
      <c r="J43" s="197">
        <v>54628.193323000036</v>
      </c>
      <c r="K43" s="213">
        <f t="shared" ref="K43:K46" si="18">I43/$I$46</f>
        <v>0.10956927628711477</v>
      </c>
      <c r="L43" s="157"/>
    </row>
    <row r="44" spans="1:12" ht="12.95" customHeight="1" x14ac:dyDescent="0.2">
      <c r="A44" s="1083"/>
      <c r="B44" s="1084"/>
      <c r="C44" s="161" t="s">
        <v>8</v>
      </c>
      <c r="D44" s="135">
        <v>23904</v>
      </c>
      <c r="E44" s="136">
        <v>4875.7</v>
      </c>
      <c r="F44" s="136">
        <v>52287.4</v>
      </c>
      <c r="G44" s="208">
        <f t="shared" si="17"/>
        <v>9.9816364257974438E-2</v>
      </c>
      <c r="H44" s="145">
        <f t="shared" ref="H44:H46" si="19">(E44-I44)/I44</f>
        <v>1.8678311012681952E-2</v>
      </c>
      <c r="I44" s="901">
        <v>4786.3</v>
      </c>
      <c r="J44" s="197">
        <v>51235.9</v>
      </c>
      <c r="K44" s="213">
        <f t="shared" si="18"/>
        <v>0.10276521145418903</v>
      </c>
      <c r="L44" s="156"/>
    </row>
    <row r="45" spans="1:12" ht="12.95" customHeight="1" x14ac:dyDescent="0.2">
      <c r="A45" s="1083"/>
      <c r="B45" s="1084"/>
      <c r="C45" s="161" t="s">
        <v>9</v>
      </c>
      <c r="D45" s="135">
        <v>361193</v>
      </c>
      <c r="E45" s="136">
        <v>13457.3</v>
      </c>
      <c r="F45" s="136">
        <v>144316.20000000001</v>
      </c>
      <c r="G45" s="208">
        <f t="shared" si="17"/>
        <v>0.27550069912604125</v>
      </c>
      <c r="H45" s="145">
        <f t="shared" si="19"/>
        <v>2.875118490658338E-2</v>
      </c>
      <c r="I45" s="901">
        <v>13081.2</v>
      </c>
      <c r="J45" s="197">
        <v>140029.5</v>
      </c>
      <c r="K45" s="213">
        <f t="shared" si="18"/>
        <v>0.28086252096077086</v>
      </c>
      <c r="L45" s="156"/>
    </row>
    <row r="46" spans="1:12" ht="12.95" customHeight="1" x14ac:dyDescent="0.2">
      <c r="A46" s="1083"/>
      <c r="B46" s="1084"/>
      <c r="C46" s="163" t="s">
        <v>2</v>
      </c>
      <c r="D46" s="151">
        <v>386216</v>
      </c>
      <c r="E46" s="152">
        <v>48846.7</v>
      </c>
      <c r="F46" s="153">
        <v>523832.2361000001</v>
      </c>
      <c r="G46" s="226">
        <f t="shared" si="17"/>
        <v>1</v>
      </c>
      <c r="H46" s="154">
        <f t="shared" si="19"/>
        <v>4.8772842140972127E-2</v>
      </c>
      <c r="I46" s="903">
        <v>46575.100000000006</v>
      </c>
      <c r="J46" s="198">
        <v>498569.65558299999</v>
      </c>
      <c r="K46" s="228">
        <f t="shared" si="18"/>
        <v>1</v>
      </c>
      <c r="L46" s="174"/>
    </row>
    <row r="47" spans="1:12" ht="12.95" customHeight="1" x14ac:dyDescent="0.2">
      <c r="A47" s="1083" t="str">
        <f>T!J22</f>
        <v>červen</v>
      </c>
      <c r="B47" s="1084"/>
      <c r="C47" s="160" t="s">
        <v>6</v>
      </c>
      <c r="D47" s="180">
        <v>190</v>
      </c>
      <c r="E47" s="181">
        <v>18313.400000000001</v>
      </c>
      <c r="F47" s="181">
        <v>196786.90695</v>
      </c>
      <c r="G47" s="207">
        <f>E47/$E$51</f>
        <v>0.60657469817663912</v>
      </c>
      <c r="H47" s="182">
        <f>(E47-I47)/I47</f>
        <v>-1.1278296971758249E-2</v>
      </c>
      <c r="I47" s="900">
        <v>18522.3</v>
      </c>
      <c r="J47" s="199">
        <v>198473.52802000006</v>
      </c>
      <c r="K47" s="212">
        <f>I47/$I$51</f>
        <v>0.58998926556731623</v>
      </c>
      <c r="L47" s="183"/>
    </row>
    <row r="48" spans="1:12" ht="12.95" customHeight="1" x14ac:dyDescent="0.2">
      <c r="A48" s="1083"/>
      <c r="B48" s="1084"/>
      <c r="C48" s="161" t="s">
        <v>7</v>
      </c>
      <c r="D48" s="135">
        <v>929</v>
      </c>
      <c r="E48" s="136">
        <v>4107.7</v>
      </c>
      <c r="F48" s="136">
        <v>44139.103770000038</v>
      </c>
      <c r="G48" s="208">
        <f t="shared" ref="G48:G51" si="20">E48/$E$51</f>
        <v>0.1360548498749648</v>
      </c>
      <c r="H48" s="145">
        <f t="shared" ref="H48:H51" si="21">(E48-I48)/I48</f>
        <v>5.7046322593281087E-3</v>
      </c>
      <c r="I48" s="901">
        <v>4084.4</v>
      </c>
      <c r="J48" s="197">
        <v>43765.689899999932</v>
      </c>
      <c r="K48" s="213">
        <f t="shared" ref="K48:K51" si="22">I48/$I$51</f>
        <v>0.13010005000907807</v>
      </c>
      <c r="L48" s="158"/>
    </row>
    <row r="49" spans="1:12" ht="12.95" customHeight="1" x14ac:dyDescent="0.2">
      <c r="A49" s="1083"/>
      <c r="B49" s="1084"/>
      <c r="C49" s="161" t="s">
        <v>8</v>
      </c>
      <c r="D49" s="135">
        <v>23879</v>
      </c>
      <c r="E49" s="136">
        <v>2066.6</v>
      </c>
      <c r="F49" s="136">
        <v>22206.3</v>
      </c>
      <c r="G49" s="208">
        <f t="shared" si="20"/>
        <v>6.844972922842521E-2</v>
      </c>
      <c r="H49" s="145">
        <f t="shared" si="21"/>
        <v>-0.12209005947323708</v>
      </c>
      <c r="I49" s="901">
        <v>2354</v>
      </c>
      <c r="J49" s="197">
        <v>25224</v>
      </c>
      <c r="K49" s="213">
        <f t="shared" si="22"/>
        <v>7.4981764205604193E-2</v>
      </c>
      <c r="L49" s="158"/>
    </row>
    <row r="50" spans="1:12" ht="12.95" customHeight="1" x14ac:dyDescent="0.2">
      <c r="A50" s="1083"/>
      <c r="B50" s="1084"/>
      <c r="C50" s="161" t="s">
        <v>9</v>
      </c>
      <c r="D50" s="135">
        <v>361012</v>
      </c>
      <c r="E50" s="136">
        <v>5703.8</v>
      </c>
      <c r="F50" s="136">
        <v>61290.7</v>
      </c>
      <c r="G50" s="208">
        <f t="shared" si="20"/>
        <v>0.18892072271997085</v>
      </c>
      <c r="H50" s="145">
        <f t="shared" si="21"/>
        <v>-0.11343571250932606</v>
      </c>
      <c r="I50" s="901">
        <v>6433.6</v>
      </c>
      <c r="J50" s="197">
        <v>68938</v>
      </c>
      <c r="K50" s="213">
        <f t="shared" si="22"/>
        <v>0.20492892021800135</v>
      </c>
      <c r="L50" s="158"/>
    </row>
    <row r="51" spans="1:12" ht="12.95" customHeight="1" thickBot="1" x14ac:dyDescent="0.25">
      <c r="A51" s="1085"/>
      <c r="B51" s="1086"/>
      <c r="C51" s="184" t="s">
        <v>2</v>
      </c>
      <c r="D51" s="185">
        <v>386010</v>
      </c>
      <c r="E51" s="186">
        <v>30191.5</v>
      </c>
      <c r="F51" s="187">
        <v>324423.01072000008</v>
      </c>
      <c r="G51" s="210">
        <f t="shared" si="20"/>
        <v>1</v>
      </c>
      <c r="H51" s="188">
        <f t="shared" si="21"/>
        <v>-3.8312687334962167E-2</v>
      </c>
      <c r="I51" s="913">
        <v>31394.300000000003</v>
      </c>
      <c r="J51" s="200">
        <v>336401.21791999997</v>
      </c>
      <c r="K51" s="215">
        <f t="shared" si="22"/>
        <v>1</v>
      </c>
      <c r="L51" s="189"/>
    </row>
    <row r="52" spans="1:12" ht="12.95" customHeight="1" thickTop="1" x14ac:dyDescent="0.2">
      <c r="A52" s="1091" t="str">
        <f>T!E17</f>
        <v>II. čtvrtletí</v>
      </c>
      <c r="B52" s="1092"/>
      <c r="C52" s="161" t="s">
        <v>6</v>
      </c>
      <c r="D52" s="135">
        <f>D47</f>
        <v>190</v>
      </c>
      <c r="E52" s="136">
        <f>E37+E42+E47</f>
        <v>73007.700000000012</v>
      </c>
      <c r="F52" s="136">
        <f>F37+F42+F47</f>
        <v>782663.88342000009</v>
      </c>
      <c r="G52" s="208">
        <f>E52/$E$56</f>
        <v>0.46212114019213352</v>
      </c>
      <c r="H52" s="145">
        <f>(E52-I52)/I52</f>
        <v>-8.4571046741562864E-3</v>
      </c>
      <c r="I52" s="901">
        <v>73630.400000000009</v>
      </c>
      <c r="J52" s="197">
        <v>786369.16837999993</v>
      </c>
      <c r="K52" s="213">
        <f>I52/$I$56</f>
        <v>0.46223190946003972</v>
      </c>
      <c r="L52" s="155"/>
    </row>
    <row r="53" spans="1:12" ht="12.95" customHeight="1" x14ac:dyDescent="0.2">
      <c r="A53" s="1083"/>
      <c r="B53" s="1084"/>
      <c r="C53" s="161" t="s">
        <v>7</v>
      </c>
      <c r="D53" s="135">
        <f>D48</f>
        <v>929</v>
      </c>
      <c r="E53" s="136">
        <f t="shared" ref="E53:F53" si="23">E38+E43+E48</f>
        <v>18687.099999999999</v>
      </c>
      <c r="F53" s="136">
        <f t="shared" si="23"/>
        <v>200289.39841000002</v>
      </c>
      <c r="G53" s="208">
        <f t="shared" ref="G53:G56" si="24">E53/$E$56</f>
        <v>0.11828483788537943</v>
      </c>
      <c r="H53" s="145">
        <f t="shared" ref="H53:H56" si="25">(E53-I53)/I53</f>
        <v>3.838566816512258E-2</v>
      </c>
      <c r="I53" s="901">
        <v>17996.300000000003</v>
      </c>
      <c r="J53" s="197">
        <v>192124.03289499981</v>
      </c>
      <c r="K53" s="213">
        <f t="shared" ref="K53:K56" si="26">I53/$I$56</f>
        <v>0.11297594624252637</v>
      </c>
      <c r="L53" s="155"/>
    </row>
    <row r="54" spans="1:12" ht="12.95" customHeight="1" x14ac:dyDescent="0.2">
      <c r="A54" s="1083"/>
      <c r="B54" s="1084"/>
      <c r="C54" s="161" t="s">
        <v>8</v>
      </c>
      <c r="D54" s="135">
        <f t="shared" ref="D54:D55" si="27">D49</f>
        <v>23879</v>
      </c>
      <c r="E54" s="136">
        <f t="shared" ref="E54:F54" si="28">E39+E44+E49</f>
        <v>17629.8</v>
      </c>
      <c r="F54" s="136">
        <f t="shared" si="28"/>
        <v>188868.8</v>
      </c>
      <c r="G54" s="208">
        <f t="shared" si="24"/>
        <v>0.11159238378087892</v>
      </c>
      <c r="H54" s="145">
        <f t="shared" si="25"/>
        <v>-2.7396504545855887E-2</v>
      </c>
      <c r="I54" s="901">
        <v>18126.400000000001</v>
      </c>
      <c r="J54" s="197">
        <v>193358.7</v>
      </c>
      <c r="K54" s="213">
        <f t="shared" si="26"/>
        <v>0.11379267916019015</v>
      </c>
      <c r="L54" s="155"/>
    </row>
    <row r="55" spans="1:12" ht="12.95" customHeight="1" x14ac:dyDescent="0.2">
      <c r="A55" s="1083"/>
      <c r="B55" s="1084"/>
      <c r="C55" s="161" t="s">
        <v>9</v>
      </c>
      <c r="D55" s="135">
        <f t="shared" si="27"/>
        <v>361012</v>
      </c>
      <c r="E55" s="136">
        <f t="shared" ref="E55:F55" si="29">E40+E45+E50</f>
        <v>48659.3</v>
      </c>
      <c r="F55" s="136">
        <f t="shared" si="29"/>
        <v>521288.60000000003</v>
      </c>
      <c r="G55" s="208">
        <f t="shared" si="24"/>
        <v>0.30800163814160808</v>
      </c>
      <c r="H55" s="145">
        <f t="shared" si="25"/>
        <v>-1.7779536173725845E-2</v>
      </c>
      <c r="I55" s="901">
        <v>49540.1</v>
      </c>
      <c r="J55" s="197">
        <v>528455.69999999995</v>
      </c>
      <c r="K55" s="213">
        <f t="shared" si="26"/>
        <v>0.31099946513724375</v>
      </c>
      <c r="L55" s="155"/>
    </row>
    <row r="56" spans="1:12" ht="12.95" customHeight="1" x14ac:dyDescent="0.2">
      <c r="A56" s="1083"/>
      <c r="B56" s="1084"/>
      <c r="C56" s="164" t="s">
        <v>2</v>
      </c>
      <c r="D56" s="165">
        <f>SUM(D52:D55)</f>
        <v>386010</v>
      </c>
      <c r="E56" s="166">
        <f>SUM(E52:E55)</f>
        <v>157983.90000000002</v>
      </c>
      <c r="F56" s="167">
        <f>SUM(F52:F55)</f>
        <v>1693110.6818300001</v>
      </c>
      <c r="G56" s="211">
        <f t="shared" si="24"/>
        <v>1</v>
      </c>
      <c r="H56" s="168">
        <f t="shared" si="25"/>
        <v>-8.219434351246559E-3</v>
      </c>
      <c r="I56" s="906">
        <v>159293.20000000001</v>
      </c>
      <c r="J56" s="201">
        <v>1700307.6012749998</v>
      </c>
      <c r="K56" s="216">
        <f t="shared" si="26"/>
        <v>1</v>
      </c>
      <c r="L56" s="159"/>
    </row>
    <row r="57" spans="1:12" ht="5.0999999999999996" customHeight="1" x14ac:dyDescent="0.2">
      <c r="A57" s="138"/>
      <c r="B57" s="139"/>
      <c r="C57" s="257"/>
      <c r="D57" s="143"/>
      <c r="E57" s="144"/>
      <c r="F57" s="144"/>
      <c r="G57" s="217"/>
      <c r="H57" s="146"/>
      <c r="I57" s="908"/>
      <c r="J57" s="219"/>
      <c r="K57" s="222"/>
      <c r="L57" s="155"/>
    </row>
    <row r="58" spans="1:12" ht="15" customHeight="1" x14ac:dyDescent="0.2">
      <c r="A58" s="141"/>
      <c r="B58" s="141"/>
      <c r="C58" s="141"/>
      <c r="D58" s="141"/>
      <c r="E58" s="141"/>
      <c r="F58" s="141"/>
      <c r="G58" s="141"/>
      <c r="H58" s="141"/>
      <c r="I58" s="141"/>
      <c r="J58" s="141"/>
      <c r="K58" s="141"/>
    </row>
    <row r="59" spans="1:12" ht="15" customHeight="1" x14ac:dyDescent="0.2">
      <c r="A59" s="141"/>
      <c r="B59" s="141"/>
      <c r="C59" s="141"/>
      <c r="D59" s="141"/>
      <c r="E59" s="141"/>
      <c r="F59" s="141"/>
      <c r="G59" s="141"/>
      <c r="H59" s="141"/>
      <c r="I59" s="141"/>
      <c r="J59" s="141"/>
      <c r="K59" s="141"/>
    </row>
    <row r="60" spans="1:12" ht="15" customHeight="1" x14ac:dyDescent="0.2">
      <c r="A60" s="141"/>
      <c r="B60" s="141"/>
      <c r="C60" s="141"/>
      <c r="D60" s="141"/>
      <c r="E60" s="141"/>
      <c r="F60" s="141"/>
      <c r="G60" s="141"/>
      <c r="H60" s="141"/>
      <c r="I60" s="141"/>
      <c r="J60" s="141"/>
      <c r="K60" s="141"/>
    </row>
    <row r="61" spans="1:12" ht="15" customHeight="1" x14ac:dyDescent="0.2">
      <c r="A61" s="141"/>
      <c r="B61" s="141"/>
      <c r="C61" s="141"/>
      <c r="D61" s="141"/>
      <c r="E61" s="141"/>
      <c r="F61" s="141"/>
      <c r="G61" s="141"/>
      <c r="H61" s="141"/>
      <c r="I61" s="141"/>
      <c r="J61" s="141"/>
      <c r="K61" s="141"/>
    </row>
    <row r="62" spans="1:12" ht="15" customHeight="1" x14ac:dyDescent="0.2">
      <c r="A62" s="141"/>
      <c r="B62" s="141"/>
      <c r="C62" s="141"/>
      <c r="D62" s="141"/>
      <c r="E62" s="141"/>
      <c r="F62" s="141"/>
      <c r="G62" s="141"/>
      <c r="H62" s="141"/>
      <c r="I62" s="141"/>
      <c r="J62" s="141"/>
      <c r="K62" s="141"/>
    </row>
    <row r="63" spans="1:12" ht="15" customHeight="1" x14ac:dyDescent="0.2">
      <c r="A63" s="141"/>
      <c r="B63" s="141"/>
      <c r="C63" s="141"/>
      <c r="D63" s="141"/>
      <c r="E63" s="141"/>
      <c r="F63" s="141"/>
      <c r="G63" s="141"/>
      <c r="H63" s="141"/>
      <c r="I63" s="141"/>
      <c r="J63" s="141"/>
      <c r="K63" s="141"/>
    </row>
    <row r="64" spans="1:12" ht="15" customHeight="1" x14ac:dyDescent="0.2">
      <c r="A64" s="141"/>
      <c r="B64" s="141"/>
      <c r="C64" s="141"/>
      <c r="D64" s="141"/>
      <c r="E64" s="141"/>
      <c r="F64" s="141"/>
      <c r="G64" s="141"/>
      <c r="H64" s="141"/>
      <c r="I64" s="141"/>
      <c r="J64" s="141"/>
      <c r="K64" s="141"/>
    </row>
    <row r="65" spans="1:11" ht="15" customHeight="1" x14ac:dyDescent="0.2">
      <c r="A65" s="141"/>
      <c r="B65" s="141"/>
      <c r="C65" s="141"/>
      <c r="D65" s="141"/>
      <c r="E65" s="141"/>
      <c r="F65" s="141"/>
      <c r="G65" s="141"/>
      <c r="H65" s="141"/>
      <c r="I65" s="141"/>
      <c r="J65" s="141"/>
      <c r="K65" s="141"/>
    </row>
    <row r="66" spans="1:11" ht="15" customHeight="1" x14ac:dyDescent="0.2">
      <c r="A66" s="141"/>
      <c r="B66" s="141"/>
      <c r="C66" s="141"/>
      <c r="D66" s="141"/>
      <c r="E66" s="141"/>
      <c r="F66" s="141"/>
      <c r="G66" s="141"/>
      <c r="H66" s="141"/>
      <c r="I66" s="141"/>
      <c r="J66" s="141"/>
      <c r="K66" s="141"/>
    </row>
    <row r="67" spans="1:11" ht="15" customHeight="1" x14ac:dyDescent="0.2">
      <c r="A67" s="141"/>
      <c r="B67" s="141"/>
      <c r="C67" s="141"/>
      <c r="D67" s="141"/>
      <c r="E67" s="141"/>
      <c r="F67" s="141"/>
      <c r="G67" s="141"/>
      <c r="H67" s="141"/>
      <c r="I67" s="141"/>
      <c r="J67" s="141"/>
      <c r="K67" s="141"/>
    </row>
    <row r="68" spans="1:11" ht="15" customHeight="1" x14ac:dyDescent="0.2">
      <c r="A68" s="141"/>
      <c r="B68" s="141"/>
      <c r="C68" s="141"/>
      <c r="D68" s="141"/>
      <c r="E68" s="141"/>
      <c r="F68" s="141"/>
      <c r="G68" s="141"/>
      <c r="H68" s="141"/>
      <c r="I68" s="141"/>
      <c r="J68" s="141"/>
      <c r="K68" s="141"/>
    </row>
    <row r="69" spans="1:11" ht="15" customHeight="1" x14ac:dyDescent="0.2">
      <c r="A69" s="141"/>
      <c r="B69" s="141"/>
      <c r="C69" s="141"/>
      <c r="D69" s="141"/>
      <c r="E69" s="141"/>
      <c r="F69" s="141"/>
      <c r="G69" s="141"/>
      <c r="H69" s="141"/>
      <c r="I69" s="141"/>
      <c r="J69" s="141"/>
      <c r="K69" s="141"/>
    </row>
    <row r="70" spans="1:11" ht="15" customHeight="1" x14ac:dyDescent="0.2">
      <c r="A70" s="141"/>
      <c r="B70" s="141"/>
      <c r="C70" s="141"/>
      <c r="D70" s="141"/>
      <c r="E70" s="141"/>
      <c r="F70" s="141"/>
      <c r="G70" s="141"/>
      <c r="H70" s="141"/>
      <c r="I70" s="141"/>
      <c r="J70" s="141"/>
      <c r="K70" s="141"/>
    </row>
    <row r="71" spans="1:11" ht="15" customHeight="1" x14ac:dyDescent="0.2">
      <c r="A71" s="141"/>
      <c r="B71" s="141"/>
      <c r="C71" s="141"/>
      <c r="D71" s="141"/>
      <c r="E71" s="141"/>
      <c r="F71" s="141"/>
      <c r="G71" s="141"/>
      <c r="H71" s="141"/>
      <c r="I71" s="141"/>
      <c r="J71" s="141"/>
      <c r="K71" s="141"/>
    </row>
    <row r="72" spans="1:11" ht="15" customHeight="1" x14ac:dyDescent="0.2">
      <c r="A72" s="141"/>
      <c r="B72" s="141"/>
      <c r="C72" s="141"/>
      <c r="D72" s="141"/>
      <c r="E72" s="141"/>
      <c r="F72" s="141"/>
      <c r="G72" s="141"/>
      <c r="H72" s="141"/>
      <c r="I72" s="141"/>
      <c r="J72" s="141"/>
      <c r="K72" s="141"/>
    </row>
    <row r="73" spans="1:11" ht="15" customHeight="1" x14ac:dyDescent="0.2">
      <c r="A73" s="141"/>
      <c r="B73" s="141"/>
      <c r="C73" s="141"/>
      <c r="D73" s="141"/>
      <c r="E73" s="141"/>
      <c r="F73" s="141"/>
      <c r="G73" s="141"/>
      <c r="H73" s="141"/>
      <c r="I73" s="141"/>
      <c r="J73" s="141"/>
      <c r="K73" s="141"/>
    </row>
    <row r="74" spans="1:11" ht="15" customHeight="1" x14ac:dyDescent="0.2">
      <c r="A74" s="141"/>
      <c r="B74" s="141"/>
      <c r="C74" s="141"/>
      <c r="D74" s="141"/>
      <c r="E74" s="141"/>
      <c r="F74" s="141"/>
      <c r="G74" s="141"/>
      <c r="H74" s="141"/>
      <c r="I74" s="141"/>
      <c r="J74" s="141"/>
      <c r="K74" s="141"/>
    </row>
    <row r="75" spans="1:11" ht="15" customHeight="1" x14ac:dyDescent="0.2">
      <c r="A75" s="141"/>
      <c r="B75" s="141"/>
      <c r="C75" s="141"/>
      <c r="D75" s="141"/>
      <c r="E75" s="141"/>
      <c r="F75" s="141"/>
      <c r="G75" s="141"/>
      <c r="H75" s="141"/>
      <c r="I75" s="141"/>
      <c r="J75" s="141"/>
      <c r="K75" s="141"/>
    </row>
    <row r="76" spans="1:11" ht="15" customHeight="1" x14ac:dyDescent="0.2">
      <c r="A76" s="141"/>
      <c r="B76" s="141"/>
      <c r="C76" s="141"/>
      <c r="D76" s="141"/>
      <c r="E76" s="141"/>
      <c r="F76" s="141"/>
      <c r="G76" s="141"/>
      <c r="H76" s="141"/>
      <c r="I76" s="141"/>
      <c r="J76" s="141"/>
      <c r="K76" s="141"/>
    </row>
    <row r="77" spans="1:11" ht="15" customHeight="1" x14ac:dyDescent="0.2">
      <c r="A77" s="141"/>
      <c r="B77" s="141"/>
      <c r="C77" s="141"/>
      <c r="D77" s="141"/>
      <c r="E77" s="141"/>
      <c r="F77" s="141"/>
      <c r="G77" s="141"/>
      <c r="H77" s="141"/>
      <c r="I77" s="141"/>
      <c r="J77" s="141"/>
      <c r="K77" s="141"/>
    </row>
    <row r="78" spans="1:11" ht="15" customHeight="1" x14ac:dyDescent="0.2">
      <c r="A78" s="141"/>
      <c r="B78" s="141"/>
      <c r="C78" s="141"/>
      <c r="D78" s="141"/>
      <c r="E78" s="141"/>
      <c r="F78" s="141"/>
      <c r="G78" s="141"/>
      <c r="H78" s="141"/>
      <c r="I78" s="141"/>
      <c r="J78" s="141"/>
      <c r="K78" s="141"/>
    </row>
    <row r="79" spans="1:11" ht="15" customHeight="1" x14ac:dyDescent="0.2">
      <c r="A79" s="141"/>
      <c r="B79" s="141"/>
      <c r="C79" s="141"/>
      <c r="D79" s="141"/>
      <c r="E79" s="141"/>
      <c r="F79" s="141"/>
      <c r="G79" s="141"/>
      <c r="H79" s="141"/>
      <c r="I79" s="141"/>
      <c r="J79" s="141"/>
      <c r="K79" s="141"/>
    </row>
    <row r="80" spans="1:11" ht="15" customHeight="1" x14ac:dyDescent="0.2">
      <c r="A80" s="141"/>
      <c r="B80" s="141"/>
      <c r="C80" s="141"/>
      <c r="D80" s="141"/>
      <c r="E80" s="141"/>
      <c r="F80" s="141"/>
      <c r="G80" s="141"/>
      <c r="H80" s="141"/>
      <c r="I80" s="141"/>
      <c r="J80" s="141"/>
      <c r="K80" s="141"/>
    </row>
    <row r="81" spans="1:11" ht="15" customHeight="1" x14ac:dyDescent="0.2">
      <c r="A81" s="141"/>
      <c r="B81" s="141"/>
      <c r="C81" s="141"/>
      <c r="D81" s="141"/>
      <c r="E81" s="141"/>
      <c r="F81" s="141"/>
      <c r="G81" s="141"/>
      <c r="H81" s="141"/>
      <c r="I81" s="141"/>
      <c r="J81" s="141"/>
      <c r="K81" s="141"/>
    </row>
    <row r="82" spans="1:11" ht="15" customHeight="1" x14ac:dyDescent="0.2">
      <c r="A82" s="141"/>
      <c r="B82" s="141"/>
      <c r="C82" s="141"/>
      <c r="D82" s="141"/>
      <c r="E82" s="141"/>
      <c r="F82" s="141"/>
      <c r="G82" s="141"/>
      <c r="H82" s="141"/>
      <c r="I82" s="141"/>
      <c r="J82" s="141"/>
      <c r="K82" s="141"/>
    </row>
    <row r="83" spans="1:11" ht="15" customHeight="1" x14ac:dyDescent="0.2">
      <c r="A83" s="141"/>
      <c r="B83" s="141"/>
      <c r="C83" s="141"/>
      <c r="D83" s="141"/>
      <c r="E83" s="141"/>
      <c r="F83" s="141"/>
      <c r="G83" s="141"/>
      <c r="H83" s="141"/>
      <c r="I83" s="141"/>
      <c r="J83" s="141"/>
      <c r="K83" s="141"/>
    </row>
    <row r="84" spans="1:11" ht="15" customHeight="1" x14ac:dyDescent="0.2">
      <c r="A84" s="141"/>
      <c r="B84" s="141"/>
      <c r="C84" s="141"/>
      <c r="D84" s="141"/>
      <c r="E84" s="141"/>
      <c r="F84" s="141"/>
      <c r="G84" s="141"/>
      <c r="H84" s="141"/>
      <c r="I84" s="141"/>
      <c r="J84" s="141"/>
      <c r="K84" s="141"/>
    </row>
    <row r="85" spans="1:11" ht="15" customHeight="1" x14ac:dyDescent="0.2">
      <c r="A85" s="141"/>
      <c r="B85" s="141"/>
      <c r="C85" s="141"/>
      <c r="D85" s="141"/>
      <c r="E85" s="141"/>
      <c r="F85" s="141"/>
      <c r="G85" s="141"/>
      <c r="H85" s="141"/>
      <c r="I85" s="141"/>
      <c r="J85" s="141"/>
      <c r="K85" s="141"/>
    </row>
    <row r="86" spans="1:11" ht="15" customHeight="1" x14ac:dyDescent="0.2">
      <c r="A86" s="141"/>
      <c r="B86" s="141"/>
      <c r="C86" s="141"/>
      <c r="D86" s="141"/>
      <c r="E86" s="141"/>
      <c r="F86" s="141"/>
      <c r="G86" s="141"/>
      <c r="H86" s="141"/>
      <c r="I86" s="141"/>
      <c r="J86" s="141"/>
      <c r="K86" s="141"/>
    </row>
    <row r="87" spans="1:11" ht="15" customHeight="1" x14ac:dyDescent="0.2">
      <c r="A87" s="141"/>
      <c r="B87" s="141"/>
      <c r="C87" s="141"/>
      <c r="D87" s="141"/>
      <c r="E87" s="141"/>
      <c r="F87" s="141"/>
      <c r="G87" s="141"/>
      <c r="H87" s="141"/>
      <c r="I87" s="141"/>
      <c r="J87" s="141"/>
      <c r="K87" s="141"/>
    </row>
    <row r="88" spans="1:11" ht="15" customHeight="1" x14ac:dyDescent="0.2">
      <c r="A88" s="141"/>
      <c r="B88" s="141"/>
      <c r="C88" s="141"/>
      <c r="D88" s="141"/>
      <c r="E88" s="141"/>
      <c r="F88" s="141"/>
      <c r="G88" s="141"/>
      <c r="H88" s="141"/>
      <c r="I88" s="141"/>
      <c r="J88" s="141"/>
      <c r="K88" s="141"/>
    </row>
    <row r="89" spans="1:11" ht="15" customHeight="1" x14ac:dyDescent="0.2">
      <c r="A89" s="141"/>
      <c r="B89" s="141"/>
      <c r="C89" s="141"/>
      <c r="D89" s="141"/>
      <c r="E89" s="141"/>
      <c r="F89" s="141"/>
      <c r="G89" s="141"/>
      <c r="H89" s="141"/>
      <c r="I89" s="141"/>
      <c r="J89" s="141"/>
      <c r="K89" s="141"/>
    </row>
    <row r="90" spans="1:11" ht="15" customHeight="1" x14ac:dyDescent="0.2">
      <c r="A90" s="141"/>
      <c r="B90" s="141"/>
      <c r="C90" s="141"/>
      <c r="D90" s="141"/>
      <c r="E90" s="141"/>
      <c r="F90" s="141"/>
      <c r="G90" s="141"/>
      <c r="H90" s="141"/>
      <c r="I90" s="141"/>
      <c r="J90" s="141"/>
      <c r="K90" s="141"/>
    </row>
    <row r="91" spans="1:11" ht="15" customHeight="1" x14ac:dyDescent="0.2">
      <c r="A91" s="141"/>
      <c r="B91" s="141"/>
      <c r="C91" s="141"/>
      <c r="D91" s="141"/>
      <c r="E91" s="141"/>
      <c r="F91" s="141"/>
      <c r="G91" s="141"/>
      <c r="H91" s="141"/>
      <c r="I91" s="141"/>
      <c r="J91" s="141"/>
      <c r="K91" s="141"/>
    </row>
    <row r="92" spans="1:11" ht="15" customHeight="1" x14ac:dyDescent="0.2">
      <c r="A92" s="141"/>
      <c r="B92" s="141"/>
      <c r="C92" s="141"/>
      <c r="D92" s="141"/>
      <c r="E92" s="141"/>
      <c r="F92" s="141"/>
      <c r="G92" s="141"/>
      <c r="H92" s="141"/>
      <c r="I92" s="141"/>
      <c r="J92" s="141"/>
      <c r="K92" s="141"/>
    </row>
    <row r="93" spans="1:11" ht="15" customHeight="1" x14ac:dyDescent="0.2">
      <c r="A93" s="141"/>
      <c r="B93" s="141"/>
      <c r="C93" s="141"/>
      <c r="D93" s="141"/>
      <c r="E93" s="141"/>
      <c r="F93" s="141"/>
      <c r="G93" s="141"/>
      <c r="H93" s="141"/>
      <c r="I93" s="141"/>
      <c r="J93" s="141"/>
      <c r="K93" s="141"/>
    </row>
    <row r="94" spans="1:11" ht="15" customHeight="1" x14ac:dyDescent="0.2">
      <c r="A94" s="141"/>
      <c r="B94" s="141"/>
      <c r="C94" s="141"/>
      <c r="D94" s="141"/>
      <c r="E94" s="141"/>
      <c r="F94" s="141"/>
      <c r="G94" s="141"/>
      <c r="H94" s="141"/>
      <c r="I94" s="141"/>
      <c r="J94" s="141"/>
      <c r="K94" s="141"/>
    </row>
    <row r="95" spans="1:11" ht="15" customHeight="1" x14ac:dyDescent="0.2">
      <c r="A95" s="141"/>
      <c r="B95" s="141"/>
      <c r="C95" s="141"/>
      <c r="D95" s="141"/>
      <c r="E95" s="141"/>
      <c r="F95" s="141"/>
      <c r="G95" s="141"/>
      <c r="H95" s="141"/>
      <c r="I95" s="141"/>
      <c r="J95" s="141"/>
      <c r="K95" s="141"/>
    </row>
    <row r="96" spans="1:11" ht="15" customHeight="1" x14ac:dyDescent="0.2">
      <c r="A96" s="141"/>
      <c r="B96" s="141"/>
      <c r="C96" s="141"/>
      <c r="D96" s="141"/>
      <c r="E96" s="141"/>
      <c r="F96" s="141"/>
      <c r="G96" s="141"/>
      <c r="H96" s="141"/>
      <c r="I96" s="141"/>
      <c r="J96" s="141"/>
      <c r="K96" s="141"/>
    </row>
    <row r="97" spans="1:11" ht="15" customHeight="1" x14ac:dyDescent="0.2">
      <c r="A97" s="141"/>
      <c r="B97" s="141"/>
      <c r="C97" s="141"/>
      <c r="D97" s="141"/>
      <c r="E97" s="141"/>
      <c r="F97" s="141"/>
      <c r="G97" s="141"/>
      <c r="H97" s="141"/>
      <c r="I97" s="141"/>
      <c r="J97" s="141"/>
      <c r="K97" s="141"/>
    </row>
    <row r="98" spans="1:11" ht="15" customHeight="1" x14ac:dyDescent="0.2">
      <c r="A98" s="141"/>
      <c r="B98" s="141"/>
      <c r="C98" s="141"/>
      <c r="D98" s="141"/>
      <c r="E98" s="141"/>
      <c r="F98" s="141"/>
      <c r="G98" s="141"/>
      <c r="H98" s="141"/>
      <c r="I98" s="141"/>
      <c r="J98" s="141"/>
      <c r="K98" s="141"/>
    </row>
    <row r="99" spans="1:11" ht="15" customHeight="1" x14ac:dyDescent="0.2"/>
    <row r="100" spans="1:11" ht="15" customHeight="1" x14ac:dyDescent="0.2"/>
    <row r="101" spans="1:11" ht="15" customHeight="1" x14ac:dyDescent="0.2"/>
    <row r="102" spans="1:11" ht="15" customHeight="1" x14ac:dyDescent="0.2"/>
    <row r="103" spans="1:11" ht="15" customHeight="1" x14ac:dyDescent="0.2"/>
    <row r="104" spans="1:11" ht="15" customHeight="1" x14ac:dyDescent="0.2"/>
    <row r="105" spans="1:11" ht="15" customHeight="1" x14ac:dyDescent="0.2"/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</sheetData>
  <mergeCells count="26">
    <mergeCell ref="K1:L1"/>
    <mergeCell ref="A3:L3"/>
    <mergeCell ref="A5:D5"/>
    <mergeCell ref="A9:B9"/>
    <mergeCell ref="H7:H9"/>
    <mergeCell ref="I6:K6"/>
    <mergeCell ref="E6:G6"/>
    <mergeCell ref="A42:B46"/>
    <mergeCell ref="A47:B51"/>
    <mergeCell ref="A52:B56"/>
    <mergeCell ref="A37:B41"/>
    <mergeCell ref="D8:D9"/>
    <mergeCell ref="A36:B36"/>
    <mergeCell ref="A10:B14"/>
    <mergeCell ref="A15:B19"/>
    <mergeCell ref="A20:B24"/>
    <mergeCell ref="A25:B29"/>
    <mergeCell ref="E33:G33"/>
    <mergeCell ref="I33:K33"/>
    <mergeCell ref="D35:D36"/>
    <mergeCell ref="E35:F35"/>
    <mergeCell ref="E8:F8"/>
    <mergeCell ref="I8:J8"/>
    <mergeCell ref="H34:H36"/>
    <mergeCell ref="I35:J35"/>
    <mergeCell ref="A32:D32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&amp;C19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5"/>
  <sheetViews>
    <sheetView view="pageBreakPreview" zoomScaleNormal="100" zoomScaleSheetLayoutView="100" workbookViewId="0">
      <selection activeCell="D37" sqref="D37:F51"/>
    </sheetView>
  </sheetViews>
  <sheetFormatPr defaultRowHeight="12.75" x14ac:dyDescent="0.2"/>
  <cols>
    <col min="1" max="1" width="9.42578125" style="121" customWidth="1"/>
    <col min="2" max="2" width="3.85546875" style="121" customWidth="1"/>
    <col min="3" max="11" width="8.85546875" style="121" customWidth="1"/>
    <col min="12" max="12" width="1.7109375" style="121" customWidth="1"/>
    <col min="13" max="14" width="9.140625" style="121"/>
    <col min="15" max="15" width="11.140625" style="121" customWidth="1"/>
    <col min="16" max="16384" width="9.140625" style="121"/>
  </cols>
  <sheetData>
    <row r="1" spans="1:17" ht="13.5" x14ac:dyDescent="0.25">
      <c r="K1" s="1057" t="s">
        <v>279</v>
      </c>
      <c r="L1" s="1057"/>
    </row>
    <row r="2" spans="1:17" ht="6.75" customHeight="1" x14ac:dyDescent="0.2"/>
    <row r="3" spans="1:17" ht="30" customHeight="1" x14ac:dyDescent="0.2">
      <c r="A3" s="1070" t="s">
        <v>238</v>
      </c>
      <c r="B3" s="1070"/>
      <c r="C3" s="1070"/>
      <c r="D3" s="1070"/>
      <c r="E3" s="1070"/>
      <c r="F3" s="1070"/>
      <c r="G3" s="1070"/>
      <c r="H3" s="1070"/>
      <c r="I3" s="1070"/>
      <c r="J3" s="1070"/>
      <c r="K3" s="1070"/>
      <c r="L3" s="1070"/>
    </row>
    <row r="4" spans="1:17" ht="10.5" customHeight="1" x14ac:dyDescent="0.2">
      <c r="B4" s="122"/>
      <c r="C4" s="122"/>
      <c r="D4" s="177"/>
      <c r="E4" s="177"/>
      <c r="F4" s="124"/>
      <c r="G4" s="122"/>
      <c r="H4" s="122"/>
      <c r="I4" s="122"/>
    </row>
    <row r="5" spans="1:17" ht="12.95" customHeight="1" x14ac:dyDescent="0.2">
      <c r="A5" s="1058" t="s">
        <v>116</v>
      </c>
      <c r="B5" s="1058"/>
      <c r="C5" s="1058"/>
      <c r="D5" s="1059"/>
      <c r="E5" s="170"/>
      <c r="F5" s="125"/>
      <c r="G5" s="125"/>
      <c r="H5" s="125"/>
      <c r="I5" s="125"/>
      <c r="J5" s="126"/>
      <c r="K5" s="176"/>
      <c r="L5" s="126"/>
    </row>
    <row r="6" spans="1:17" ht="24.95" customHeight="1" x14ac:dyDescent="0.25">
      <c r="E6" s="1060">
        <f>T!G17</f>
        <v>2016</v>
      </c>
      <c r="F6" s="1061"/>
      <c r="G6" s="1061"/>
      <c r="H6" s="896"/>
      <c r="I6" s="1062">
        <f>E6-1</f>
        <v>2015</v>
      </c>
      <c r="J6" s="1063"/>
      <c r="K6" s="1064"/>
      <c r="L6" s="126"/>
    </row>
    <row r="7" spans="1:17" ht="24.95" customHeight="1" x14ac:dyDescent="0.25">
      <c r="A7" s="129"/>
      <c r="B7" s="130"/>
      <c r="C7" s="131"/>
      <c r="D7" s="131"/>
      <c r="E7" s="132"/>
      <c r="F7" s="133"/>
      <c r="G7" s="175"/>
      <c r="H7" s="1054" t="s">
        <v>112</v>
      </c>
      <c r="I7" s="897"/>
      <c r="J7" s="194"/>
      <c r="K7" s="898"/>
      <c r="L7" s="155"/>
    </row>
    <row r="8" spans="1:17" ht="24.95" customHeight="1" x14ac:dyDescent="0.25">
      <c r="A8" s="129"/>
      <c r="B8" s="169"/>
      <c r="C8" s="169"/>
      <c r="D8" s="1066" t="s">
        <v>0</v>
      </c>
      <c r="E8" s="1053" t="s">
        <v>41</v>
      </c>
      <c r="F8" s="1054"/>
      <c r="G8" s="202" t="s">
        <v>111</v>
      </c>
      <c r="H8" s="1054"/>
      <c r="I8" s="1068" t="s">
        <v>41</v>
      </c>
      <c r="J8" s="1069"/>
      <c r="K8" s="205" t="s">
        <v>111</v>
      </c>
      <c r="L8" s="155"/>
    </row>
    <row r="9" spans="1:17" ht="12.95" customHeight="1" x14ac:dyDescent="0.25">
      <c r="A9" s="1065" t="s">
        <v>164</v>
      </c>
      <c r="B9" s="1065"/>
      <c r="C9" s="238" t="s">
        <v>48</v>
      </c>
      <c r="D9" s="1067"/>
      <c r="E9" s="134" t="s">
        <v>154</v>
      </c>
      <c r="F9" s="134" t="s">
        <v>1</v>
      </c>
      <c r="G9" s="203" t="s">
        <v>69</v>
      </c>
      <c r="H9" s="1065"/>
      <c r="I9" s="899" t="s">
        <v>165</v>
      </c>
      <c r="J9" s="196" t="s">
        <v>1</v>
      </c>
      <c r="K9" s="206" t="s">
        <v>69</v>
      </c>
      <c r="L9" s="159"/>
    </row>
    <row r="10" spans="1:17" ht="12.95" customHeight="1" x14ac:dyDescent="0.2">
      <c r="A10" s="1077" t="str">
        <f>T!J20</f>
        <v>duben</v>
      </c>
      <c r="B10" s="1078"/>
      <c r="C10" s="160" t="s">
        <v>6</v>
      </c>
      <c r="D10" s="135">
        <v>51</v>
      </c>
      <c r="E10" s="136">
        <v>8967.7999999999993</v>
      </c>
      <c r="F10" s="136">
        <v>95970.737360000014</v>
      </c>
      <c r="G10" s="207">
        <f>E10/$E$14</f>
        <v>0.51812435724107642</v>
      </c>
      <c r="H10" s="145">
        <f>(E10-I10)/I10</f>
        <v>-4.0230315613729188E-2</v>
      </c>
      <c r="I10" s="901">
        <v>9343.7000000000007</v>
      </c>
      <c r="J10" s="197">
        <v>99423.096540000028</v>
      </c>
      <c r="K10" s="212">
        <f>I10/$I$14</f>
        <v>0.52859446157327528</v>
      </c>
      <c r="L10" s="155"/>
    </row>
    <row r="11" spans="1:17" ht="12.95" customHeight="1" x14ac:dyDescent="0.2">
      <c r="A11" s="1079"/>
      <c r="B11" s="1080"/>
      <c r="C11" s="161" t="s">
        <v>7</v>
      </c>
      <c r="D11" s="135">
        <v>194</v>
      </c>
      <c r="E11" s="136">
        <v>1985.2</v>
      </c>
      <c r="F11" s="136">
        <v>21244.72566</v>
      </c>
      <c r="G11" s="208">
        <f>E11/$E$14</f>
        <v>0.11469707999676454</v>
      </c>
      <c r="H11" s="145">
        <f>(E11-I11)/I11</f>
        <v>-7.4992500749925008E-3</v>
      </c>
      <c r="I11" s="901">
        <v>2000.2</v>
      </c>
      <c r="J11" s="197">
        <v>21283.51079800001</v>
      </c>
      <c r="K11" s="213">
        <f>I11/$I$14</f>
        <v>0.11315588493197183</v>
      </c>
      <c r="L11" s="156"/>
      <c r="M11" s="137"/>
      <c r="O11" s="137"/>
      <c r="P11" s="137"/>
      <c r="Q11" s="137"/>
    </row>
    <row r="12" spans="1:17" ht="12.95" customHeight="1" x14ac:dyDescent="0.2">
      <c r="A12" s="1079"/>
      <c r="B12" s="1080"/>
      <c r="C12" s="161" t="s">
        <v>8</v>
      </c>
      <c r="D12" s="135">
        <v>5961</v>
      </c>
      <c r="E12" s="136">
        <v>2656.8</v>
      </c>
      <c r="F12" s="136">
        <v>28432.6</v>
      </c>
      <c r="G12" s="208">
        <f>E12/$E$14</f>
        <v>0.1534994973480778</v>
      </c>
      <c r="H12" s="145">
        <f t="shared" ref="H12:H14" si="0">(E12-I12)/I12</f>
        <v>7.2793448589627968E-3</v>
      </c>
      <c r="I12" s="901">
        <v>2637.6</v>
      </c>
      <c r="J12" s="197">
        <v>28065.7</v>
      </c>
      <c r="K12" s="213">
        <f>I12/$I$14</f>
        <v>0.14921505954233022</v>
      </c>
      <c r="L12" s="156"/>
      <c r="M12" s="137"/>
      <c r="O12" s="137"/>
      <c r="P12" s="137"/>
      <c r="Q12" s="137"/>
    </row>
    <row r="13" spans="1:17" ht="12.95" customHeight="1" x14ac:dyDescent="0.2">
      <c r="A13" s="1079"/>
      <c r="B13" s="1080"/>
      <c r="C13" s="161" t="s">
        <v>9</v>
      </c>
      <c r="D13" s="135">
        <v>79503</v>
      </c>
      <c r="E13" s="136">
        <v>3698.4</v>
      </c>
      <c r="F13" s="136">
        <v>39578.9</v>
      </c>
      <c r="G13" s="208">
        <f>E13/$E$14</f>
        <v>0.21367906541408119</v>
      </c>
      <c r="H13" s="145">
        <f t="shared" si="0"/>
        <v>9.2016238159677694E-4</v>
      </c>
      <c r="I13" s="901">
        <v>3695</v>
      </c>
      <c r="J13" s="197">
        <v>39317.5</v>
      </c>
      <c r="K13" s="213">
        <f>I13/$I$14</f>
        <v>0.20903459395242271</v>
      </c>
      <c r="L13" s="156"/>
      <c r="M13" s="137"/>
      <c r="O13" s="137"/>
      <c r="P13" s="137"/>
      <c r="Q13" s="137"/>
    </row>
    <row r="14" spans="1:17" ht="12.95" customHeight="1" x14ac:dyDescent="0.2">
      <c r="A14" s="1081"/>
      <c r="B14" s="1082"/>
      <c r="C14" s="163" t="s">
        <v>2</v>
      </c>
      <c r="D14" s="151">
        <v>85709</v>
      </c>
      <c r="E14" s="152">
        <v>17308.2</v>
      </c>
      <c r="F14" s="153">
        <v>185226.96302</v>
      </c>
      <c r="G14" s="209">
        <f>SUM(G10:G13)</f>
        <v>0.99999999999999989</v>
      </c>
      <c r="H14" s="154">
        <f t="shared" si="0"/>
        <v>-2.0835572652957275E-2</v>
      </c>
      <c r="I14" s="903">
        <v>17676.5</v>
      </c>
      <c r="J14" s="198">
        <v>188089.80733800004</v>
      </c>
      <c r="K14" s="214">
        <f>SUM(K10:K13)</f>
        <v>1</v>
      </c>
      <c r="L14" s="174"/>
      <c r="M14" s="137"/>
    </row>
    <row r="15" spans="1:17" ht="12.95" customHeight="1" x14ac:dyDescent="0.2">
      <c r="A15" s="1083" t="str">
        <f>T!J21</f>
        <v>květen</v>
      </c>
      <c r="B15" s="1084"/>
      <c r="C15" s="161" t="s">
        <v>6</v>
      </c>
      <c r="D15" s="135">
        <v>52</v>
      </c>
      <c r="E15" s="136">
        <v>8237</v>
      </c>
      <c r="F15" s="136">
        <v>88333.33110000001</v>
      </c>
      <c r="G15" s="208">
        <f>E15/$E$19</f>
        <v>0.66026997563165313</v>
      </c>
      <c r="H15" s="145">
        <f>(E15-I15)/I15</f>
        <v>0.10084999465412173</v>
      </c>
      <c r="I15" s="901">
        <v>7482.4</v>
      </c>
      <c r="J15" s="197">
        <v>80096.697010000004</v>
      </c>
      <c r="K15" s="213">
        <f>I15/$I$19</f>
        <v>0.65109641489731984</v>
      </c>
      <c r="L15" s="156"/>
      <c r="M15" s="137"/>
      <c r="N15" s="137"/>
    </row>
    <row r="16" spans="1:17" ht="12.95" customHeight="1" x14ac:dyDescent="0.2">
      <c r="A16" s="1083"/>
      <c r="B16" s="1084"/>
      <c r="C16" s="161" t="s">
        <v>7</v>
      </c>
      <c r="D16" s="135">
        <v>194</v>
      </c>
      <c r="E16" s="136">
        <v>1338.9</v>
      </c>
      <c r="F16" s="136">
        <v>14358.370389999996</v>
      </c>
      <c r="G16" s="208">
        <f t="shared" ref="G16:G17" si="1">E16/$E$19</f>
        <v>0.10732493266641016</v>
      </c>
      <c r="H16" s="145">
        <f>(E16-I16)/I16</f>
        <v>7.0520508515231506E-2</v>
      </c>
      <c r="I16" s="901">
        <v>1250.7</v>
      </c>
      <c r="J16" s="197">
        <v>13388.724679999998</v>
      </c>
      <c r="K16" s="213">
        <f t="shared" ref="K16:K18" si="2">I16/$I$19</f>
        <v>0.10883223111729899</v>
      </c>
      <c r="L16" s="157"/>
      <c r="M16" s="140"/>
      <c r="N16" s="137"/>
    </row>
    <row r="17" spans="1:21" ht="12.95" customHeight="1" x14ac:dyDescent="0.2">
      <c r="A17" s="1083"/>
      <c r="B17" s="1084"/>
      <c r="C17" s="161" t="s">
        <v>8</v>
      </c>
      <c r="D17" s="135">
        <v>5958</v>
      </c>
      <c r="E17" s="136">
        <v>1212.0999999999999</v>
      </c>
      <c r="F17" s="136">
        <v>12998.2</v>
      </c>
      <c r="G17" s="208">
        <f t="shared" si="1"/>
        <v>9.7160766961651907E-2</v>
      </c>
      <c r="H17" s="145">
        <f t="shared" ref="H17:H19" si="3">(E17-I17)/I17</f>
        <v>5.4825515620920723E-2</v>
      </c>
      <c r="I17" s="901">
        <v>1149.0999999999999</v>
      </c>
      <c r="J17" s="197">
        <v>12301</v>
      </c>
      <c r="K17" s="213">
        <f>I17/$I$19</f>
        <v>9.9991298294465708E-2</v>
      </c>
      <c r="L17" s="156"/>
      <c r="M17" s="137"/>
      <c r="N17" s="137"/>
      <c r="O17" s="137"/>
      <c r="P17" s="137"/>
    </row>
    <row r="18" spans="1:21" ht="12.95" customHeight="1" x14ac:dyDescent="0.2">
      <c r="A18" s="1083"/>
      <c r="B18" s="1084"/>
      <c r="C18" s="161" t="s">
        <v>9</v>
      </c>
      <c r="D18" s="135">
        <v>79475</v>
      </c>
      <c r="E18" s="136">
        <v>1687.2</v>
      </c>
      <c r="F18" s="136">
        <v>18093.8</v>
      </c>
      <c r="G18" s="208">
        <f>E18/$E$19</f>
        <v>0.13524432474028472</v>
      </c>
      <c r="H18" s="145">
        <f t="shared" si="3"/>
        <v>4.808050689526655E-2</v>
      </c>
      <c r="I18" s="901">
        <v>1609.8</v>
      </c>
      <c r="J18" s="197">
        <v>17232.599999999999</v>
      </c>
      <c r="K18" s="213">
        <f t="shared" si="2"/>
        <v>0.14008005569091542</v>
      </c>
      <c r="L18" s="156"/>
      <c r="M18" s="137"/>
      <c r="N18" s="137"/>
      <c r="O18" s="137"/>
      <c r="P18" s="137"/>
    </row>
    <row r="19" spans="1:21" ht="12.95" customHeight="1" x14ac:dyDescent="0.2">
      <c r="A19" s="1083"/>
      <c r="B19" s="1084"/>
      <c r="C19" s="163" t="s">
        <v>2</v>
      </c>
      <c r="D19" s="151">
        <v>85679</v>
      </c>
      <c r="E19" s="152">
        <v>12475.2</v>
      </c>
      <c r="F19" s="153">
        <v>133783.70149000001</v>
      </c>
      <c r="G19" s="209">
        <f>SUM(G15:G18)</f>
        <v>0.99999999999999989</v>
      </c>
      <c r="H19" s="154">
        <f t="shared" si="3"/>
        <v>8.5555168813087432E-2</v>
      </c>
      <c r="I19" s="903">
        <v>11492</v>
      </c>
      <c r="J19" s="198">
        <v>123019.02168999999</v>
      </c>
      <c r="K19" s="214">
        <f>SUM(K15:K18)</f>
        <v>1</v>
      </c>
      <c r="L19" s="174"/>
      <c r="M19" s="137"/>
      <c r="N19" s="137"/>
      <c r="O19" s="137"/>
      <c r="P19" s="137"/>
    </row>
    <row r="20" spans="1:21" ht="12.95" customHeight="1" x14ac:dyDescent="0.2">
      <c r="A20" s="1083" t="str">
        <f>T!J22</f>
        <v>červen</v>
      </c>
      <c r="B20" s="1084"/>
      <c r="C20" s="160" t="s">
        <v>6</v>
      </c>
      <c r="D20" s="180">
        <v>52</v>
      </c>
      <c r="E20" s="181">
        <v>6812.6</v>
      </c>
      <c r="F20" s="181">
        <v>73205.25433999997</v>
      </c>
      <c r="G20" s="207">
        <f>E20/$E$24</f>
        <v>0.76339350746854029</v>
      </c>
      <c r="H20" s="182">
        <f>(E20-I20)/I20</f>
        <v>-4.0289634575831852E-2</v>
      </c>
      <c r="I20" s="900">
        <v>7098.6</v>
      </c>
      <c r="J20" s="199">
        <v>76064.390179999973</v>
      </c>
      <c r="K20" s="212">
        <f>I20/$I$24</f>
        <v>0.75720015360327686</v>
      </c>
      <c r="L20" s="183"/>
      <c r="M20" s="136"/>
      <c r="N20" s="136"/>
      <c r="O20" s="136"/>
      <c r="P20" s="136"/>
      <c r="Q20" s="136"/>
      <c r="R20" s="136"/>
      <c r="S20" s="136"/>
      <c r="T20" s="136"/>
      <c r="U20" s="136"/>
    </row>
    <row r="21" spans="1:21" ht="12.95" customHeight="1" x14ac:dyDescent="0.2">
      <c r="A21" s="1083"/>
      <c r="B21" s="1084"/>
      <c r="C21" s="161" t="s">
        <v>7</v>
      </c>
      <c r="D21" s="135">
        <v>194</v>
      </c>
      <c r="E21" s="136">
        <v>882.7</v>
      </c>
      <c r="F21" s="136">
        <v>9484.6696000000065</v>
      </c>
      <c r="G21" s="208">
        <f t="shared" ref="G21:G23" si="4">E21/$E$24</f>
        <v>9.8911935097096629E-2</v>
      </c>
      <c r="H21" s="145">
        <f t="shared" ref="H21:H24" si="5">(E21-I21)/I21</f>
        <v>-3.9812901120417611E-2</v>
      </c>
      <c r="I21" s="901">
        <v>919.3</v>
      </c>
      <c r="J21" s="197">
        <v>9851.0683600000011</v>
      </c>
      <c r="K21" s="213">
        <f t="shared" ref="K21:K22" si="6">I21/$I$24</f>
        <v>9.8060758629517408E-2</v>
      </c>
      <c r="L21" s="158"/>
      <c r="M21" s="136"/>
      <c r="N21" s="136"/>
      <c r="O21" s="136"/>
      <c r="P21" s="136"/>
      <c r="Q21" s="136"/>
      <c r="R21" s="136"/>
      <c r="S21" s="136"/>
      <c r="T21" s="136"/>
      <c r="U21" s="136"/>
    </row>
    <row r="22" spans="1:21" ht="12.95" customHeight="1" x14ac:dyDescent="0.2">
      <c r="A22" s="1083"/>
      <c r="B22" s="1084"/>
      <c r="C22" s="161" t="s">
        <v>8</v>
      </c>
      <c r="D22" s="135">
        <v>5952</v>
      </c>
      <c r="E22" s="136">
        <v>513.70000000000005</v>
      </c>
      <c r="F22" s="136">
        <v>5520.3</v>
      </c>
      <c r="G22" s="208">
        <f t="shared" si="4"/>
        <v>5.7563227664414345E-2</v>
      </c>
      <c r="H22" s="145">
        <f t="shared" si="5"/>
        <v>-9.1118188251946203E-2</v>
      </c>
      <c r="I22" s="901">
        <v>565.20000000000005</v>
      </c>
      <c r="J22" s="197">
        <v>6055.9</v>
      </c>
      <c r="K22" s="213">
        <f t="shared" si="6"/>
        <v>6.0289286171438319E-2</v>
      </c>
      <c r="L22" s="158"/>
      <c r="M22" s="136"/>
      <c r="N22" s="136"/>
      <c r="O22" s="136"/>
      <c r="P22" s="136"/>
      <c r="Q22" s="136"/>
      <c r="R22" s="136"/>
      <c r="S22" s="136"/>
      <c r="T22" s="136"/>
      <c r="U22" s="136"/>
    </row>
    <row r="23" spans="1:21" ht="12.95" customHeight="1" x14ac:dyDescent="0.2">
      <c r="A23" s="1083"/>
      <c r="B23" s="1084"/>
      <c r="C23" s="161" t="s">
        <v>9</v>
      </c>
      <c r="D23" s="135">
        <v>79435</v>
      </c>
      <c r="E23" s="136">
        <v>715.1</v>
      </c>
      <c r="F23" s="136">
        <v>7684.4</v>
      </c>
      <c r="G23" s="208">
        <f t="shared" si="4"/>
        <v>8.0131329769948786E-2</v>
      </c>
      <c r="H23" s="145">
        <f t="shared" si="5"/>
        <v>-9.6753820891751954E-2</v>
      </c>
      <c r="I23" s="901">
        <v>791.7</v>
      </c>
      <c r="J23" s="197">
        <v>8483.7999999999993</v>
      </c>
      <c r="K23" s="213">
        <f>I23/$I$24</f>
        <v>8.4449801595767371E-2</v>
      </c>
      <c r="L23" s="158"/>
      <c r="M23" s="136"/>
      <c r="N23" s="136"/>
      <c r="O23" s="136"/>
      <c r="P23" s="136"/>
      <c r="Q23" s="136"/>
      <c r="R23" s="136"/>
      <c r="S23" s="136"/>
      <c r="T23" s="136"/>
      <c r="U23" s="136"/>
    </row>
    <row r="24" spans="1:21" ht="12.95" customHeight="1" thickBot="1" x14ac:dyDescent="0.25">
      <c r="A24" s="1085"/>
      <c r="B24" s="1086"/>
      <c r="C24" s="184" t="s">
        <v>2</v>
      </c>
      <c r="D24" s="185">
        <v>85633</v>
      </c>
      <c r="E24" s="186">
        <v>8924.1</v>
      </c>
      <c r="F24" s="187">
        <v>95894.623939999976</v>
      </c>
      <c r="G24" s="210">
        <f>SUM(G20:G23)</f>
        <v>1</v>
      </c>
      <c r="H24" s="188">
        <f t="shared" si="5"/>
        <v>-4.8075692281435406E-2</v>
      </c>
      <c r="I24" s="913">
        <v>9374.8000000000011</v>
      </c>
      <c r="J24" s="200">
        <v>100455.15853999997</v>
      </c>
      <c r="K24" s="215">
        <f>SUM(K20:K23)</f>
        <v>1</v>
      </c>
      <c r="L24" s="189"/>
    </row>
    <row r="25" spans="1:21" ht="12.95" customHeight="1" thickTop="1" x14ac:dyDescent="0.2">
      <c r="A25" s="1091" t="str">
        <f>T!E17</f>
        <v>II. čtvrtletí</v>
      </c>
      <c r="B25" s="1092"/>
      <c r="C25" s="161" t="s">
        <v>6</v>
      </c>
      <c r="D25" s="135">
        <f>D20</f>
        <v>52</v>
      </c>
      <c r="E25" s="136">
        <f>E10+E15+E20</f>
        <v>24017.4</v>
      </c>
      <c r="F25" s="136">
        <f>F10+F15+F20</f>
        <v>257509.32280000002</v>
      </c>
      <c r="G25" s="208">
        <f>E25/$E$29</f>
        <v>0.62048440224762647</v>
      </c>
      <c r="H25" s="145">
        <f>(E25-I25)/I25</f>
        <v>3.8746567355078384E-3</v>
      </c>
      <c r="I25" s="905">
        <v>23924.699999999997</v>
      </c>
      <c r="J25" s="197">
        <v>255584.18372999999</v>
      </c>
      <c r="K25" s="213">
        <f>I25/$I$29</f>
        <v>0.62072266775289087</v>
      </c>
      <c r="L25" s="155"/>
    </row>
    <row r="26" spans="1:21" ht="12.95" customHeight="1" x14ac:dyDescent="0.2">
      <c r="A26" s="1083"/>
      <c r="B26" s="1084"/>
      <c r="C26" s="161" t="s">
        <v>7</v>
      </c>
      <c r="D26" s="135">
        <f>D21</f>
        <v>194</v>
      </c>
      <c r="E26" s="136">
        <f t="shared" ref="E26:F28" si="7">E11+E16+E21</f>
        <v>4206.8</v>
      </c>
      <c r="F26" s="136">
        <f t="shared" si="7"/>
        <v>45087.765650000001</v>
      </c>
      <c r="G26" s="208">
        <f t="shared" ref="G26:G28" si="8">E26/$E$29</f>
        <v>0.10868178001679261</v>
      </c>
      <c r="H26" s="145">
        <f t="shared" ref="H26:H29" si="9">(E26-I26)/I26</f>
        <v>8.7765574792576777E-3</v>
      </c>
      <c r="I26" s="901">
        <v>4170.2</v>
      </c>
      <c r="J26" s="197">
        <v>44523.303838000007</v>
      </c>
      <c r="K26" s="213">
        <f t="shared" ref="K26:K28" si="10">I26/$I$29</f>
        <v>0.10819519864671681</v>
      </c>
      <c r="L26" s="155"/>
    </row>
    <row r="27" spans="1:21" ht="12.95" customHeight="1" x14ac:dyDescent="0.2">
      <c r="A27" s="1083"/>
      <c r="B27" s="1084"/>
      <c r="C27" s="161" t="s">
        <v>8</v>
      </c>
      <c r="D27" s="135">
        <f t="shared" ref="D27:D28" si="11">D22</f>
        <v>5952</v>
      </c>
      <c r="E27" s="136">
        <f t="shared" si="7"/>
        <v>4382.6000000000004</v>
      </c>
      <c r="F27" s="136">
        <f t="shared" si="7"/>
        <v>46951.100000000006</v>
      </c>
      <c r="G27" s="208">
        <f t="shared" si="8"/>
        <v>0.11322353549053801</v>
      </c>
      <c r="H27" s="145">
        <f t="shared" si="9"/>
        <v>7.0543900365359338E-3</v>
      </c>
      <c r="I27" s="901">
        <v>4351.8999999999996</v>
      </c>
      <c r="J27" s="197">
        <v>46422.6</v>
      </c>
      <c r="K27" s="213">
        <f t="shared" si="10"/>
        <v>0.11290937724585078</v>
      </c>
      <c r="L27" s="155"/>
    </row>
    <row r="28" spans="1:21" ht="12.95" customHeight="1" x14ac:dyDescent="0.2">
      <c r="A28" s="1083"/>
      <c r="B28" s="1084"/>
      <c r="C28" s="161" t="s">
        <v>9</v>
      </c>
      <c r="D28" s="135">
        <f t="shared" si="11"/>
        <v>79435</v>
      </c>
      <c r="E28" s="136">
        <f t="shared" si="7"/>
        <v>6100.7000000000007</v>
      </c>
      <c r="F28" s="136">
        <f t="shared" si="7"/>
        <v>65357.1</v>
      </c>
      <c r="G28" s="208">
        <f t="shared" si="8"/>
        <v>0.15761028224504298</v>
      </c>
      <c r="H28" s="145">
        <f t="shared" si="9"/>
        <v>6.8891987205785743E-4</v>
      </c>
      <c r="I28" s="901">
        <v>6096.5</v>
      </c>
      <c r="J28" s="197">
        <v>65033.899999999994</v>
      </c>
      <c r="K28" s="213">
        <f t="shared" si="10"/>
        <v>0.15817275635454153</v>
      </c>
      <c r="L28" s="155"/>
    </row>
    <row r="29" spans="1:21" ht="12.95" customHeight="1" x14ac:dyDescent="0.2">
      <c r="A29" s="1083"/>
      <c r="B29" s="1084"/>
      <c r="C29" s="164" t="s">
        <v>2</v>
      </c>
      <c r="D29" s="165">
        <f>SUM(D25:D28)</f>
        <v>85633</v>
      </c>
      <c r="E29" s="166">
        <f>SUM(E25:E28)</f>
        <v>38707.5</v>
      </c>
      <c r="F29" s="167">
        <f>SUM(F25:F28)</f>
        <v>414905.28844999999</v>
      </c>
      <c r="G29" s="211">
        <f>SUM(G25:G28)</f>
        <v>1</v>
      </c>
      <c r="H29" s="168">
        <f t="shared" si="9"/>
        <v>4.2601437863391146E-3</v>
      </c>
      <c r="I29" s="906">
        <v>38543.299999999996</v>
      </c>
      <c r="J29" s="201">
        <v>411563.98756799998</v>
      </c>
      <c r="K29" s="216">
        <f>SUM(K25:K28)</f>
        <v>1</v>
      </c>
      <c r="L29" s="159"/>
    </row>
    <row r="30" spans="1:21" ht="5.0999999999999996" customHeight="1" x14ac:dyDescent="0.2">
      <c r="A30" s="138"/>
      <c r="B30" s="139"/>
      <c r="C30" s="257"/>
      <c r="D30" s="143"/>
      <c r="E30" s="144"/>
      <c r="F30" s="144"/>
      <c r="G30" s="217"/>
      <c r="H30" s="146"/>
      <c r="I30" s="908"/>
      <c r="J30" s="219"/>
      <c r="K30" s="222"/>
      <c r="L30" s="155"/>
    </row>
    <row r="31" spans="1:21" ht="20.100000000000001" customHeight="1" x14ac:dyDescent="0.2">
      <c r="A31" s="138"/>
      <c r="B31" s="139"/>
      <c r="C31" s="142"/>
      <c r="D31" s="144"/>
      <c r="E31" s="144"/>
      <c r="F31" s="144"/>
      <c r="G31" s="173"/>
      <c r="H31" s="122"/>
      <c r="I31" s="219"/>
      <c r="J31" s="219"/>
      <c r="K31" s="221"/>
      <c r="L31" s="126"/>
    </row>
    <row r="32" spans="1:21" ht="12.95" customHeight="1" x14ac:dyDescent="0.2">
      <c r="A32" s="1123" t="s">
        <v>117</v>
      </c>
      <c r="B32" s="1123"/>
      <c r="C32" s="1123"/>
      <c r="D32" s="1124"/>
      <c r="E32" s="170"/>
      <c r="F32" s="125"/>
      <c r="G32" s="125"/>
      <c r="H32" s="125"/>
      <c r="I32" s="223"/>
      <c r="J32" s="224"/>
      <c r="K32" s="225"/>
      <c r="L32" s="126"/>
    </row>
    <row r="33" spans="1:12" ht="24.95" customHeight="1" x14ac:dyDescent="0.25">
      <c r="A33" s="123"/>
      <c r="B33" s="127"/>
      <c r="C33" s="128"/>
      <c r="D33" s="128"/>
      <c r="E33" s="1060">
        <f>T!G17</f>
        <v>2016</v>
      </c>
      <c r="F33" s="1061"/>
      <c r="G33" s="1061"/>
      <c r="H33" s="896"/>
      <c r="I33" s="1062">
        <f>E33-1</f>
        <v>2015</v>
      </c>
      <c r="J33" s="1063"/>
      <c r="K33" s="1064"/>
      <c r="L33" s="155"/>
    </row>
    <row r="34" spans="1:12" ht="24.95" customHeight="1" x14ac:dyDescent="0.25">
      <c r="A34" s="129"/>
      <c r="B34" s="130"/>
      <c r="C34" s="131"/>
      <c r="D34" s="131"/>
      <c r="E34" s="132"/>
      <c r="F34" s="133"/>
      <c r="G34" s="175"/>
      <c r="H34" s="1054" t="s">
        <v>112</v>
      </c>
      <c r="I34" s="897"/>
      <c r="J34" s="194"/>
      <c r="K34" s="898"/>
      <c r="L34" s="155"/>
    </row>
    <row r="35" spans="1:12" ht="24.95" customHeight="1" x14ac:dyDescent="0.25">
      <c r="A35" s="129"/>
      <c r="B35" s="169"/>
      <c r="C35" s="169"/>
      <c r="D35" s="1066" t="s">
        <v>0</v>
      </c>
      <c r="E35" s="1053" t="s">
        <v>41</v>
      </c>
      <c r="F35" s="1054"/>
      <c r="G35" s="202" t="s">
        <v>111</v>
      </c>
      <c r="H35" s="1054"/>
      <c r="I35" s="1068" t="s">
        <v>41</v>
      </c>
      <c r="J35" s="1069"/>
      <c r="K35" s="205" t="s">
        <v>111</v>
      </c>
      <c r="L35" s="155"/>
    </row>
    <row r="36" spans="1:12" ht="12.95" customHeight="1" x14ac:dyDescent="0.25">
      <c r="A36" s="1065" t="s">
        <v>164</v>
      </c>
      <c r="B36" s="1065"/>
      <c r="C36" s="238" t="s">
        <v>48</v>
      </c>
      <c r="D36" s="1067"/>
      <c r="E36" s="134" t="s">
        <v>154</v>
      </c>
      <c r="F36" s="134" t="s">
        <v>1</v>
      </c>
      <c r="G36" s="203" t="s">
        <v>69</v>
      </c>
      <c r="H36" s="1065"/>
      <c r="I36" s="899" t="s">
        <v>165</v>
      </c>
      <c r="J36" s="196" t="s">
        <v>1</v>
      </c>
      <c r="K36" s="206" t="s">
        <v>69</v>
      </c>
      <c r="L36" s="159"/>
    </row>
    <row r="37" spans="1:12" ht="12.95" customHeight="1" x14ac:dyDescent="0.2">
      <c r="A37" s="1077" t="str">
        <f>T!J20</f>
        <v>duben</v>
      </c>
      <c r="B37" s="1078"/>
      <c r="C37" s="160" t="s">
        <v>6</v>
      </c>
      <c r="D37" s="135">
        <v>81</v>
      </c>
      <c r="E37" s="136">
        <v>10375.299999999999</v>
      </c>
      <c r="F37" s="136">
        <v>111033.12394000003</v>
      </c>
      <c r="G37" s="208">
        <f>E37/$E$41</f>
        <v>0.41999141825482927</v>
      </c>
      <c r="H37" s="145">
        <f>(E37-I37)/I37</f>
        <v>-1.4700715092924197E-2</v>
      </c>
      <c r="I37" s="901">
        <v>10530.1</v>
      </c>
      <c r="J37" s="197">
        <v>112047.03569999996</v>
      </c>
      <c r="K37" s="213">
        <f>I37/$I$41</f>
        <v>0.42102043509030063</v>
      </c>
      <c r="L37" s="155"/>
    </row>
    <row r="38" spans="1:12" ht="12.95" customHeight="1" x14ac:dyDescent="0.2">
      <c r="A38" s="1079"/>
      <c r="B38" s="1080"/>
      <c r="C38" s="161" t="s">
        <v>7</v>
      </c>
      <c r="D38" s="135">
        <v>256</v>
      </c>
      <c r="E38" s="136">
        <v>2376.4</v>
      </c>
      <c r="F38" s="136">
        <v>25431.637029999994</v>
      </c>
      <c r="G38" s="208">
        <f t="shared" ref="G38:G41" si="12">E38/$E$41</f>
        <v>9.6196505772438032E-2</v>
      </c>
      <c r="H38" s="145">
        <f>(E38-I38)/I38</f>
        <v>-7.8904521354319253E-3</v>
      </c>
      <c r="I38" s="901">
        <v>2395.3000000000002</v>
      </c>
      <c r="J38" s="197">
        <v>25487.578733999984</v>
      </c>
      <c r="K38" s="213">
        <f t="shared" ref="K38:K41" si="13">I38/$I$41</f>
        <v>9.5770244173540339E-2</v>
      </c>
      <c r="L38" s="156"/>
    </row>
    <row r="39" spans="1:12" ht="12.95" customHeight="1" x14ac:dyDescent="0.2">
      <c r="A39" s="1079"/>
      <c r="B39" s="1080"/>
      <c r="C39" s="161" t="s">
        <v>8</v>
      </c>
      <c r="D39" s="135">
        <v>9466</v>
      </c>
      <c r="E39" s="136">
        <v>4120.1000000000004</v>
      </c>
      <c r="F39" s="136">
        <v>44092</v>
      </c>
      <c r="G39" s="208">
        <f t="shared" si="12"/>
        <v>0.16678135980181027</v>
      </c>
      <c r="H39" s="145">
        <f t="shared" ref="H39:H41" si="14">(E39-I39)/I39</f>
        <v>-4.5182178409200295E-3</v>
      </c>
      <c r="I39" s="901">
        <v>4138.8</v>
      </c>
      <c r="J39" s="197">
        <v>44039.199999999997</v>
      </c>
      <c r="K39" s="213">
        <f t="shared" si="13"/>
        <v>0.16547985078505772</v>
      </c>
      <c r="L39" s="156"/>
    </row>
    <row r="40" spans="1:12" ht="12.95" customHeight="1" x14ac:dyDescent="0.2">
      <c r="A40" s="1079"/>
      <c r="B40" s="1080"/>
      <c r="C40" s="161" t="s">
        <v>9</v>
      </c>
      <c r="D40" s="135">
        <v>108524</v>
      </c>
      <c r="E40" s="136">
        <v>7831.8</v>
      </c>
      <c r="F40" s="136">
        <v>83813.600000000006</v>
      </c>
      <c r="G40" s="208">
        <f t="shared" si="12"/>
        <v>0.31703071617092249</v>
      </c>
      <c r="H40" s="145">
        <f t="shared" si="14"/>
        <v>-1.4458831967986667E-2</v>
      </c>
      <c r="I40" s="901">
        <v>7946.7</v>
      </c>
      <c r="J40" s="197">
        <v>84558.399999999994</v>
      </c>
      <c r="K40" s="213">
        <f t="shared" si="13"/>
        <v>0.3177294699511013</v>
      </c>
      <c r="L40" s="156"/>
    </row>
    <row r="41" spans="1:12" ht="12.95" customHeight="1" x14ac:dyDescent="0.2">
      <c r="A41" s="1081"/>
      <c r="B41" s="1082"/>
      <c r="C41" s="163" t="s">
        <v>2</v>
      </c>
      <c r="D41" s="151">
        <v>118327</v>
      </c>
      <c r="E41" s="152">
        <v>24703.599999999999</v>
      </c>
      <c r="F41" s="153">
        <v>264370.36097000004</v>
      </c>
      <c r="G41" s="209">
        <f t="shared" si="12"/>
        <v>1</v>
      </c>
      <c r="H41" s="154">
        <f t="shared" si="14"/>
        <v>-1.2286643023641807E-2</v>
      </c>
      <c r="I41" s="903">
        <v>25010.9</v>
      </c>
      <c r="J41" s="198">
        <v>266132.21443399996</v>
      </c>
      <c r="K41" s="214">
        <f t="shared" si="13"/>
        <v>1</v>
      </c>
      <c r="L41" s="174"/>
    </row>
    <row r="42" spans="1:12" ht="12.95" customHeight="1" x14ac:dyDescent="0.2">
      <c r="A42" s="1083" t="str">
        <f>T!J21</f>
        <v>květen</v>
      </c>
      <c r="B42" s="1084"/>
      <c r="C42" s="161" t="s">
        <v>6</v>
      </c>
      <c r="D42" s="135">
        <v>81</v>
      </c>
      <c r="E42" s="136">
        <v>8789.5</v>
      </c>
      <c r="F42" s="136">
        <v>94258.279679999978</v>
      </c>
      <c r="G42" s="208">
        <f>E42/$E$46</f>
        <v>0.55361698107265456</v>
      </c>
      <c r="H42" s="145">
        <f>(E42-I42)/I42</f>
        <v>1.6550240562546305E-2</v>
      </c>
      <c r="I42" s="901">
        <v>8646.4</v>
      </c>
      <c r="J42" s="197">
        <v>92556.478039999987</v>
      </c>
      <c r="K42" s="213">
        <f>I42/$I$46</f>
        <v>0.56269320126772571</v>
      </c>
      <c r="L42" s="156"/>
    </row>
    <row r="43" spans="1:12" ht="12.95" customHeight="1" x14ac:dyDescent="0.2">
      <c r="A43" s="1083"/>
      <c r="B43" s="1084"/>
      <c r="C43" s="161" t="s">
        <v>7</v>
      </c>
      <c r="D43" s="135">
        <v>259</v>
      </c>
      <c r="E43" s="136">
        <v>1634.5</v>
      </c>
      <c r="F43" s="136">
        <v>17528.344030000022</v>
      </c>
      <c r="G43" s="208">
        <f t="shared" ref="G43:G46" si="15">E43/$E$46</f>
        <v>0.10295090227695021</v>
      </c>
      <c r="H43" s="145">
        <f>(E43-I43)/I43</f>
        <v>0.1239084095441106</v>
      </c>
      <c r="I43" s="901">
        <v>1454.3</v>
      </c>
      <c r="J43" s="197">
        <v>15567.872790000001</v>
      </c>
      <c r="K43" s="213">
        <f t="shared" ref="K43:K46" si="16">I43/$I$46</f>
        <v>9.4643403335914783E-2</v>
      </c>
      <c r="L43" s="157"/>
    </row>
    <row r="44" spans="1:12" ht="12.95" customHeight="1" x14ac:dyDescent="0.2">
      <c r="A44" s="1083"/>
      <c r="B44" s="1084"/>
      <c r="C44" s="161" t="s">
        <v>8</v>
      </c>
      <c r="D44" s="135">
        <v>9461</v>
      </c>
      <c r="E44" s="136">
        <v>1879.6</v>
      </c>
      <c r="F44" s="136">
        <v>20157</v>
      </c>
      <c r="G44" s="208">
        <f t="shared" si="15"/>
        <v>0.11838881365540263</v>
      </c>
      <c r="H44" s="145">
        <f t="shared" ref="H44:H46" si="17">(E44-I44)/I44</f>
        <v>4.2369121561668069E-2</v>
      </c>
      <c r="I44" s="901">
        <v>1803.2</v>
      </c>
      <c r="J44" s="197">
        <v>19302.099999999999</v>
      </c>
      <c r="K44" s="213">
        <f t="shared" si="16"/>
        <v>0.11734922979806198</v>
      </c>
      <c r="L44" s="156"/>
    </row>
    <row r="45" spans="1:12" ht="12.95" customHeight="1" x14ac:dyDescent="0.2">
      <c r="A45" s="1083"/>
      <c r="B45" s="1084"/>
      <c r="C45" s="161" t="s">
        <v>9</v>
      </c>
      <c r="D45" s="135">
        <v>108485</v>
      </c>
      <c r="E45" s="136">
        <v>3572.9</v>
      </c>
      <c r="F45" s="136">
        <v>38316</v>
      </c>
      <c r="G45" s="208">
        <f t="shared" si="15"/>
        <v>0.22504330299499262</v>
      </c>
      <c r="H45" s="145">
        <f t="shared" si="17"/>
        <v>3.1973889434463713E-2</v>
      </c>
      <c r="I45" s="901">
        <v>3462.2</v>
      </c>
      <c r="J45" s="197">
        <v>37061.4</v>
      </c>
      <c r="K45" s="213">
        <f t="shared" si="16"/>
        <v>0.22531416559829756</v>
      </c>
      <c r="L45" s="156"/>
    </row>
    <row r="46" spans="1:12" ht="12.95" customHeight="1" x14ac:dyDescent="0.2">
      <c r="A46" s="1083"/>
      <c r="B46" s="1084"/>
      <c r="C46" s="163" t="s">
        <v>2</v>
      </c>
      <c r="D46" s="151">
        <v>118286</v>
      </c>
      <c r="E46" s="152">
        <v>15876.5</v>
      </c>
      <c r="F46" s="153">
        <v>170259.62371000001</v>
      </c>
      <c r="G46" s="226">
        <f t="shared" si="15"/>
        <v>1</v>
      </c>
      <c r="H46" s="154">
        <f t="shared" si="17"/>
        <v>3.3215975426425799E-2</v>
      </c>
      <c r="I46" s="903">
        <v>15366.099999999999</v>
      </c>
      <c r="J46" s="198">
        <v>164487.85082999998</v>
      </c>
      <c r="K46" s="228">
        <f t="shared" si="16"/>
        <v>1</v>
      </c>
      <c r="L46" s="174"/>
    </row>
    <row r="47" spans="1:12" ht="12.95" customHeight="1" x14ac:dyDescent="0.2">
      <c r="A47" s="1083" t="str">
        <f>T!J22</f>
        <v>červen</v>
      </c>
      <c r="B47" s="1084"/>
      <c r="C47" s="160" t="s">
        <v>6</v>
      </c>
      <c r="D47" s="180">
        <v>81</v>
      </c>
      <c r="E47" s="181">
        <v>8154.4</v>
      </c>
      <c r="F47" s="181">
        <v>87623.424620000078</v>
      </c>
      <c r="G47" s="207">
        <f>E47/$E$51</f>
        <v>0.69624316939890707</v>
      </c>
      <c r="H47" s="182">
        <f>(E47-I47)/I47</f>
        <v>-3.2371368900702614E-2</v>
      </c>
      <c r="I47" s="900">
        <v>8427.2000000000007</v>
      </c>
      <c r="J47" s="199">
        <v>90300.002800000002</v>
      </c>
      <c r="K47" s="212">
        <f>I47/$I$51</f>
        <v>0.69205879937587256</v>
      </c>
      <c r="L47" s="183"/>
    </row>
    <row r="48" spans="1:12" ht="12.95" customHeight="1" x14ac:dyDescent="0.2">
      <c r="A48" s="1083"/>
      <c r="B48" s="1084"/>
      <c r="C48" s="161" t="s">
        <v>7</v>
      </c>
      <c r="D48" s="135">
        <v>260</v>
      </c>
      <c r="E48" s="136">
        <v>1246.5</v>
      </c>
      <c r="F48" s="136">
        <v>13394.284609999995</v>
      </c>
      <c r="G48" s="208">
        <f t="shared" ref="G48:G51" si="18">E48/$E$51</f>
        <v>0.10642930327868852</v>
      </c>
      <c r="H48" s="145">
        <f t="shared" ref="H48:H51" si="19">(E48-I48)/I48</f>
        <v>7.4383726943630366E-2</v>
      </c>
      <c r="I48" s="901">
        <v>1160.2</v>
      </c>
      <c r="J48" s="197">
        <v>12432.405669999998</v>
      </c>
      <c r="K48" s="213">
        <f t="shared" ref="K48:K51" si="20">I48/$I$51</f>
        <v>9.5277983082861131E-2</v>
      </c>
      <c r="L48" s="158"/>
    </row>
    <row r="49" spans="1:12" ht="12.95" customHeight="1" x14ac:dyDescent="0.2">
      <c r="A49" s="1083"/>
      <c r="B49" s="1084"/>
      <c r="C49" s="161" t="s">
        <v>8</v>
      </c>
      <c r="D49" s="135">
        <v>9450</v>
      </c>
      <c r="E49" s="136">
        <v>796.7</v>
      </c>
      <c r="F49" s="136">
        <v>8560.6</v>
      </c>
      <c r="G49" s="208">
        <f t="shared" si="18"/>
        <v>6.8024248633879791E-2</v>
      </c>
      <c r="H49" s="145">
        <f t="shared" si="19"/>
        <v>-0.10160126296797464</v>
      </c>
      <c r="I49" s="901">
        <v>886.8</v>
      </c>
      <c r="J49" s="197">
        <v>9502.6</v>
      </c>
      <c r="K49" s="213">
        <f t="shared" si="20"/>
        <v>7.2825819167282577E-2</v>
      </c>
      <c r="L49" s="158"/>
    </row>
    <row r="50" spans="1:12" ht="12.95" customHeight="1" x14ac:dyDescent="0.2">
      <c r="A50" s="1083"/>
      <c r="B50" s="1084"/>
      <c r="C50" s="161" t="s">
        <v>9</v>
      </c>
      <c r="D50" s="135">
        <v>108430</v>
      </c>
      <c r="E50" s="136">
        <v>1514.4</v>
      </c>
      <c r="F50" s="136">
        <v>16272.7</v>
      </c>
      <c r="G50" s="208">
        <f t="shared" si="18"/>
        <v>0.12930327868852459</v>
      </c>
      <c r="H50" s="145">
        <f t="shared" si="19"/>
        <v>-0.11064129668780824</v>
      </c>
      <c r="I50" s="901">
        <v>1702.8</v>
      </c>
      <c r="J50" s="197">
        <v>18245.7</v>
      </c>
      <c r="K50" s="213">
        <f t="shared" si="20"/>
        <v>0.13983739837398373</v>
      </c>
      <c r="L50" s="158"/>
    </row>
    <row r="51" spans="1:12" ht="12.95" customHeight="1" thickBot="1" x14ac:dyDescent="0.25">
      <c r="A51" s="1085"/>
      <c r="B51" s="1086"/>
      <c r="C51" s="184" t="s">
        <v>2</v>
      </c>
      <c r="D51" s="185">
        <v>118221</v>
      </c>
      <c r="E51" s="186">
        <v>11712</v>
      </c>
      <c r="F51" s="187">
        <v>125851.00923000007</v>
      </c>
      <c r="G51" s="210">
        <f t="shared" si="18"/>
        <v>1</v>
      </c>
      <c r="H51" s="188">
        <f t="shared" si="19"/>
        <v>-3.8186745503818675E-2</v>
      </c>
      <c r="I51" s="913">
        <v>12177</v>
      </c>
      <c r="J51" s="200">
        <v>130480.70847</v>
      </c>
      <c r="K51" s="215">
        <f t="shared" si="20"/>
        <v>1</v>
      </c>
      <c r="L51" s="189"/>
    </row>
    <row r="52" spans="1:12" ht="12.95" customHeight="1" thickTop="1" x14ac:dyDescent="0.2">
      <c r="A52" s="1091" t="str">
        <f>T!E17</f>
        <v>II. čtvrtletí</v>
      </c>
      <c r="B52" s="1092"/>
      <c r="C52" s="161" t="s">
        <v>6</v>
      </c>
      <c r="D52" s="135">
        <f>D47</f>
        <v>81</v>
      </c>
      <c r="E52" s="136">
        <f>E37+E42+E47</f>
        <v>27319.199999999997</v>
      </c>
      <c r="F52" s="136">
        <f>F37+F42+F47</f>
        <v>292914.82824000006</v>
      </c>
      <c r="G52" s="208">
        <f>E52/$E$56</f>
        <v>0.52243455512400527</v>
      </c>
      <c r="H52" s="145">
        <f>(E52-I52)/I52</f>
        <v>-1.0306589334038684E-2</v>
      </c>
      <c r="I52" s="901">
        <v>27603.7</v>
      </c>
      <c r="J52" s="197">
        <v>294903.51653999998</v>
      </c>
      <c r="K52" s="213">
        <f>I52/$I$56</f>
        <v>0.52524451040834186</v>
      </c>
      <c r="L52" s="155"/>
    </row>
    <row r="53" spans="1:12" ht="12.95" customHeight="1" x14ac:dyDescent="0.2">
      <c r="A53" s="1083"/>
      <c r="B53" s="1084"/>
      <c r="C53" s="161" t="s">
        <v>7</v>
      </c>
      <c r="D53" s="135">
        <f>D48</f>
        <v>260</v>
      </c>
      <c r="E53" s="136">
        <f t="shared" ref="E53:F55" si="21">E38+E43+E48</f>
        <v>5257.4</v>
      </c>
      <c r="F53" s="136">
        <f t="shared" si="21"/>
        <v>56354.265670000015</v>
      </c>
      <c r="G53" s="208">
        <f t="shared" ref="G53:G56" si="22">E53/$E$56</f>
        <v>0.10053908716613025</v>
      </c>
      <c r="H53" s="145">
        <f t="shared" ref="H53:H56" si="23">(E53-I53)/I53</f>
        <v>4.9423130663898647E-2</v>
      </c>
      <c r="I53" s="901">
        <v>5009.8</v>
      </c>
      <c r="J53" s="197">
        <v>53487.857193999989</v>
      </c>
      <c r="K53" s="213">
        <f t="shared" ref="K53:K56" si="24">I53/$I$56</f>
        <v>9.5326711572858394E-2</v>
      </c>
      <c r="L53" s="155"/>
    </row>
    <row r="54" spans="1:12" ht="12.95" customHeight="1" x14ac:dyDescent="0.2">
      <c r="A54" s="1083"/>
      <c r="B54" s="1084"/>
      <c r="C54" s="161" t="s">
        <v>8</v>
      </c>
      <c r="D54" s="135">
        <f t="shared" ref="D54:D55" si="25">D49</f>
        <v>9450</v>
      </c>
      <c r="E54" s="136">
        <f t="shared" si="21"/>
        <v>6796.4000000000005</v>
      </c>
      <c r="F54" s="136">
        <f t="shared" si="21"/>
        <v>72809.600000000006</v>
      </c>
      <c r="G54" s="208">
        <f t="shared" si="22"/>
        <v>0.12996991897437665</v>
      </c>
      <c r="H54" s="145">
        <f t="shared" si="23"/>
        <v>-4.7446110590439955E-3</v>
      </c>
      <c r="I54" s="901">
        <v>6828.8</v>
      </c>
      <c r="J54" s="197">
        <v>72843.899999999994</v>
      </c>
      <c r="K54" s="213">
        <f t="shared" si="24"/>
        <v>0.12993872968755946</v>
      </c>
      <c r="L54" s="155"/>
    </row>
    <row r="55" spans="1:12" ht="12.95" customHeight="1" x14ac:dyDescent="0.2">
      <c r="A55" s="1083"/>
      <c r="B55" s="1084"/>
      <c r="C55" s="161" t="s">
        <v>9</v>
      </c>
      <c r="D55" s="135">
        <f t="shared" si="25"/>
        <v>108430</v>
      </c>
      <c r="E55" s="136">
        <f t="shared" si="21"/>
        <v>12919.1</v>
      </c>
      <c r="F55" s="136">
        <f t="shared" si="21"/>
        <v>138402.30000000002</v>
      </c>
      <c r="G55" s="208">
        <f t="shared" si="22"/>
        <v>0.24705643873548777</v>
      </c>
      <c r="H55" s="145">
        <f t="shared" si="23"/>
        <v>-1.4689170740636116E-2</v>
      </c>
      <c r="I55" s="901">
        <v>13111.699999999999</v>
      </c>
      <c r="J55" s="197">
        <v>139865.5</v>
      </c>
      <c r="K55" s="213">
        <f t="shared" si="24"/>
        <v>0.24949004833124022</v>
      </c>
      <c r="L55" s="155"/>
    </row>
    <row r="56" spans="1:12" ht="12.95" customHeight="1" x14ac:dyDescent="0.2">
      <c r="A56" s="1083"/>
      <c r="B56" s="1084"/>
      <c r="C56" s="164" t="s">
        <v>2</v>
      </c>
      <c r="D56" s="165">
        <f>SUM(D52:D55)</f>
        <v>118221</v>
      </c>
      <c r="E56" s="166">
        <f>SUM(E52:E55)</f>
        <v>52292.1</v>
      </c>
      <c r="F56" s="167">
        <f>SUM(F52:F55)</f>
        <v>560480.99391000008</v>
      </c>
      <c r="G56" s="211">
        <f t="shared" si="22"/>
        <v>1</v>
      </c>
      <c r="H56" s="168">
        <f t="shared" si="23"/>
        <v>-4.9834455988126778E-3</v>
      </c>
      <c r="I56" s="906">
        <v>52554</v>
      </c>
      <c r="J56" s="201">
        <v>561100.77373399993</v>
      </c>
      <c r="K56" s="216">
        <f t="shared" si="24"/>
        <v>1</v>
      </c>
      <c r="L56" s="159"/>
    </row>
    <row r="57" spans="1:12" ht="5.0999999999999996" customHeight="1" x14ac:dyDescent="0.2">
      <c r="A57" s="138"/>
      <c r="B57" s="139"/>
      <c r="C57" s="257"/>
      <c r="D57" s="143"/>
      <c r="E57" s="144"/>
      <c r="F57" s="144"/>
      <c r="G57" s="217"/>
      <c r="H57" s="146"/>
      <c r="I57" s="908"/>
      <c r="J57" s="219"/>
      <c r="K57" s="222"/>
      <c r="L57" s="155"/>
    </row>
    <row r="58" spans="1:12" ht="15" customHeight="1" x14ac:dyDescent="0.2">
      <c r="A58" s="141"/>
      <c r="B58" s="141"/>
      <c r="C58" s="141"/>
      <c r="D58" s="141"/>
      <c r="E58" s="141"/>
      <c r="F58" s="141"/>
      <c r="G58" s="141"/>
      <c r="H58" s="141"/>
      <c r="I58" s="141"/>
      <c r="J58" s="141"/>
      <c r="K58" s="141"/>
    </row>
    <row r="59" spans="1:12" ht="15" customHeight="1" x14ac:dyDescent="0.2">
      <c r="A59" s="141"/>
      <c r="B59" s="141"/>
      <c r="C59" s="141"/>
      <c r="D59" s="141"/>
      <c r="E59" s="141"/>
      <c r="F59" s="141"/>
      <c r="G59" s="141"/>
      <c r="H59" s="141"/>
      <c r="I59" s="141"/>
      <c r="J59" s="141"/>
      <c r="K59" s="141"/>
    </row>
    <row r="60" spans="1:12" ht="15" customHeight="1" x14ac:dyDescent="0.2">
      <c r="A60" s="141"/>
      <c r="B60" s="141"/>
      <c r="C60" s="141"/>
      <c r="D60" s="141"/>
      <c r="E60" s="141"/>
      <c r="F60" s="141"/>
      <c r="G60" s="141"/>
      <c r="H60" s="141"/>
      <c r="I60" s="141"/>
      <c r="J60" s="141"/>
      <c r="K60" s="141"/>
    </row>
    <row r="61" spans="1:12" ht="15" customHeight="1" x14ac:dyDescent="0.2">
      <c r="A61" s="141"/>
      <c r="B61" s="141"/>
      <c r="C61" s="141"/>
      <c r="D61" s="141"/>
      <c r="E61" s="141"/>
      <c r="F61" s="141"/>
      <c r="G61" s="141"/>
      <c r="H61" s="141"/>
      <c r="I61" s="141"/>
      <c r="J61" s="141"/>
      <c r="K61" s="141"/>
    </row>
    <row r="62" spans="1:12" ht="15" customHeight="1" x14ac:dyDescent="0.2">
      <c r="A62" s="141"/>
      <c r="B62" s="141"/>
      <c r="C62" s="141"/>
      <c r="D62" s="141"/>
      <c r="E62" s="141"/>
      <c r="F62" s="141"/>
      <c r="G62" s="141"/>
      <c r="H62" s="141"/>
      <c r="I62" s="141"/>
      <c r="J62" s="141"/>
      <c r="K62" s="141"/>
    </row>
    <row r="63" spans="1:12" ht="15" customHeight="1" x14ac:dyDescent="0.2">
      <c r="A63" s="141"/>
      <c r="B63" s="141"/>
      <c r="C63" s="141"/>
      <c r="D63" s="141"/>
      <c r="E63" s="141"/>
      <c r="F63" s="141"/>
      <c r="G63" s="141"/>
      <c r="H63" s="141"/>
      <c r="I63" s="141"/>
      <c r="J63" s="141"/>
      <c r="K63" s="141"/>
    </row>
    <row r="64" spans="1:12" ht="15" customHeight="1" x14ac:dyDescent="0.2">
      <c r="A64" s="141"/>
      <c r="B64" s="141"/>
      <c r="C64" s="141"/>
      <c r="D64" s="141"/>
      <c r="E64" s="141"/>
      <c r="F64" s="141"/>
      <c r="G64" s="141"/>
      <c r="H64" s="141"/>
      <c r="I64" s="141"/>
      <c r="J64" s="141"/>
      <c r="K64" s="141"/>
    </row>
    <row r="65" spans="1:11" ht="15" customHeight="1" x14ac:dyDescent="0.2">
      <c r="A65" s="141"/>
      <c r="B65" s="141"/>
      <c r="C65" s="141"/>
      <c r="D65" s="141"/>
      <c r="E65" s="141"/>
      <c r="F65" s="141"/>
      <c r="G65" s="141"/>
      <c r="H65" s="141"/>
      <c r="I65" s="141"/>
      <c r="J65" s="141"/>
      <c r="K65" s="141"/>
    </row>
    <row r="66" spans="1:11" ht="15" customHeight="1" x14ac:dyDescent="0.2">
      <c r="A66" s="141"/>
      <c r="B66" s="141"/>
      <c r="C66" s="141"/>
      <c r="D66" s="141"/>
      <c r="E66" s="141"/>
      <c r="F66" s="141"/>
      <c r="G66" s="141"/>
      <c r="H66" s="141"/>
      <c r="I66" s="141"/>
      <c r="J66" s="141"/>
      <c r="K66" s="141"/>
    </row>
    <row r="67" spans="1:11" ht="15" customHeight="1" x14ac:dyDescent="0.2">
      <c r="A67" s="141"/>
      <c r="B67" s="141"/>
      <c r="C67" s="141"/>
      <c r="D67" s="141"/>
      <c r="E67" s="141"/>
      <c r="F67" s="141"/>
      <c r="G67" s="141"/>
      <c r="H67" s="141"/>
      <c r="I67" s="141"/>
      <c r="J67" s="141"/>
      <c r="K67" s="141"/>
    </row>
    <row r="68" spans="1:11" ht="15" customHeight="1" x14ac:dyDescent="0.2">
      <c r="A68" s="141"/>
      <c r="B68" s="141"/>
      <c r="C68" s="141"/>
      <c r="D68" s="141"/>
      <c r="E68" s="141"/>
      <c r="F68" s="141"/>
      <c r="G68" s="141"/>
      <c r="H68" s="141"/>
      <c r="I68" s="141"/>
      <c r="J68" s="141"/>
      <c r="K68" s="141"/>
    </row>
    <row r="69" spans="1:11" ht="15" customHeight="1" x14ac:dyDescent="0.2">
      <c r="A69" s="141"/>
      <c r="B69" s="141"/>
      <c r="C69" s="141"/>
      <c r="D69" s="141"/>
      <c r="E69" s="141"/>
      <c r="F69" s="141"/>
      <c r="G69" s="141"/>
      <c r="H69" s="141"/>
      <c r="I69" s="141"/>
      <c r="J69" s="141"/>
      <c r="K69" s="141"/>
    </row>
    <row r="70" spans="1:11" ht="15" customHeight="1" x14ac:dyDescent="0.2">
      <c r="A70" s="141"/>
      <c r="B70" s="141"/>
      <c r="C70" s="141"/>
      <c r="D70" s="141"/>
      <c r="E70" s="141"/>
      <c r="F70" s="141"/>
      <c r="G70" s="141"/>
      <c r="H70" s="141"/>
      <c r="I70" s="141"/>
      <c r="J70" s="141"/>
      <c r="K70" s="141"/>
    </row>
    <row r="71" spans="1:11" ht="15" customHeight="1" x14ac:dyDescent="0.2">
      <c r="A71" s="141"/>
      <c r="B71" s="141"/>
      <c r="C71" s="141"/>
      <c r="D71" s="141"/>
      <c r="E71" s="141"/>
      <c r="F71" s="141"/>
      <c r="G71" s="141"/>
      <c r="H71" s="141"/>
      <c r="I71" s="141"/>
      <c r="J71" s="141"/>
      <c r="K71" s="141"/>
    </row>
    <row r="72" spans="1:11" ht="15" customHeight="1" x14ac:dyDescent="0.2">
      <c r="A72" s="141"/>
      <c r="B72" s="141"/>
      <c r="C72" s="141"/>
      <c r="D72" s="141"/>
      <c r="E72" s="141"/>
      <c r="F72" s="141"/>
      <c r="G72" s="141"/>
      <c r="H72" s="141"/>
      <c r="I72" s="141"/>
      <c r="J72" s="141"/>
      <c r="K72" s="141"/>
    </row>
    <row r="73" spans="1:11" ht="15" customHeight="1" x14ac:dyDescent="0.2">
      <c r="A73" s="141"/>
      <c r="B73" s="141"/>
      <c r="C73" s="141"/>
      <c r="D73" s="141"/>
      <c r="E73" s="141"/>
      <c r="F73" s="141"/>
      <c r="G73" s="141"/>
      <c r="H73" s="141"/>
      <c r="I73" s="141"/>
      <c r="J73" s="141"/>
      <c r="K73" s="141"/>
    </row>
    <row r="74" spans="1:11" ht="15" customHeight="1" x14ac:dyDescent="0.2">
      <c r="A74" s="141"/>
      <c r="B74" s="141"/>
      <c r="C74" s="141"/>
      <c r="D74" s="141"/>
      <c r="E74" s="141"/>
      <c r="F74" s="141"/>
      <c r="G74" s="141"/>
      <c r="H74" s="141"/>
      <c r="I74" s="141"/>
      <c r="J74" s="141"/>
      <c r="K74" s="141"/>
    </row>
    <row r="75" spans="1:11" ht="15" customHeight="1" x14ac:dyDescent="0.2">
      <c r="A75" s="141"/>
      <c r="B75" s="141"/>
      <c r="C75" s="141"/>
      <c r="D75" s="141"/>
      <c r="E75" s="141"/>
      <c r="F75" s="141"/>
      <c r="G75" s="141"/>
      <c r="H75" s="141"/>
      <c r="I75" s="141"/>
      <c r="J75" s="141"/>
      <c r="K75" s="141"/>
    </row>
    <row r="76" spans="1:11" ht="15" customHeight="1" x14ac:dyDescent="0.2">
      <c r="A76" s="141"/>
      <c r="B76" s="141"/>
      <c r="C76" s="141"/>
      <c r="D76" s="141"/>
      <c r="E76" s="141"/>
      <c r="F76" s="141"/>
      <c r="G76" s="141"/>
      <c r="H76" s="141"/>
      <c r="I76" s="141"/>
      <c r="J76" s="141"/>
      <c r="K76" s="141"/>
    </row>
    <row r="77" spans="1:11" ht="15" customHeight="1" x14ac:dyDescent="0.2">
      <c r="A77" s="141"/>
      <c r="B77" s="141"/>
      <c r="C77" s="141"/>
      <c r="D77" s="141"/>
      <c r="E77" s="141"/>
      <c r="F77" s="141"/>
      <c r="G77" s="141"/>
      <c r="H77" s="141"/>
      <c r="I77" s="141"/>
      <c r="J77" s="141"/>
      <c r="K77" s="141"/>
    </row>
    <row r="78" spans="1:11" ht="15" customHeight="1" x14ac:dyDescent="0.2">
      <c r="A78" s="141"/>
      <c r="B78" s="141"/>
      <c r="C78" s="141"/>
      <c r="D78" s="141"/>
      <c r="E78" s="141"/>
      <c r="F78" s="141"/>
      <c r="G78" s="141"/>
      <c r="H78" s="141"/>
      <c r="I78" s="141"/>
      <c r="J78" s="141"/>
      <c r="K78" s="141"/>
    </row>
    <row r="79" spans="1:11" ht="15" customHeight="1" x14ac:dyDescent="0.2">
      <c r="A79" s="141"/>
      <c r="B79" s="141"/>
      <c r="C79" s="141"/>
      <c r="D79" s="141"/>
      <c r="E79" s="141"/>
      <c r="F79" s="141"/>
      <c r="G79" s="141"/>
      <c r="H79" s="141"/>
      <c r="I79" s="141"/>
      <c r="J79" s="141"/>
      <c r="K79" s="141"/>
    </row>
    <row r="80" spans="1:11" ht="15" customHeight="1" x14ac:dyDescent="0.2">
      <c r="A80" s="141"/>
      <c r="B80" s="141"/>
      <c r="C80" s="141"/>
      <c r="D80" s="141"/>
      <c r="E80" s="141"/>
      <c r="F80" s="141"/>
      <c r="G80" s="141"/>
      <c r="H80" s="141"/>
      <c r="I80" s="141"/>
      <c r="J80" s="141"/>
      <c r="K80" s="141"/>
    </row>
    <row r="81" spans="1:11" ht="15" customHeight="1" x14ac:dyDescent="0.2">
      <c r="A81" s="141"/>
      <c r="B81" s="141"/>
      <c r="C81" s="141"/>
      <c r="D81" s="141"/>
      <c r="E81" s="141"/>
      <c r="F81" s="141"/>
      <c r="G81" s="141"/>
      <c r="H81" s="141"/>
      <c r="I81" s="141"/>
      <c r="J81" s="141"/>
      <c r="K81" s="141"/>
    </row>
    <row r="82" spans="1:11" ht="15" customHeight="1" x14ac:dyDescent="0.2">
      <c r="A82" s="141"/>
      <c r="B82" s="141"/>
      <c r="C82" s="141"/>
      <c r="D82" s="141"/>
      <c r="E82" s="141"/>
      <c r="F82" s="141"/>
      <c r="G82" s="141"/>
      <c r="H82" s="141"/>
      <c r="I82" s="141"/>
      <c r="J82" s="141"/>
      <c r="K82" s="141"/>
    </row>
    <row r="83" spans="1:11" ht="15" customHeight="1" x14ac:dyDescent="0.2">
      <c r="A83" s="141"/>
      <c r="B83" s="141"/>
      <c r="C83" s="141"/>
      <c r="D83" s="141"/>
      <c r="E83" s="141"/>
      <c r="F83" s="141"/>
      <c r="G83" s="141"/>
      <c r="H83" s="141"/>
      <c r="I83" s="141"/>
      <c r="J83" s="141"/>
      <c r="K83" s="141"/>
    </row>
    <row r="84" spans="1:11" ht="15" customHeight="1" x14ac:dyDescent="0.2">
      <c r="A84" s="141"/>
      <c r="B84" s="141"/>
      <c r="C84" s="141"/>
      <c r="D84" s="141"/>
      <c r="E84" s="141"/>
      <c r="F84" s="141"/>
      <c r="G84" s="141"/>
      <c r="H84" s="141"/>
      <c r="I84" s="141"/>
      <c r="J84" s="141"/>
      <c r="K84" s="141"/>
    </row>
    <row r="85" spans="1:11" ht="15" customHeight="1" x14ac:dyDescent="0.2">
      <c r="A85" s="141"/>
      <c r="B85" s="141"/>
      <c r="C85" s="141"/>
      <c r="D85" s="141"/>
      <c r="E85" s="141"/>
      <c r="F85" s="141"/>
      <c r="G85" s="141"/>
      <c r="H85" s="141"/>
      <c r="I85" s="141"/>
      <c r="J85" s="141"/>
      <c r="K85" s="141"/>
    </row>
    <row r="86" spans="1:11" ht="15" customHeight="1" x14ac:dyDescent="0.2">
      <c r="A86" s="141"/>
      <c r="B86" s="141"/>
      <c r="C86" s="141"/>
      <c r="D86" s="141"/>
      <c r="E86" s="141"/>
      <c r="F86" s="141"/>
      <c r="G86" s="141"/>
      <c r="H86" s="141"/>
      <c r="I86" s="141"/>
      <c r="J86" s="141"/>
      <c r="K86" s="141"/>
    </row>
    <row r="87" spans="1:11" ht="15" customHeight="1" x14ac:dyDescent="0.2">
      <c r="A87" s="141"/>
      <c r="B87" s="141"/>
      <c r="C87" s="141"/>
      <c r="D87" s="141"/>
      <c r="E87" s="141"/>
      <c r="F87" s="141"/>
      <c r="G87" s="141"/>
      <c r="H87" s="141"/>
      <c r="I87" s="141"/>
      <c r="J87" s="141"/>
      <c r="K87" s="141"/>
    </row>
    <row r="88" spans="1:11" ht="15" customHeight="1" x14ac:dyDescent="0.2">
      <c r="A88" s="141"/>
      <c r="B88" s="141"/>
      <c r="C88" s="141"/>
      <c r="D88" s="141"/>
      <c r="E88" s="141"/>
      <c r="F88" s="141"/>
      <c r="G88" s="141"/>
      <c r="H88" s="141"/>
      <c r="I88" s="141"/>
      <c r="J88" s="141"/>
      <c r="K88" s="141"/>
    </row>
    <row r="89" spans="1:11" ht="15" customHeight="1" x14ac:dyDescent="0.2">
      <c r="A89" s="141"/>
      <c r="B89" s="141"/>
      <c r="C89" s="141"/>
      <c r="D89" s="141"/>
      <c r="E89" s="141"/>
      <c r="F89" s="141"/>
      <c r="G89" s="141"/>
      <c r="H89" s="141"/>
      <c r="I89" s="141"/>
      <c r="J89" s="141"/>
      <c r="K89" s="141"/>
    </row>
    <row r="90" spans="1:11" ht="15" customHeight="1" x14ac:dyDescent="0.2">
      <c r="A90" s="141"/>
      <c r="B90" s="141"/>
      <c r="C90" s="141"/>
      <c r="D90" s="141"/>
      <c r="E90" s="141"/>
      <c r="F90" s="141"/>
      <c r="G90" s="141"/>
      <c r="H90" s="141"/>
      <c r="I90" s="141"/>
      <c r="J90" s="141"/>
      <c r="K90" s="141"/>
    </row>
    <row r="91" spans="1:11" ht="15" customHeight="1" x14ac:dyDescent="0.2">
      <c r="A91" s="141"/>
      <c r="B91" s="141"/>
      <c r="C91" s="141"/>
      <c r="D91" s="141"/>
      <c r="E91" s="141"/>
      <c r="F91" s="141"/>
      <c r="G91" s="141"/>
      <c r="H91" s="141"/>
      <c r="I91" s="141"/>
      <c r="J91" s="141"/>
      <c r="K91" s="141"/>
    </row>
    <row r="92" spans="1:11" ht="15" customHeight="1" x14ac:dyDescent="0.2">
      <c r="A92" s="141"/>
      <c r="B92" s="141"/>
      <c r="C92" s="141"/>
      <c r="D92" s="141"/>
      <c r="E92" s="141"/>
      <c r="F92" s="141"/>
      <c r="G92" s="141"/>
      <c r="H92" s="141"/>
      <c r="I92" s="141"/>
      <c r="J92" s="141"/>
      <c r="K92" s="141"/>
    </row>
    <row r="93" spans="1:11" ht="15" customHeight="1" x14ac:dyDescent="0.2">
      <c r="A93" s="141"/>
      <c r="B93" s="141"/>
      <c r="C93" s="141"/>
      <c r="D93" s="141"/>
      <c r="E93" s="141"/>
      <c r="F93" s="141"/>
      <c r="G93" s="141"/>
      <c r="H93" s="141"/>
      <c r="I93" s="141"/>
      <c r="J93" s="141"/>
      <c r="K93" s="141"/>
    </row>
    <row r="94" spans="1:11" ht="15" customHeight="1" x14ac:dyDescent="0.2">
      <c r="A94" s="141"/>
      <c r="B94" s="141"/>
      <c r="C94" s="141"/>
      <c r="D94" s="141"/>
      <c r="E94" s="141"/>
      <c r="F94" s="141"/>
      <c r="G94" s="141"/>
      <c r="H94" s="141"/>
      <c r="I94" s="141"/>
      <c r="J94" s="141"/>
      <c r="K94" s="141"/>
    </row>
    <row r="95" spans="1:11" ht="15" customHeight="1" x14ac:dyDescent="0.2">
      <c r="A95" s="141"/>
      <c r="B95" s="141"/>
      <c r="C95" s="141"/>
      <c r="D95" s="141"/>
      <c r="E95" s="141"/>
      <c r="F95" s="141"/>
      <c r="G95" s="141"/>
      <c r="H95" s="141"/>
      <c r="I95" s="141"/>
      <c r="J95" s="141"/>
      <c r="K95" s="141"/>
    </row>
    <row r="96" spans="1:11" ht="15" customHeight="1" x14ac:dyDescent="0.2">
      <c r="A96" s="141"/>
      <c r="B96" s="141"/>
      <c r="C96" s="141"/>
      <c r="D96" s="141"/>
      <c r="E96" s="141"/>
      <c r="F96" s="141"/>
      <c r="G96" s="141"/>
      <c r="H96" s="141"/>
      <c r="I96" s="141"/>
      <c r="J96" s="141"/>
      <c r="K96" s="141"/>
    </row>
    <row r="97" spans="1:11" ht="15" customHeight="1" x14ac:dyDescent="0.2">
      <c r="A97" s="141"/>
      <c r="B97" s="141"/>
      <c r="C97" s="141"/>
      <c r="D97" s="141"/>
      <c r="E97" s="141"/>
      <c r="F97" s="141"/>
      <c r="G97" s="141"/>
      <c r="H97" s="141"/>
      <c r="I97" s="141"/>
      <c r="J97" s="141"/>
      <c r="K97" s="141"/>
    </row>
    <row r="98" spans="1:11" ht="15" customHeight="1" x14ac:dyDescent="0.2">
      <c r="A98" s="141"/>
      <c r="B98" s="141"/>
      <c r="C98" s="141"/>
      <c r="D98" s="141"/>
      <c r="E98" s="141"/>
      <c r="F98" s="141"/>
      <c r="G98" s="141"/>
      <c r="H98" s="141"/>
      <c r="I98" s="141"/>
      <c r="J98" s="141"/>
      <c r="K98" s="141"/>
    </row>
    <row r="99" spans="1:11" ht="15" customHeight="1" x14ac:dyDescent="0.2"/>
    <row r="100" spans="1:11" ht="15" customHeight="1" x14ac:dyDescent="0.2"/>
    <row r="101" spans="1:11" ht="15" customHeight="1" x14ac:dyDescent="0.2"/>
    <row r="102" spans="1:11" ht="15" customHeight="1" x14ac:dyDescent="0.2"/>
    <row r="103" spans="1:11" ht="15" customHeight="1" x14ac:dyDescent="0.2"/>
    <row r="104" spans="1:11" ht="15" customHeight="1" x14ac:dyDescent="0.2"/>
    <row r="105" spans="1:11" ht="15" customHeight="1" x14ac:dyDescent="0.2"/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</sheetData>
  <mergeCells count="26">
    <mergeCell ref="H7:H9"/>
    <mergeCell ref="D8:D9"/>
    <mergeCell ref="E8:F8"/>
    <mergeCell ref="I8:J8"/>
    <mergeCell ref="A9:B9"/>
    <mergeCell ref="K1:L1"/>
    <mergeCell ref="A5:D5"/>
    <mergeCell ref="E6:G6"/>
    <mergeCell ref="I6:K6"/>
    <mergeCell ref="A3:L3"/>
    <mergeCell ref="A10:B14"/>
    <mergeCell ref="A15:B19"/>
    <mergeCell ref="A20:B24"/>
    <mergeCell ref="A25:B29"/>
    <mergeCell ref="A32:D32"/>
    <mergeCell ref="A37:B41"/>
    <mergeCell ref="A42:B46"/>
    <mergeCell ref="A47:B51"/>
    <mergeCell ref="A52:B56"/>
    <mergeCell ref="I33:K33"/>
    <mergeCell ref="H34:H36"/>
    <mergeCell ref="D35:D36"/>
    <mergeCell ref="E35:F35"/>
    <mergeCell ref="I35:J35"/>
    <mergeCell ref="A36:B36"/>
    <mergeCell ref="E33:G33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&amp;C20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5"/>
  <sheetViews>
    <sheetView view="pageBreakPreview" zoomScaleNormal="100" zoomScaleSheetLayoutView="100" workbookViewId="0"/>
  </sheetViews>
  <sheetFormatPr defaultRowHeight="12.75" x14ac:dyDescent="0.2"/>
  <cols>
    <col min="1" max="1" width="9.42578125" style="121" customWidth="1"/>
    <col min="2" max="2" width="3.85546875" style="121" customWidth="1"/>
    <col min="3" max="11" width="8.85546875" style="121" customWidth="1"/>
    <col min="12" max="12" width="1.7109375" style="121" customWidth="1"/>
    <col min="13" max="14" width="9.140625" style="121"/>
    <col min="15" max="15" width="11.140625" style="121" customWidth="1"/>
    <col min="16" max="16384" width="9.140625" style="121"/>
  </cols>
  <sheetData>
    <row r="1" spans="1:17" ht="13.5" x14ac:dyDescent="0.25">
      <c r="K1" s="1057" t="s">
        <v>280</v>
      </c>
      <c r="L1" s="1057"/>
    </row>
    <row r="2" spans="1:17" ht="6.75" customHeight="1" x14ac:dyDescent="0.2"/>
    <row r="3" spans="1:17" ht="30" customHeight="1" x14ac:dyDescent="0.2">
      <c r="A3" s="1070" t="s">
        <v>238</v>
      </c>
      <c r="B3" s="1070"/>
      <c r="C3" s="1070"/>
      <c r="D3" s="1070"/>
      <c r="E3" s="1070"/>
      <c r="F3" s="1070"/>
      <c r="G3" s="1070"/>
      <c r="H3" s="1070"/>
      <c r="I3" s="1070"/>
      <c r="J3" s="1070"/>
      <c r="K3" s="1070"/>
      <c r="L3" s="1070"/>
    </row>
    <row r="4" spans="1:17" ht="10.5" customHeight="1" x14ac:dyDescent="0.2">
      <c r="B4" s="122"/>
      <c r="C4" s="122"/>
      <c r="D4" s="177"/>
      <c r="E4" s="177"/>
      <c r="F4" s="124"/>
      <c r="G4" s="122"/>
      <c r="H4" s="122"/>
      <c r="I4" s="122"/>
    </row>
    <row r="5" spans="1:17" ht="12.95" customHeight="1" x14ac:dyDescent="0.2">
      <c r="A5" s="1058" t="s">
        <v>118</v>
      </c>
      <c r="B5" s="1058"/>
      <c r="C5" s="1058"/>
      <c r="D5" s="1059"/>
      <c r="E5" s="170"/>
      <c r="F5" s="125"/>
      <c r="G5" s="125"/>
      <c r="H5" s="125"/>
      <c r="I5" s="125"/>
      <c r="J5" s="126"/>
      <c r="K5" s="176"/>
      <c r="L5" s="126"/>
    </row>
    <row r="6" spans="1:17" ht="24.95" customHeight="1" x14ac:dyDescent="0.25">
      <c r="E6" s="1060">
        <f>T!G17</f>
        <v>2016</v>
      </c>
      <c r="F6" s="1061"/>
      <c r="G6" s="1061"/>
      <c r="H6" s="896"/>
      <c r="I6" s="1062">
        <f>E6-1</f>
        <v>2015</v>
      </c>
      <c r="J6" s="1063"/>
      <c r="K6" s="1064"/>
      <c r="L6" s="126"/>
    </row>
    <row r="7" spans="1:17" ht="24.95" customHeight="1" x14ac:dyDescent="0.25">
      <c r="A7" s="129"/>
      <c r="B7" s="130"/>
      <c r="C7" s="131"/>
      <c r="D7" s="131"/>
      <c r="E7" s="132"/>
      <c r="F7" s="133"/>
      <c r="G7" s="175"/>
      <c r="H7" s="1054" t="s">
        <v>112</v>
      </c>
      <c r="I7" s="897"/>
      <c r="J7" s="194"/>
      <c r="K7" s="195"/>
      <c r="L7" s="155"/>
    </row>
    <row r="8" spans="1:17" ht="24.95" customHeight="1" x14ac:dyDescent="0.25">
      <c r="A8" s="129"/>
      <c r="B8" s="169"/>
      <c r="C8" s="169"/>
      <c r="D8" s="1066" t="s">
        <v>0</v>
      </c>
      <c r="E8" s="1053" t="s">
        <v>41</v>
      </c>
      <c r="F8" s="1054"/>
      <c r="G8" s="202" t="s">
        <v>111</v>
      </c>
      <c r="H8" s="1054"/>
      <c r="I8" s="1068" t="s">
        <v>41</v>
      </c>
      <c r="J8" s="1069"/>
      <c r="K8" s="205" t="s">
        <v>111</v>
      </c>
      <c r="L8" s="155"/>
    </row>
    <row r="9" spans="1:17" ht="12.95" customHeight="1" x14ac:dyDescent="0.25">
      <c r="A9" s="1065" t="s">
        <v>164</v>
      </c>
      <c r="B9" s="1065"/>
      <c r="C9" s="238" t="s">
        <v>48</v>
      </c>
      <c r="D9" s="1067"/>
      <c r="E9" s="134" t="s">
        <v>154</v>
      </c>
      <c r="F9" s="134" t="s">
        <v>1</v>
      </c>
      <c r="G9" s="203" t="s">
        <v>69</v>
      </c>
      <c r="H9" s="1065"/>
      <c r="I9" s="899" t="s">
        <v>165</v>
      </c>
      <c r="J9" s="196" t="s">
        <v>1</v>
      </c>
      <c r="K9" s="206" t="s">
        <v>69</v>
      </c>
      <c r="L9" s="159"/>
    </row>
    <row r="10" spans="1:17" ht="12.95" customHeight="1" x14ac:dyDescent="0.2">
      <c r="A10" s="1077" t="str">
        <f>T!J20</f>
        <v>duben</v>
      </c>
      <c r="B10" s="1078"/>
      <c r="C10" s="160" t="s">
        <v>6</v>
      </c>
      <c r="D10" s="135">
        <v>97</v>
      </c>
      <c r="E10" s="136">
        <v>13872.5</v>
      </c>
      <c r="F10" s="136">
        <v>148459.73690000002</v>
      </c>
      <c r="G10" s="207">
        <f>E10/$E$14</f>
        <v>0.50831031020761119</v>
      </c>
      <c r="H10" s="145">
        <f>(E10-I10)/I10</f>
        <v>5.994850205151326E-2</v>
      </c>
      <c r="I10" s="901">
        <v>13087.9</v>
      </c>
      <c r="J10" s="197">
        <v>139263.89343999996</v>
      </c>
      <c r="K10" s="212">
        <f>I10/$I$14</f>
        <v>0.49326132346401136</v>
      </c>
      <c r="L10" s="155"/>
    </row>
    <row r="11" spans="1:17" ht="12.95" customHeight="1" x14ac:dyDescent="0.2">
      <c r="A11" s="1079"/>
      <c r="B11" s="1080"/>
      <c r="C11" s="161" t="s">
        <v>7</v>
      </c>
      <c r="D11" s="135">
        <v>306</v>
      </c>
      <c r="E11" s="136">
        <v>3130.8</v>
      </c>
      <c r="F11" s="136">
        <v>33504.97711</v>
      </c>
      <c r="G11" s="208">
        <f>E11/$E$14</f>
        <v>0.1147174567812571</v>
      </c>
      <c r="H11" s="145">
        <f>(E11-I11)/I11</f>
        <v>-5.3223660336276762E-2</v>
      </c>
      <c r="I11" s="901">
        <v>3306.8</v>
      </c>
      <c r="J11" s="197">
        <v>35186.450359999995</v>
      </c>
      <c r="K11" s="213">
        <f>I11/$I$14</f>
        <v>0.12462782756827244</v>
      </c>
      <c r="L11" s="156"/>
      <c r="M11" s="137"/>
      <c r="O11" s="137"/>
      <c r="P11" s="137"/>
      <c r="Q11" s="137"/>
    </row>
    <row r="12" spans="1:17" ht="12.95" customHeight="1" x14ac:dyDescent="0.2">
      <c r="A12" s="1079"/>
      <c r="B12" s="1080"/>
      <c r="C12" s="161" t="s">
        <v>8</v>
      </c>
      <c r="D12" s="135">
        <v>8613</v>
      </c>
      <c r="E12" s="136">
        <v>4315</v>
      </c>
      <c r="F12" s="136">
        <v>46177.599999999999</v>
      </c>
      <c r="G12" s="208">
        <f>E12/$E$14</f>
        <v>0.15810841510512469</v>
      </c>
      <c r="H12" s="145">
        <f t="shared" ref="H12:H14" si="0">(E12-I12)/I12</f>
        <v>4.9622962782777912E-2</v>
      </c>
      <c r="I12" s="901">
        <v>4111</v>
      </c>
      <c r="J12" s="197">
        <v>43744</v>
      </c>
      <c r="K12" s="213">
        <f>I12/$I$14</f>
        <v>0.15493679664121446</v>
      </c>
      <c r="L12" s="156"/>
      <c r="M12" s="137"/>
      <c r="O12" s="137"/>
      <c r="P12" s="137"/>
      <c r="Q12" s="137"/>
    </row>
    <row r="13" spans="1:17" ht="12.95" customHeight="1" x14ac:dyDescent="0.2">
      <c r="A13" s="1079"/>
      <c r="B13" s="1080"/>
      <c r="C13" s="161" t="s">
        <v>9</v>
      </c>
      <c r="D13" s="135">
        <v>83836</v>
      </c>
      <c r="E13" s="136">
        <v>5973.1</v>
      </c>
      <c r="F13" s="136">
        <v>63922.2</v>
      </c>
      <c r="G13" s="208">
        <f>E13/$E$14</f>
        <v>0.21886381790600704</v>
      </c>
      <c r="H13" s="145">
        <f t="shared" si="0"/>
        <v>-9.0581813958888896E-3</v>
      </c>
      <c r="I13" s="901">
        <v>6027.7</v>
      </c>
      <c r="J13" s="197">
        <v>64138.400000000001</v>
      </c>
      <c r="K13" s="213">
        <f>I13/$I$14</f>
        <v>0.22717405232650167</v>
      </c>
      <c r="L13" s="156"/>
      <c r="M13" s="137"/>
      <c r="O13" s="137"/>
      <c r="P13" s="137"/>
      <c r="Q13" s="137"/>
    </row>
    <row r="14" spans="1:17" ht="12.95" customHeight="1" x14ac:dyDescent="0.2">
      <c r="A14" s="1081"/>
      <c r="B14" s="1082"/>
      <c r="C14" s="163" t="s">
        <v>2</v>
      </c>
      <c r="D14" s="151">
        <v>92852</v>
      </c>
      <c r="E14" s="152">
        <v>27291.4</v>
      </c>
      <c r="F14" s="153">
        <v>292064.51401000004</v>
      </c>
      <c r="G14" s="209">
        <f>SUM(G10:G13)</f>
        <v>1</v>
      </c>
      <c r="H14" s="154">
        <f t="shared" si="0"/>
        <v>2.8567767417669802E-2</v>
      </c>
      <c r="I14" s="903">
        <v>26533.4</v>
      </c>
      <c r="J14" s="198">
        <v>282332.74379999994</v>
      </c>
      <c r="K14" s="214">
        <f>SUM(K10:K13)</f>
        <v>0.99999999999999989</v>
      </c>
      <c r="L14" s="174"/>
      <c r="M14" s="137"/>
    </row>
    <row r="15" spans="1:17" ht="12.95" customHeight="1" x14ac:dyDescent="0.2">
      <c r="A15" s="1083" t="str">
        <f>T!J21</f>
        <v>květen</v>
      </c>
      <c r="B15" s="1084"/>
      <c r="C15" s="161" t="s">
        <v>6</v>
      </c>
      <c r="D15" s="135">
        <v>97</v>
      </c>
      <c r="E15" s="136">
        <v>9887</v>
      </c>
      <c r="F15" s="136">
        <v>106028.57728000001</v>
      </c>
      <c r="G15" s="208">
        <f>E15/$E$19</f>
        <v>0.59280977563526038</v>
      </c>
      <c r="H15" s="145">
        <f>(E15-I15)/I15</f>
        <v>-0.13216357843180288</v>
      </c>
      <c r="I15" s="901">
        <v>11392.7</v>
      </c>
      <c r="J15" s="197">
        <v>121954.62088000002</v>
      </c>
      <c r="K15" s="213">
        <f>I15/$I$19</f>
        <v>0.636787417066777</v>
      </c>
      <c r="L15" s="156"/>
      <c r="M15" s="137"/>
      <c r="N15" s="137"/>
    </row>
    <row r="16" spans="1:17" ht="12.95" customHeight="1" x14ac:dyDescent="0.2">
      <c r="A16" s="1083"/>
      <c r="B16" s="1084"/>
      <c r="C16" s="161" t="s">
        <v>7</v>
      </c>
      <c r="D16" s="135">
        <v>305</v>
      </c>
      <c r="E16" s="136">
        <v>2097.6999999999998</v>
      </c>
      <c r="F16" s="136">
        <v>22495.523509999999</v>
      </c>
      <c r="G16" s="208">
        <f t="shared" ref="G16:G17" si="1">E16/$E$19</f>
        <v>0.12577496372510222</v>
      </c>
      <c r="H16" s="145">
        <f>(E16-I16)/I16</f>
        <v>8.0249879865448431E-3</v>
      </c>
      <c r="I16" s="901">
        <v>2081</v>
      </c>
      <c r="J16" s="197">
        <v>22276.114738999993</v>
      </c>
      <c r="K16" s="213">
        <f t="shared" ref="K16:K18" si="2">I16/$I$19</f>
        <v>0.11631611601428658</v>
      </c>
      <c r="L16" s="157"/>
      <c r="M16" s="140"/>
      <c r="N16" s="137"/>
    </row>
    <row r="17" spans="1:21" ht="12.95" customHeight="1" x14ac:dyDescent="0.2">
      <c r="A17" s="1083"/>
      <c r="B17" s="1084"/>
      <c r="C17" s="161" t="s">
        <v>8</v>
      </c>
      <c r="D17" s="135">
        <v>8608</v>
      </c>
      <c r="E17" s="136">
        <v>1968.5</v>
      </c>
      <c r="F17" s="136">
        <v>21110.400000000001</v>
      </c>
      <c r="G17" s="208">
        <f t="shared" si="1"/>
        <v>0.11802832439951554</v>
      </c>
      <c r="H17" s="145">
        <f t="shared" ref="H17:H19" si="3">(E17-I17)/I17</f>
        <v>9.9045279437217415E-2</v>
      </c>
      <c r="I17" s="901">
        <v>1791.1</v>
      </c>
      <c r="J17" s="197">
        <v>19172.7</v>
      </c>
      <c r="K17" s="213">
        <f>I17/$I$19</f>
        <v>0.1001123476180628</v>
      </c>
      <c r="L17" s="156"/>
      <c r="M17" s="137"/>
      <c r="N17" s="137"/>
      <c r="O17" s="137"/>
      <c r="P17" s="137"/>
    </row>
    <row r="18" spans="1:21" ht="12.95" customHeight="1" x14ac:dyDescent="0.2">
      <c r="A18" s="1083"/>
      <c r="B18" s="1084"/>
      <c r="C18" s="161" t="s">
        <v>9</v>
      </c>
      <c r="D18" s="135">
        <v>83806</v>
      </c>
      <c r="E18" s="136">
        <v>2725</v>
      </c>
      <c r="F18" s="136">
        <v>29222.5</v>
      </c>
      <c r="G18" s="208">
        <f>E18/$E$19</f>
        <v>0.16338693624012182</v>
      </c>
      <c r="H18" s="145">
        <f t="shared" si="3"/>
        <v>3.7660408971478654E-2</v>
      </c>
      <c r="I18" s="901">
        <v>2626.1</v>
      </c>
      <c r="J18" s="197">
        <v>28111.4</v>
      </c>
      <c r="K18" s="213">
        <f t="shared" si="2"/>
        <v>0.14678411930087362</v>
      </c>
      <c r="L18" s="156"/>
      <c r="M18" s="137"/>
      <c r="N18" s="137"/>
      <c r="O18" s="137"/>
      <c r="P18" s="137"/>
    </row>
    <row r="19" spans="1:21" ht="12.95" customHeight="1" x14ac:dyDescent="0.2">
      <c r="A19" s="1083"/>
      <c r="B19" s="1084"/>
      <c r="C19" s="163" t="s">
        <v>2</v>
      </c>
      <c r="D19" s="151">
        <v>92816</v>
      </c>
      <c r="E19" s="152">
        <v>16678.2</v>
      </c>
      <c r="F19" s="153">
        <v>178857.00079000002</v>
      </c>
      <c r="G19" s="209">
        <f>SUM(G15:G18)</f>
        <v>0.99999999999999989</v>
      </c>
      <c r="H19" s="154">
        <f t="shared" si="3"/>
        <v>-6.7783062897897844E-2</v>
      </c>
      <c r="I19" s="903">
        <v>17890.900000000001</v>
      </c>
      <c r="J19" s="198">
        <v>191514.83561900002</v>
      </c>
      <c r="K19" s="214">
        <f>SUM(K15:K18)</f>
        <v>1</v>
      </c>
      <c r="L19" s="174"/>
      <c r="M19" s="137"/>
      <c r="N19" s="137"/>
      <c r="O19" s="137"/>
      <c r="P19" s="137"/>
    </row>
    <row r="20" spans="1:21" ht="12.95" customHeight="1" x14ac:dyDescent="0.2">
      <c r="A20" s="1083" t="str">
        <f>T!J22</f>
        <v>červen</v>
      </c>
      <c r="B20" s="1084"/>
      <c r="C20" s="160" t="s">
        <v>6</v>
      </c>
      <c r="D20" s="180">
        <v>97</v>
      </c>
      <c r="E20" s="181">
        <v>8147.8</v>
      </c>
      <c r="F20" s="181">
        <v>87552.016729999974</v>
      </c>
      <c r="G20" s="207">
        <f>E20/$E$24</f>
        <v>0.69867430413829779</v>
      </c>
      <c r="H20" s="182">
        <f>(E20-I20)/I20</f>
        <v>-5.0406162954675142E-2</v>
      </c>
      <c r="I20" s="900">
        <v>8580.2999999999993</v>
      </c>
      <c r="J20" s="199">
        <v>91941.500140000004</v>
      </c>
      <c r="K20" s="212">
        <f>I20/$I$24</f>
        <v>0.69472175666156577</v>
      </c>
      <c r="L20" s="183"/>
      <c r="M20" s="136"/>
      <c r="N20" s="136"/>
      <c r="O20" s="136"/>
      <c r="P20" s="136"/>
      <c r="Q20" s="136"/>
      <c r="R20" s="136"/>
      <c r="S20" s="136"/>
      <c r="T20" s="136"/>
      <c r="U20" s="136"/>
    </row>
    <row r="21" spans="1:21" ht="12.95" customHeight="1" x14ac:dyDescent="0.2">
      <c r="A21" s="1083"/>
      <c r="B21" s="1084"/>
      <c r="C21" s="161" t="s">
        <v>7</v>
      </c>
      <c r="D21" s="135">
        <v>306</v>
      </c>
      <c r="E21" s="136">
        <v>1524.7</v>
      </c>
      <c r="F21" s="136">
        <v>16383.686430000005</v>
      </c>
      <c r="G21" s="208">
        <f t="shared" ref="G21:G23" si="4">E21/$E$24</f>
        <v>0.13074310998302149</v>
      </c>
      <c r="H21" s="145">
        <f t="shared" ref="H21:H24" si="5">(E21-I21)/I21</f>
        <v>-4.5810125790099535E-2</v>
      </c>
      <c r="I21" s="901">
        <v>1597.9</v>
      </c>
      <c r="J21" s="197">
        <v>17122.144990000004</v>
      </c>
      <c r="K21" s="213">
        <f t="shared" ref="K21:K22" si="6">I21/$I$24</f>
        <v>0.12937728225930517</v>
      </c>
      <c r="L21" s="158"/>
      <c r="M21" s="136"/>
      <c r="N21" s="136"/>
      <c r="O21" s="136"/>
      <c r="P21" s="136"/>
      <c r="Q21" s="136"/>
      <c r="R21" s="136"/>
      <c r="S21" s="136"/>
      <c r="T21" s="136"/>
      <c r="U21" s="136"/>
    </row>
    <row r="22" spans="1:21" ht="12.95" customHeight="1" x14ac:dyDescent="0.2">
      <c r="A22" s="1083"/>
      <c r="B22" s="1084"/>
      <c r="C22" s="161" t="s">
        <v>8</v>
      </c>
      <c r="D22" s="135">
        <v>8599</v>
      </c>
      <c r="E22" s="136">
        <v>834.3</v>
      </c>
      <c r="F22" s="136">
        <v>8965.5</v>
      </c>
      <c r="G22" s="208">
        <f t="shared" si="4"/>
        <v>7.1541271501826473E-2</v>
      </c>
      <c r="H22" s="145">
        <f t="shared" si="5"/>
        <v>-5.2900442729027157E-2</v>
      </c>
      <c r="I22" s="901">
        <v>880.9</v>
      </c>
      <c r="J22" s="197">
        <v>9438.9</v>
      </c>
      <c r="K22" s="213">
        <f t="shared" si="6"/>
        <v>7.132389257289061E-2</v>
      </c>
      <c r="L22" s="158"/>
      <c r="M22" s="136"/>
      <c r="N22" s="136"/>
      <c r="O22" s="136"/>
      <c r="P22" s="136"/>
      <c r="Q22" s="136"/>
      <c r="R22" s="136"/>
      <c r="S22" s="136"/>
      <c r="T22" s="136"/>
      <c r="U22" s="136"/>
    </row>
    <row r="23" spans="1:21" ht="12.95" customHeight="1" x14ac:dyDescent="0.2">
      <c r="A23" s="1083"/>
      <c r="B23" s="1084"/>
      <c r="C23" s="161" t="s">
        <v>9</v>
      </c>
      <c r="D23" s="135">
        <v>83764</v>
      </c>
      <c r="E23" s="136">
        <v>1155</v>
      </c>
      <c r="F23" s="136">
        <v>12410.7</v>
      </c>
      <c r="G23" s="208">
        <f t="shared" si="4"/>
        <v>9.9041314376854345E-2</v>
      </c>
      <c r="H23" s="145">
        <f t="shared" si="5"/>
        <v>-0.10576029730566733</v>
      </c>
      <c r="I23" s="901">
        <v>1291.5999999999999</v>
      </c>
      <c r="J23" s="197">
        <v>13839.5</v>
      </c>
      <c r="K23" s="213">
        <f>I23/$I$24</f>
        <v>0.10457706850623852</v>
      </c>
      <c r="L23" s="158"/>
      <c r="M23" s="136"/>
      <c r="N23" s="136"/>
      <c r="O23" s="136"/>
      <c r="P23" s="136"/>
      <c r="Q23" s="136"/>
      <c r="R23" s="136"/>
      <c r="S23" s="136"/>
      <c r="T23" s="136"/>
      <c r="U23" s="136"/>
    </row>
    <row r="24" spans="1:21" ht="12.95" customHeight="1" thickBot="1" x14ac:dyDescent="0.25">
      <c r="A24" s="1085"/>
      <c r="B24" s="1086"/>
      <c r="C24" s="184" t="s">
        <v>2</v>
      </c>
      <c r="D24" s="185">
        <v>92766</v>
      </c>
      <c r="E24" s="186">
        <v>11661.8</v>
      </c>
      <c r="F24" s="187">
        <v>125311.90315999997</v>
      </c>
      <c r="G24" s="210">
        <f>SUM(G20:G23)</f>
        <v>1</v>
      </c>
      <c r="H24" s="188">
        <f t="shared" si="5"/>
        <v>-5.577821499995949E-2</v>
      </c>
      <c r="I24" s="913">
        <v>12350.699999999999</v>
      </c>
      <c r="J24" s="200">
        <v>132342.04512999998</v>
      </c>
      <c r="K24" s="215">
        <f>SUM(K20:K23)</f>
        <v>1</v>
      </c>
      <c r="L24" s="189"/>
    </row>
    <row r="25" spans="1:21" ht="12.95" customHeight="1" thickTop="1" x14ac:dyDescent="0.2">
      <c r="A25" s="1091" t="str">
        <f>T!E17</f>
        <v>II. čtvrtletí</v>
      </c>
      <c r="B25" s="1092"/>
      <c r="C25" s="161" t="s">
        <v>6</v>
      </c>
      <c r="D25" s="135">
        <f>D20</f>
        <v>97</v>
      </c>
      <c r="E25" s="136">
        <f>E10+E15+E20</f>
        <v>31907.3</v>
      </c>
      <c r="F25" s="136">
        <f>F10+F15+F20</f>
        <v>342040.33091000002</v>
      </c>
      <c r="G25" s="208">
        <f>E25/$E$29</f>
        <v>0.57354839173560257</v>
      </c>
      <c r="H25" s="145">
        <f>(E25-I25)/I25</f>
        <v>-3.4893181976292091E-2</v>
      </c>
      <c r="I25" s="905">
        <v>33060.899999999994</v>
      </c>
      <c r="J25" s="197">
        <v>353160.01445999998</v>
      </c>
      <c r="K25" s="213">
        <f>I25/$I$29</f>
        <v>0.58231439894319681</v>
      </c>
      <c r="L25" s="155"/>
    </row>
    <row r="26" spans="1:21" ht="12.95" customHeight="1" x14ac:dyDescent="0.2">
      <c r="A26" s="1083"/>
      <c r="B26" s="1084"/>
      <c r="C26" s="161" t="s">
        <v>7</v>
      </c>
      <c r="D26" s="135">
        <f>D21</f>
        <v>306</v>
      </c>
      <c r="E26" s="136">
        <f t="shared" ref="E26:F28" si="7">E11+E16+E21</f>
        <v>6753.2</v>
      </c>
      <c r="F26" s="136">
        <f t="shared" si="7"/>
        <v>72384.187050000008</v>
      </c>
      <c r="G26" s="208">
        <f t="shared" ref="G26:G28" si="8">E26/$E$29</f>
        <v>0.12139187581114262</v>
      </c>
      <c r="H26" s="145">
        <f t="shared" ref="H26:H29" si="9">(E26-I26)/I26</f>
        <v>-3.3282276650872626E-2</v>
      </c>
      <c r="I26" s="901">
        <v>6985.7000000000007</v>
      </c>
      <c r="J26" s="197">
        <v>74584.710088999986</v>
      </c>
      <c r="K26" s="213">
        <f t="shared" ref="K26:K28" si="10">I26/$I$29</f>
        <v>0.12304183179216208</v>
      </c>
      <c r="L26" s="155"/>
    </row>
    <row r="27" spans="1:21" ht="12.95" customHeight="1" x14ac:dyDescent="0.2">
      <c r="A27" s="1083"/>
      <c r="B27" s="1084"/>
      <c r="C27" s="161" t="s">
        <v>8</v>
      </c>
      <c r="D27" s="135">
        <f t="shared" ref="D27:D28" si="11">D22</f>
        <v>8599</v>
      </c>
      <c r="E27" s="136">
        <f t="shared" si="7"/>
        <v>7117.8</v>
      </c>
      <c r="F27" s="136">
        <f t="shared" si="7"/>
        <v>76253.5</v>
      </c>
      <c r="G27" s="208">
        <f t="shared" si="8"/>
        <v>0.12794572849146346</v>
      </c>
      <c r="H27" s="145">
        <f t="shared" si="9"/>
        <v>4.9358690844758982E-2</v>
      </c>
      <c r="I27" s="901">
        <v>6783</v>
      </c>
      <c r="J27" s="197">
        <v>72355.599999999991</v>
      </c>
      <c r="K27" s="213">
        <f t="shared" si="10"/>
        <v>0.11947159841479527</v>
      </c>
      <c r="L27" s="155"/>
    </row>
    <row r="28" spans="1:21" ht="12.95" customHeight="1" x14ac:dyDescent="0.2">
      <c r="A28" s="1083"/>
      <c r="B28" s="1084"/>
      <c r="C28" s="161" t="s">
        <v>9</v>
      </c>
      <c r="D28" s="135">
        <f t="shared" si="11"/>
        <v>83764</v>
      </c>
      <c r="E28" s="136">
        <f t="shared" si="7"/>
        <v>9853.1</v>
      </c>
      <c r="F28" s="136">
        <f t="shared" si="7"/>
        <v>105555.4</v>
      </c>
      <c r="G28" s="208">
        <f t="shared" si="8"/>
        <v>0.17711400396179136</v>
      </c>
      <c r="H28" s="145">
        <f t="shared" si="9"/>
        <v>-9.2806724716953844E-3</v>
      </c>
      <c r="I28" s="901">
        <v>9945.4</v>
      </c>
      <c r="J28" s="197">
        <v>106089.3</v>
      </c>
      <c r="K28" s="213">
        <f t="shared" si="10"/>
        <v>0.1751721708498459</v>
      </c>
      <c r="L28" s="155"/>
    </row>
    <row r="29" spans="1:21" ht="12.95" customHeight="1" x14ac:dyDescent="0.2">
      <c r="A29" s="1083"/>
      <c r="B29" s="1084"/>
      <c r="C29" s="164" t="s">
        <v>2</v>
      </c>
      <c r="D29" s="165">
        <f>SUM(D25:D28)</f>
        <v>92766</v>
      </c>
      <c r="E29" s="166">
        <f>SUM(E25:E28)</f>
        <v>55631.4</v>
      </c>
      <c r="F29" s="167">
        <f>SUM(F25:F28)</f>
        <v>596233.41795999999</v>
      </c>
      <c r="G29" s="211">
        <f>SUM(G25:G28)</f>
        <v>1</v>
      </c>
      <c r="H29" s="168">
        <f t="shared" si="9"/>
        <v>-2.0142668428005134E-2</v>
      </c>
      <c r="I29" s="906">
        <v>56774.999999999993</v>
      </c>
      <c r="J29" s="201">
        <v>606189.62454899994</v>
      </c>
      <c r="K29" s="216">
        <f>SUM(K25:K28)</f>
        <v>1</v>
      </c>
      <c r="L29" s="159"/>
    </row>
    <row r="30" spans="1:21" ht="5.0999999999999996" customHeight="1" x14ac:dyDescent="0.2">
      <c r="A30" s="138"/>
      <c r="B30" s="139"/>
      <c r="C30" s="257"/>
      <c r="D30" s="143"/>
      <c r="E30" s="144"/>
      <c r="F30" s="144"/>
      <c r="G30" s="217"/>
      <c r="H30" s="146"/>
      <c r="I30" s="908"/>
      <c r="J30" s="219"/>
      <c r="K30" s="222"/>
      <c r="L30" s="155"/>
    </row>
    <row r="31" spans="1:21" ht="20.100000000000001" customHeight="1" x14ac:dyDescent="0.2">
      <c r="A31" s="138"/>
      <c r="B31" s="139"/>
      <c r="C31" s="142"/>
      <c r="D31" s="144"/>
      <c r="E31" s="144"/>
      <c r="F31" s="144"/>
      <c r="G31" s="173"/>
      <c r="H31" s="122"/>
      <c r="I31" s="219"/>
      <c r="J31" s="219"/>
      <c r="K31" s="221"/>
      <c r="L31" s="126"/>
    </row>
    <row r="32" spans="1:21" ht="12.95" customHeight="1" x14ac:dyDescent="0.2">
      <c r="A32" s="1123" t="s">
        <v>119</v>
      </c>
      <c r="B32" s="1123"/>
      <c r="C32" s="1123"/>
      <c r="D32" s="1124"/>
      <c r="E32" s="170"/>
      <c r="F32" s="125"/>
      <c r="G32" s="125"/>
      <c r="H32" s="125"/>
      <c r="I32" s="223"/>
      <c r="J32" s="224"/>
      <c r="K32" s="225"/>
      <c r="L32" s="126"/>
    </row>
    <row r="33" spans="1:12" ht="24.95" customHeight="1" x14ac:dyDescent="0.25">
      <c r="A33" s="123"/>
      <c r="B33" s="127"/>
      <c r="C33" s="128"/>
      <c r="D33" s="128"/>
      <c r="E33" s="1060">
        <f>T!G17</f>
        <v>2016</v>
      </c>
      <c r="F33" s="1061"/>
      <c r="G33" s="1061"/>
      <c r="H33" s="896"/>
      <c r="I33" s="1062">
        <f>E33-1</f>
        <v>2015</v>
      </c>
      <c r="J33" s="1063"/>
      <c r="K33" s="1064"/>
      <c r="L33" s="155"/>
    </row>
    <row r="34" spans="1:12" ht="24.95" customHeight="1" x14ac:dyDescent="0.25">
      <c r="A34" s="129"/>
      <c r="B34" s="130"/>
      <c r="C34" s="131"/>
      <c r="D34" s="131"/>
      <c r="E34" s="132"/>
      <c r="F34" s="133"/>
      <c r="G34" s="175"/>
      <c r="H34" s="1054" t="s">
        <v>112</v>
      </c>
      <c r="I34" s="897"/>
      <c r="J34" s="194"/>
      <c r="K34" s="195"/>
      <c r="L34" s="155"/>
    </row>
    <row r="35" spans="1:12" ht="24.95" customHeight="1" x14ac:dyDescent="0.25">
      <c r="A35" s="129"/>
      <c r="B35" s="169"/>
      <c r="C35" s="169"/>
      <c r="D35" s="1066" t="s">
        <v>0</v>
      </c>
      <c r="E35" s="1053" t="s">
        <v>41</v>
      </c>
      <c r="F35" s="1054"/>
      <c r="G35" s="202" t="s">
        <v>111</v>
      </c>
      <c r="H35" s="1054"/>
      <c r="I35" s="1068" t="s">
        <v>41</v>
      </c>
      <c r="J35" s="1069"/>
      <c r="K35" s="205" t="s">
        <v>111</v>
      </c>
      <c r="L35" s="155"/>
    </row>
    <row r="36" spans="1:12" ht="12.95" customHeight="1" x14ac:dyDescent="0.25">
      <c r="A36" s="1065" t="s">
        <v>164</v>
      </c>
      <c r="B36" s="1065"/>
      <c r="C36" s="238" t="s">
        <v>48</v>
      </c>
      <c r="D36" s="1067"/>
      <c r="E36" s="134" t="s">
        <v>154</v>
      </c>
      <c r="F36" s="134" t="s">
        <v>1</v>
      </c>
      <c r="G36" s="203" t="s">
        <v>69</v>
      </c>
      <c r="H36" s="1065"/>
      <c r="I36" s="899" t="s">
        <v>165</v>
      </c>
      <c r="J36" s="196" t="s">
        <v>1</v>
      </c>
      <c r="K36" s="206" t="s">
        <v>69</v>
      </c>
      <c r="L36" s="159"/>
    </row>
    <row r="37" spans="1:12" ht="12.95" customHeight="1" x14ac:dyDescent="0.2">
      <c r="A37" s="1077" t="str">
        <f>T!J20</f>
        <v>duben</v>
      </c>
      <c r="B37" s="1078"/>
      <c r="C37" s="160" t="s">
        <v>6</v>
      </c>
      <c r="D37" s="135">
        <v>137</v>
      </c>
      <c r="E37" s="136">
        <v>40894.618999999999</v>
      </c>
      <c r="F37" s="136">
        <v>437448.73920000013</v>
      </c>
      <c r="G37" s="208">
        <f>E37/$E$41</f>
        <v>0.57758108342255243</v>
      </c>
      <c r="H37" s="145">
        <f>(E37-I37)/I37</f>
        <v>-1.3141687098206489E-2</v>
      </c>
      <c r="I37" s="901">
        <v>41439.199999999997</v>
      </c>
      <c r="J37" s="197">
        <v>440799.06076999992</v>
      </c>
      <c r="K37" s="213">
        <f>I37/$I$41</f>
        <v>0.58022707843515164</v>
      </c>
      <c r="L37" s="155"/>
    </row>
    <row r="38" spans="1:12" ht="12.95" customHeight="1" x14ac:dyDescent="0.2">
      <c r="A38" s="1079"/>
      <c r="B38" s="1080"/>
      <c r="C38" s="161" t="s">
        <v>7</v>
      </c>
      <c r="D38" s="135">
        <v>478</v>
      </c>
      <c r="E38" s="136">
        <v>4333.2839999999997</v>
      </c>
      <c r="F38" s="136">
        <v>46356.122450000003</v>
      </c>
      <c r="G38" s="208">
        <f t="shared" ref="G38:G41" si="12">E38/$E$41</f>
        <v>6.1201765139262246E-2</v>
      </c>
      <c r="H38" s="145">
        <f>(E38-I38)/I38</f>
        <v>-7.6275500415680902E-2</v>
      </c>
      <c r="I38" s="901">
        <v>4691.1000000000004</v>
      </c>
      <c r="J38" s="197">
        <v>49897.236119999958</v>
      </c>
      <c r="K38" s="213">
        <f t="shared" ref="K38:K41" si="13">I38/$I$41</f>
        <v>6.5684261463714075E-2</v>
      </c>
      <c r="L38" s="156"/>
    </row>
    <row r="39" spans="1:12" ht="12.95" customHeight="1" x14ac:dyDescent="0.2">
      <c r="A39" s="1079"/>
      <c r="B39" s="1080"/>
      <c r="C39" s="161" t="s">
        <v>8</v>
      </c>
      <c r="D39" s="135">
        <v>17929</v>
      </c>
      <c r="E39" s="136">
        <v>7685.049</v>
      </c>
      <c r="F39" s="136">
        <v>82244.985000000001</v>
      </c>
      <c r="G39" s="208">
        <f t="shared" si="12"/>
        <v>0.10854090430761572</v>
      </c>
      <c r="H39" s="145">
        <f t="shared" ref="H39:H41" si="14">(E39-I39)/I39</f>
        <v>9.0616705411674346E-3</v>
      </c>
      <c r="I39" s="901">
        <v>7616.0349999999999</v>
      </c>
      <c r="J39" s="197">
        <v>81032.42</v>
      </c>
      <c r="K39" s="213">
        <f t="shared" si="13"/>
        <v>0.10663887665084897</v>
      </c>
      <c r="L39" s="156"/>
    </row>
    <row r="40" spans="1:12" ht="12.95" customHeight="1" x14ac:dyDescent="0.2">
      <c r="A40" s="1079"/>
      <c r="B40" s="1080"/>
      <c r="C40" s="161" t="s">
        <v>9</v>
      </c>
      <c r="D40" s="135">
        <v>366362</v>
      </c>
      <c r="E40" s="136">
        <v>17890.3</v>
      </c>
      <c r="F40" s="136">
        <v>191456.5</v>
      </c>
      <c r="G40" s="208">
        <f t="shared" si="12"/>
        <v>0.25267624713056969</v>
      </c>
      <c r="H40" s="145">
        <f t="shared" si="14"/>
        <v>1.2318504351368827E-2</v>
      </c>
      <c r="I40" s="901">
        <v>17672.599999999999</v>
      </c>
      <c r="J40" s="197">
        <v>188047.9</v>
      </c>
      <c r="K40" s="213">
        <f t="shared" si="13"/>
        <v>0.24744978345028526</v>
      </c>
      <c r="L40" s="156"/>
    </row>
    <row r="41" spans="1:12" ht="12.95" customHeight="1" x14ac:dyDescent="0.2">
      <c r="A41" s="1081"/>
      <c r="B41" s="1082"/>
      <c r="C41" s="163" t="s">
        <v>2</v>
      </c>
      <c r="D41" s="151">
        <v>384906</v>
      </c>
      <c r="E41" s="152">
        <v>70803.251999999993</v>
      </c>
      <c r="F41" s="153">
        <v>757506.3466500002</v>
      </c>
      <c r="G41" s="209">
        <f t="shared" si="12"/>
        <v>1</v>
      </c>
      <c r="H41" s="154">
        <f t="shared" si="14"/>
        <v>-8.6207250220127832E-3</v>
      </c>
      <c r="I41" s="903">
        <v>71418.934999999998</v>
      </c>
      <c r="J41" s="198">
        <v>759776.61688999995</v>
      </c>
      <c r="K41" s="214">
        <f t="shared" si="13"/>
        <v>1</v>
      </c>
      <c r="L41" s="174"/>
    </row>
    <row r="42" spans="1:12" ht="12.95" customHeight="1" x14ac:dyDescent="0.2">
      <c r="A42" s="1083" t="str">
        <f>T!J21</f>
        <v>květen</v>
      </c>
      <c r="B42" s="1084"/>
      <c r="C42" s="161" t="s">
        <v>6</v>
      </c>
      <c r="D42" s="135">
        <v>139</v>
      </c>
      <c r="E42" s="136">
        <v>41194.074999999997</v>
      </c>
      <c r="F42" s="136">
        <v>441581.63824000006</v>
      </c>
      <c r="G42" s="208">
        <f>E42/$E$46</f>
        <v>0.73843424583412542</v>
      </c>
      <c r="H42" s="145">
        <f>(E42-I42)/I42</f>
        <v>4.6121682466561079E-2</v>
      </c>
      <c r="I42" s="901">
        <v>39377.9</v>
      </c>
      <c r="J42" s="197">
        <v>421348.04742000013</v>
      </c>
      <c r="K42" s="213">
        <f>I42/$I$46</f>
        <v>0.73617505703277319</v>
      </c>
      <c r="L42" s="156"/>
    </row>
    <row r="43" spans="1:12" ht="12.95" customHeight="1" x14ac:dyDescent="0.2">
      <c r="A43" s="1083"/>
      <c r="B43" s="1084"/>
      <c r="C43" s="161" t="s">
        <v>7</v>
      </c>
      <c r="D43" s="135">
        <v>476</v>
      </c>
      <c r="E43" s="136">
        <v>2922.317</v>
      </c>
      <c r="F43" s="136">
        <v>31324.128790000021</v>
      </c>
      <c r="G43" s="208">
        <f t="shared" ref="G43:G46" si="15">E43/$E$46</f>
        <v>5.2384692458399516E-2</v>
      </c>
      <c r="H43" s="145">
        <f>(E43-I43)/I43</f>
        <v>-5.579418416801292E-2</v>
      </c>
      <c r="I43" s="901">
        <v>3095</v>
      </c>
      <c r="J43" s="197">
        <v>33116.729929999987</v>
      </c>
      <c r="K43" s="213">
        <f t="shared" ref="K43:K46" si="16">I43/$I$46</f>
        <v>5.7861435005839137E-2</v>
      </c>
      <c r="L43" s="157"/>
    </row>
    <row r="44" spans="1:12" ht="12.95" customHeight="1" x14ac:dyDescent="0.2">
      <c r="A44" s="1083"/>
      <c r="B44" s="1084"/>
      <c r="C44" s="161" t="s">
        <v>8</v>
      </c>
      <c r="D44" s="135">
        <v>17918</v>
      </c>
      <c r="E44" s="136">
        <v>3507.6130000000003</v>
      </c>
      <c r="F44" s="136">
        <v>37615.026999999995</v>
      </c>
      <c r="G44" s="208">
        <f t="shared" si="15"/>
        <v>6.2876555920553495E-2</v>
      </c>
      <c r="H44" s="145">
        <f t="shared" ref="H44:H46" si="17">(E44-I44)/I44</f>
        <v>5.7956982728485096E-2</v>
      </c>
      <c r="I44" s="901">
        <v>3315.4589999999998</v>
      </c>
      <c r="J44" s="197">
        <v>35493.008999999998</v>
      </c>
      <c r="K44" s="213">
        <f t="shared" si="16"/>
        <v>6.1982945215839878E-2</v>
      </c>
      <c r="L44" s="156"/>
    </row>
    <row r="45" spans="1:12" ht="12.95" customHeight="1" x14ac:dyDescent="0.2">
      <c r="A45" s="1083"/>
      <c r="B45" s="1084"/>
      <c r="C45" s="161" t="s">
        <v>9</v>
      </c>
      <c r="D45" s="135">
        <v>366230</v>
      </c>
      <c r="E45" s="136">
        <v>8161.7</v>
      </c>
      <c r="F45" s="136">
        <v>87525.8</v>
      </c>
      <c r="G45" s="208">
        <f t="shared" si="15"/>
        <v>0.14630450578692158</v>
      </c>
      <c r="H45" s="145">
        <f t="shared" si="17"/>
        <v>5.9754593261053021E-2</v>
      </c>
      <c r="I45" s="901">
        <v>7701.5</v>
      </c>
      <c r="J45" s="197">
        <v>82439.100000000006</v>
      </c>
      <c r="K45" s="213">
        <f t="shared" si="16"/>
        <v>0.14398056274554771</v>
      </c>
      <c r="L45" s="156"/>
    </row>
    <row r="46" spans="1:12" ht="12.95" customHeight="1" x14ac:dyDescent="0.2">
      <c r="A46" s="1083"/>
      <c r="B46" s="1084"/>
      <c r="C46" s="163" t="s">
        <v>2</v>
      </c>
      <c r="D46" s="151">
        <v>384763</v>
      </c>
      <c r="E46" s="152">
        <v>55785.704999999994</v>
      </c>
      <c r="F46" s="153">
        <v>598046.59403000015</v>
      </c>
      <c r="G46" s="226">
        <f t="shared" si="15"/>
        <v>1</v>
      </c>
      <c r="H46" s="154">
        <f t="shared" si="17"/>
        <v>4.2921145109019454E-2</v>
      </c>
      <c r="I46" s="903">
        <v>53489.859000000004</v>
      </c>
      <c r="J46" s="198">
        <v>572396.88635000016</v>
      </c>
      <c r="K46" s="228">
        <f t="shared" si="16"/>
        <v>1</v>
      </c>
      <c r="L46" s="174"/>
    </row>
    <row r="47" spans="1:12" ht="12.95" customHeight="1" x14ac:dyDescent="0.2">
      <c r="A47" s="1083" t="str">
        <f>T!J22</f>
        <v>červen</v>
      </c>
      <c r="B47" s="1084"/>
      <c r="C47" s="160" t="s">
        <v>6</v>
      </c>
      <c r="D47" s="180">
        <v>140</v>
      </c>
      <c r="E47" s="181">
        <v>37096.658000000003</v>
      </c>
      <c r="F47" s="181">
        <v>398457.77114999999</v>
      </c>
      <c r="G47" s="207">
        <f>E47/$E$51</f>
        <v>0.83949895637031857</v>
      </c>
      <c r="H47" s="182">
        <f>(E47-I47)/I47</f>
        <v>-3.3286652420909911E-2</v>
      </c>
      <c r="I47" s="900">
        <v>38374</v>
      </c>
      <c r="J47" s="199">
        <v>411012.29661999986</v>
      </c>
      <c r="K47" s="212">
        <f>I47/$I$51</f>
        <v>0.83076752081319005</v>
      </c>
      <c r="L47" s="183"/>
    </row>
    <row r="48" spans="1:12" ht="12.95" customHeight="1" x14ac:dyDescent="0.2">
      <c r="A48" s="1083"/>
      <c r="B48" s="1084"/>
      <c r="C48" s="161" t="s">
        <v>7</v>
      </c>
      <c r="D48" s="135">
        <v>472</v>
      </c>
      <c r="E48" s="136">
        <v>2145.578</v>
      </c>
      <c r="F48" s="136">
        <v>23042.215590000011</v>
      </c>
      <c r="G48" s="208">
        <f t="shared" ref="G48:G51" si="18">E48/$E$51</f>
        <v>4.8554521860462885E-2</v>
      </c>
      <c r="H48" s="145">
        <f t="shared" ref="H48:H51" si="19">(E48-I48)/I48</f>
        <v>-0.10053743606942236</v>
      </c>
      <c r="I48" s="901">
        <v>2385.4</v>
      </c>
      <c r="J48" s="197">
        <v>25542.542700000009</v>
      </c>
      <c r="K48" s="213">
        <f t="shared" ref="K48:K51" si="20">I48/$I$51</f>
        <v>5.1642071302126016E-2</v>
      </c>
      <c r="L48" s="158"/>
    </row>
    <row r="49" spans="1:12" ht="12.95" customHeight="1" x14ac:dyDescent="0.2">
      <c r="A49" s="1083"/>
      <c r="B49" s="1084"/>
      <c r="C49" s="161" t="s">
        <v>8</v>
      </c>
      <c r="D49" s="135">
        <v>17897</v>
      </c>
      <c r="E49" s="136">
        <v>1487.3219999999999</v>
      </c>
      <c r="F49" s="136">
        <v>15981.405999999999</v>
      </c>
      <c r="G49" s="208">
        <f t="shared" si="18"/>
        <v>3.365816044093823E-2</v>
      </c>
      <c r="H49" s="145">
        <f t="shared" si="19"/>
        <v>-9.58094644058895E-2</v>
      </c>
      <c r="I49" s="901">
        <v>1644.921</v>
      </c>
      <c r="J49" s="197">
        <v>17609.057000000001</v>
      </c>
      <c r="K49" s="213">
        <f t="shared" si="20"/>
        <v>3.5611271723134247E-2</v>
      </c>
      <c r="L49" s="158"/>
    </row>
    <row r="50" spans="1:12" ht="12.95" customHeight="1" x14ac:dyDescent="0.2">
      <c r="A50" s="1083"/>
      <c r="B50" s="1084"/>
      <c r="C50" s="161" t="s">
        <v>9</v>
      </c>
      <c r="D50" s="135">
        <v>366047</v>
      </c>
      <c r="E50" s="136">
        <v>3459.4880000000003</v>
      </c>
      <c r="F50" s="136">
        <v>37172.074000000001</v>
      </c>
      <c r="G50" s="208">
        <f t="shared" si="18"/>
        <v>7.828836132828032E-2</v>
      </c>
      <c r="H50" s="145">
        <f t="shared" si="19"/>
        <v>-8.6410859059339151E-2</v>
      </c>
      <c r="I50" s="901">
        <v>3786.7</v>
      </c>
      <c r="J50" s="197">
        <v>40576.300000000003</v>
      </c>
      <c r="K50" s="213">
        <f t="shared" si="20"/>
        <v>8.1979136161549657E-2</v>
      </c>
      <c r="L50" s="158"/>
    </row>
    <row r="51" spans="1:12" ht="12.95" customHeight="1" thickBot="1" x14ac:dyDescent="0.25">
      <c r="A51" s="1085"/>
      <c r="B51" s="1086"/>
      <c r="C51" s="184" t="s">
        <v>2</v>
      </c>
      <c r="D51" s="185">
        <v>384556</v>
      </c>
      <c r="E51" s="186">
        <v>44189.046000000002</v>
      </c>
      <c r="F51" s="187">
        <v>474653.46674000006</v>
      </c>
      <c r="G51" s="210">
        <f t="shared" si="18"/>
        <v>1</v>
      </c>
      <c r="H51" s="188">
        <f t="shared" si="19"/>
        <v>-4.3341215601187914E-2</v>
      </c>
      <c r="I51" s="913">
        <v>46191.021000000001</v>
      </c>
      <c r="J51" s="200">
        <v>494740.19631999981</v>
      </c>
      <c r="K51" s="215">
        <f t="shared" si="20"/>
        <v>1</v>
      </c>
      <c r="L51" s="189"/>
    </row>
    <row r="52" spans="1:12" ht="12.95" customHeight="1" thickTop="1" x14ac:dyDescent="0.2">
      <c r="A52" s="1091" t="str">
        <f>T!E17</f>
        <v>II. čtvrtletí</v>
      </c>
      <c r="B52" s="1092"/>
      <c r="C52" s="161" t="s">
        <v>6</v>
      </c>
      <c r="D52" s="135">
        <f>D47</f>
        <v>140</v>
      </c>
      <c r="E52" s="136">
        <f>E37+E42+E47</f>
        <v>119185.35199999998</v>
      </c>
      <c r="F52" s="136">
        <f>F37+F42+F47</f>
        <v>1277488.1485900001</v>
      </c>
      <c r="G52" s="208">
        <f>E52/$E$56</f>
        <v>0.69789639125830505</v>
      </c>
      <c r="H52" s="145">
        <f>(E52-I52)/I52</f>
        <v>-4.8225077208125608E-5</v>
      </c>
      <c r="I52" s="901">
        <v>119191.1</v>
      </c>
      <c r="J52" s="197">
        <v>1273159.40481</v>
      </c>
      <c r="K52" s="213">
        <f>I52/$I$56</f>
        <v>0.69661735169029848</v>
      </c>
      <c r="L52" s="155"/>
    </row>
    <row r="53" spans="1:12" ht="12.95" customHeight="1" x14ac:dyDescent="0.2">
      <c r="A53" s="1083"/>
      <c r="B53" s="1084"/>
      <c r="C53" s="161" t="s">
        <v>7</v>
      </c>
      <c r="D53" s="135">
        <f>D48</f>
        <v>472</v>
      </c>
      <c r="E53" s="136">
        <f t="shared" ref="E53:F55" si="21">E38+E43+E48</f>
        <v>9401.1790000000001</v>
      </c>
      <c r="F53" s="136">
        <f t="shared" si="21"/>
        <v>100722.46683000003</v>
      </c>
      <c r="G53" s="208">
        <f t="shared" ref="G53:G56" si="22">E53/$E$56</f>
        <v>5.5049121285251239E-2</v>
      </c>
      <c r="H53" s="145">
        <f t="shared" ref="H53:H56" si="23">(E53-I53)/I53</f>
        <v>-7.5733274344983517E-2</v>
      </c>
      <c r="I53" s="901">
        <v>10171.5</v>
      </c>
      <c r="J53" s="197">
        <v>108556.50874999995</v>
      </c>
      <c r="K53" s="213">
        <f t="shared" ref="K53:K56" si="24">I53/$I$56</f>
        <v>5.9447755685767399E-2</v>
      </c>
      <c r="L53" s="155"/>
    </row>
    <row r="54" spans="1:12" ht="12.95" customHeight="1" x14ac:dyDescent="0.2">
      <c r="A54" s="1083"/>
      <c r="B54" s="1084"/>
      <c r="C54" s="161" t="s">
        <v>8</v>
      </c>
      <c r="D54" s="135">
        <f t="shared" ref="D54:D55" si="25">D49</f>
        <v>17897</v>
      </c>
      <c r="E54" s="136">
        <f t="shared" si="21"/>
        <v>12679.984</v>
      </c>
      <c r="F54" s="136">
        <f t="shared" si="21"/>
        <v>135841.41799999998</v>
      </c>
      <c r="G54" s="208">
        <f t="shared" si="22"/>
        <v>7.4248344501370009E-2</v>
      </c>
      <c r="H54" s="145">
        <f t="shared" si="23"/>
        <v>8.2351767176895262E-3</v>
      </c>
      <c r="I54" s="901">
        <v>12576.414999999999</v>
      </c>
      <c r="J54" s="197">
        <v>134134.486</v>
      </c>
      <c r="K54" s="213">
        <f t="shared" si="24"/>
        <v>7.3503381637203991E-2</v>
      </c>
      <c r="L54" s="155"/>
    </row>
    <row r="55" spans="1:12" ht="12.95" customHeight="1" x14ac:dyDescent="0.2">
      <c r="A55" s="1083"/>
      <c r="B55" s="1084"/>
      <c r="C55" s="161" t="s">
        <v>9</v>
      </c>
      <c r="D55" s="135">
        <f t="shared" si="25"/>
        <v>366047</v>
      </c>
      <c r="E55" s="136">
        <f t="shared" si="21"/>
        <v>29511.488000000001</v>
      </c>
      <c r="F55" s="136">
        <f t="shared" si="21"/>
        <v>316154.37400000001</v>
      </c>
      <c r="G55" s="208">
        <f t="shared" si="22"/>
        <v>0.17280614295507368</v>
      </c>
      <c r="H55" s="145">
        <f t="shared" si="23"/>
        <v>1.2026007516940617E-2</v>
      </c>
      <c r="I55" s="901">
        <v>29160.799999999999</v>
      </c>
      <c r="J55" s="197">
        <v>311063.3</v>
      </c>
      <c r="K55" s="213">
        <f t="shared" si="24"/>
        <v>0.17043151098673018</v>
      </c>
      <c r="L55" s="155"/>
    </row>
    <row r="56" spans="1:12" ht="12.95" customHeight="1" x14ac:dyDescent="0.2">
      <c r="A56" s="1083"/>
      <c r="B56" s="1084"/>
      <c r="C56" s="164" t="s">
        <v>2</v>
      </c>
      <c r="D56" s="165">
        <f>SUM(D52:D55)</f>
        <v>384556</v>
      </c>
      <c r="E56" s="166">
        <f>SUM(E52:E55)</f>
        <v>170778.003</v>
      </c>
      <c r="F56" s="167">
        <f>SUM(F52:F55)</f>
        <v>1830206.4074200003</v>
      </c>
      <c r="G56" s="211">
        <f t="shared" si="22"/>
        <v>1</v>
      </c>
      <c r="H56" s="168">
        <f t="shared" si="23"/>
        <v>-1.8808436467333722E-3</v>
      </c>
      <c r="I56" s="906">
        <v>171099.815</v>
      </c>
      <c r="J56" s="201">
        <v>1826913.6995600001</v>
      </c>
      <c r="K56" s="216">
        <f t="shared" si="24"/>
        <v>1</v>
      </c>
      <c r="L56" s="159"/>
    </row>
    <row r="57" spans="1:12" ht="5.0999999999999996" customHeight="1" x14ac:dyDescent="0.2">
      <c r="A57" s="138"/>
      <c r="B57" s="139"/>
      <c r="C57" s="257"/>
      <c r="D57" s="143"/>
      <c r="E57" s="144"/>
      <c r="F57" s="144"/>
      <c r="G57" s="217"/>
      <c r="H57" s="146"/>
      <c r="I57" s="178"/>
      <c r="J57" s="144"/>
      <c r="K57" s="179"/>
      <c r="L57" s="155"/>
    </row>
    <row r="58" spans="1:12" ht="15" customHeight="1" x14ac:dyDescent="0.2">
      <c r="A58" s="141"/>
      <c r="B58" s="141"/>
      <c r="C58" s="141"/>
      <c r="D58" s="141"/>
      <c r="E58" s="141"/>
      <c r="F58" s="141"/>
      <c r="G58" s="141"/>
      <c r="H58" s="141"/>
      <c r="I58" s="141"/>
      <c r="J58" s="141"/>
      <c r="K58" s="141"/>
    </row>
    <row r="59" spans="1:12" ht="15" customHeight="1" x14ac:dyDescent="0.2">
      <c r="A59" s="141"/>
      <c r="B59" s="141"/>
      <c r="C59" s="141"/>
      <c r="D59" s="141"/>
      <c r="E59" s="141"/>
      <c r="F59" s="141"/>
      <c r="G59" s="141"/>
      <c r="H59" s="141"/>
      <c r="I59" s="141"/>
      <c r="J59" s="141"/>
      <c r="K59" s="141"/>
    </row>
    <row r="60" spans="1:12" ht="15" customHeight="1" x14ac:dyDescent="0.2">
      <c r="A60" s="141"/>
      <c r="B60" s="141"/>
      <c r="C60" s="141"/>
      <c r="D60" s="141"/>
      <c r="E60" s="141"/>
      <c r="F60" s="141"/>
      <c r="G60" s="141"/>
      <c r="H60" s="141"/>
      <c r="I60" s="141"/>
      <c r="J60" s="141"/>
      <c r="K60" s="141"/>
    </row>
    <row r="61" spans="1:12" ht="15" customHeight="1" x14ac:dyDescent="0.2">
      <c r="A61" s="141"/>
      <c r="B61" s="141"/>
      <c r="C61" s="141"/>
      <c r="D61" s="141"/>
      <c r="E61" s="141"/>
      <c r="F61" s="141"/>
      <c r="G61" s="141"/>
      <c r="H61" s="141"/>
      <c r="I61" s="141"/>
      <c r="J61" s="141"/>
      <c r="K61" s="141"/>
    </row>
    <row r="62" spans="1:12" ht="15" customHeight="1" x14ac:dyDescent="0.2">
      <c r="A62" s="141"/>
      <c r="B62" s="141"/>
      <c r="C62" s="141"/>
      <c r="D62" s="141"/>
      <c r="E62" s="141"/>
      <c r="F62" s="141"/>
      <c r="G62" s="141"/>
      <c r="H62" s="141"/>
      <c r="I62" s="141"/>
      <c r="J62" s="141"/>
      <c r="K62" s="141"/>
    </row>
    <row r="63" spans="1:12" ht="15" customHeight="1" x14ac:dyDescent="0.2">
      <c r="A63" s="141"/>
      <c r="B63" s="141"/>
      <c r="C63" s="141"/>
      <c r="D63" s="141"/>
      <c r="E63" s="141"/>
      <c r="F63" s="141"/>
      <c r="G63" s="141"/>
      <c r="H63" s="141"/>
      <c r="I63" s="141"/>
      <c r="J63" s="141"/>
      <c r="K63" s="141"/>
    </row>
    <row r="64" spans="1:12" ht="15" customHeight="1" x14ac:dyDescent="0.2">
      <c r="A64" s="141"/>
      <c r="B64" s="141"/>
      <c r="C64" s="141"/>
      <c r="D64" s="141"/>
      <c r="E64" s="141"/>
      <c r="F64" s="141"/>
      <c r="G64" s="141"/>
      <c r="H64" s="141"/>
      <c r="I64" s="141"/>
      <c r="J64" s="141"/>
      <c r="K64" s="141"/>
    </row>
    <row r="65" spans="1:11" ht="15" customHeight="1" x14ac:dyDescent="0.2">
      <c r="A65" s="141"/>
      <c r="B65" s="141"/>
      <c r="C65" s="141"/>
      <c r="D65" s="141"/>
      <c r="E65" s="141"/>
      <c r="F65" s="141"/>
      <c r="G65" s="141"/>
      <c r="H65" s="141"/>
      <c r="I65" s="141"/>
      <c r="J65" s="141"/>
      <c r="K65" s="141"/>
    </row>
    <row r="66" spans="1:11" ht="15" customHeight="1" x14ac:dyDescent="0.2">
      <c r="A66" s="141"/>
      <c r="B66" s="141"/>
      <c r="C66" s="141"/>
      <c r="D66" s="141"/>
      <c r="E66" s="141"/>
      <c r="F66" s="141"/>
      <c r="G66" s="141"/>
      <c r="H66" s="141"/>
      <c r="I66" s="141"/>
      <c r="J66" s="141"/>
      <c r="K66" s="141"/>
    </row>
    <row r="67" spans="1:11" ht="15" customHeight="1" x14ac:dyDescent="0.2">
      <c r="A67" s="141"/>
      <c r="B67" s="141"/>
      <c r="C67" s="141"/>
      <c r="D67" s="141"/>
      <c r="E67" s="141"/>
      <c r="F67" s="141"/>
      <c r="G67" s="141"/>
      <c r="H67" s="141"/>
      <c r="I67" s="141"/>
      <c r="J67" s="141"/>
      <c r="K67" s="141"/>
    </row>
    <row r="68" spans="1:11" ht="15" customHeight="1" x14ac:dyDescent="0.2">
      <c r="A68" s="141"/>
      <c r="B68" s="141"/>
      <c r="C68" s="141"/>
      <c r="D68" s="141"/>
      <c r="E68" s="141"/>
      <c r="F68" s="141"/>
      <c r="G68" s="141"/>
      <c r="H68" s="141"/>
      <c r="I68" s="141"/>
      <c r="J68" s="141"/>
      <c r="K68" s="141"/>
    </row>
    <row r="69" spans="1:11" ht="15" customHeight="1" x14ac:dyDescent="0.2">
      <c r="A69" s="141"/>
      <c r="B69" s="141"/>
      <c r="C69" s="141"/>
      <c r="D69" s="141"/>
      <c r="E69" s="141"/>
      <c r="F69" s="141"/>
      <c r="G69" s="141"/>
      <c r="H69" s="141"/>
      <c r="I69" s="141"/>
      <c r="J69" s="141"/>
      <c r="K69" s="141"/>
    </row>
    <row r="70" spans="1:11" ht="15" customHeight="1" x14ac:dyDescent="0.2">
      <c r="A70" s="141"/>
      <c r="B70" s="141"/>
      <c r="C70" s="141"/>
      <c r="D70" s="141"/>
      <c r="E70" s="141"/>
      <c r="F70" s="141"/>
      <c r="G70" s="141"/>
      <c r="H70" s="141"/>
      <c r="I70" s="141"/>
      <c r="J70" s="141"/>
      <c r="K70" s="141"/>
    </row>
    <row r="71" spans="1:11" ht="15" customHeight="1" x14ac:dyDescent="0.2">
      <c r="A71" s="141"/>
      <c r="B71" s="141"/>
      <c r="C71" s="141"/>
      <c r="D71" s="141"/>
      <c r="E71" s="141"/>
      <c r="F71" s="141"/>
      <c r="G71" s="141"/>
      <c r="H71" s="141"/>
      <c r="I71" s="141"/>
      <c r="J71" s="141"/>
      <c r="K71" s="141"/>
    </row>
    <row r="72" spans="1:11" ht="15" customHeight="1" x14ac:dyDescent="0.2">
      <c r="A72" s="141"/>
      <c r="B72" s="141"/>
      <c r="C72" s="141"/>
      <c r="D72" s="141"/>
      <c r="E72" s="141"/>
      <c r="F72" s="141"/>
      <c r="G72" s="141"/>
      <c r="H72" s="141"/>
      <c r="I72" s="141"/>
      <c r="J72" s="141"/>
      <c r="K72" s="141"/>
    </row>
    <row r="73" spans="1:11" ht="15" customHeight="1" x14ac:dyDescent="0.2">
      <c r="A73" s="141"/>
      <c r="B73" s="141"/>
      <c r="C73" s="141"/>
      <c r="D73" s="141"/>
      <c r="E73" s="141"/>
      <c r="F73" s="141"/>
      <c r="G73" s="141"/>
      <c r="H73" s="141"/>
      <c r="I73" s="141"/>
      <c r="J73" s="141"/>
      <c r="K73" s="141"/>
    </row>
    <row r="74" spans="1:11" ht="15" customHeight="1" x14ac:dyDescent="0.2">
      <c r="A74" s="141"/>
      <c r="B74" s="141"/>
      <c r="C74" s="141"/>
      <c r="D74" s="141"/>
      <c r="E74" s="141"/>
      <c r="F74" s="141"/>
      <c r="G74" s="141"/>
      <c r="H74" s="141"/>
      <c r="I74" s="141"/>
      <c r="J74" s="141"/>
      <c r="K74" s="141"/>
    </row>
    <row r="75" spans="1:11" ht="15" customHeight="1" x14ac:dyDescent="0.2">
      <c r="A75" s="141"/>
      <c r="B75" s="141"/>
      <c r="C75" s="141"/>
      <c r="D75" s="141"/>
      <c r="E75" s="141"/>
      <c r="F75" s="141"/>
      <c r="G75" s="141"/>
      <c r="H75" s="141"/>
      <c r="I75" s="141"/>
      <c r="J75" s="141"/>
      <c r="K75" s="141"/>
    </row>
    <row r="76" spans="1:11" ht="15" customHeight="1" x14ac:dyDescent="0.2">
      <c r="A76" s="141"/>
      <c r="B76" s="141"/>
      <c r="C76" s="141"/>
      <c r="D76" s="141"/>
      <c r="E76" s="141"/>
      <c r="F76" s="141"/>
      <c r="G76" s="141"/>
      <c r="H76" s="141"/>
      <c r="I76" s="141"/>
      <c r="J76" s="141"/>
      <c r="K76" s="141"/>
    </row>
    <row r="77" spans="1:11" ht="15" customHeight="1" x14ac:dyDescent="0.2">
      <c r="A77" s="141"/>
      <c r="B77" s="141"/>
      <c r="C77" s="141"/>
      <c r="D77" s="141"/>
      <c r="E77" s="141"/>
      <c r="F77" s="141"/>
      <c r="G77" s="141"/>
      <c r="H77" s="141"/>
      <c r="I77" s="141"/>
      <c r="J77" s="141"/>
      <c r="K77" s="141"/>
    </row>
    <row r="78" spans="1:11" ht="15" customHeight="1" x14ac:dyDescent="0.2">
      <c r="A78" s="141"/>
      <c r="B78" s="141"/>
      <c r="C78" s="141"/>
      <c r="D78" s="141"/>
      <c r="E78" s="141"/>
      <c r="F78" s="141"/>
      <c r="G78" s="141"/>
      <c r="H78" s="141"/>
      <c r="I78" s="141"/>
      <c r="J78" s="141"/>
      <c r="K78" s="141"/>
    </row>
    <row r="79" spans="1:11" ht="15" customHeight="1" x14ac:dyDescent="0.2">
      <c r="A79" s="141"/>
      <c r="B79" s="141"/>
      <c r="C79" s="141"/>
      <c r="D79" s="141"/>
      <c r="E79" s="141"/>
      <c r="F79" s="141"/>
      <c r="G79" s="141"/>
      <c r="H79" s="141"/>
      <c r="I79" s="141"/>
      <c r="J79" s="141"/>
      <c r="K79" s="141"/>
    </row>
    <row r="80" spans="1:11" ht="15" customHeight="1" x14ac:dyDescent="0.2">
      <c r="A80" s="141"/>
      <c r="B80" s="141"/>
      <c r="C80" s="141"/>
      <c r="D80" s="141"/>
      <c r="E80" s="141"/>
      <c r="F80" s="141"/>
      <c r="G80" s="141"/>
      <c r="H80" s="141"/>
      <c r="I80" s="141"/>
      <c r="J80" s="141"/>
      <c r="K80" s="141"/>
    </row>
    <row r="81" spans="1:11" ht="15" customHeight="1" x14ac:dyDescent="0.2">
      <c r="A81" s="141"/>
      <c r="B81" s="141"/>
      <c r="C81" s="141"/>
      <c r="D81" s="141"/>
      <c r="E81" s="141"/>
      <c r="F81" s="141"/>
      <c r="G81" s="141"/>
      <c r="H81" s="141"/>
      <c r="I81" s="141"/>
      <c r="J81" s="141"/>
      <c r="K81" s="141"/>
    </row>
    <row r="82" spans="1:11" ht="15" customHeight="1" x14ac:dyDescent="0.2">
      <c r="A82" s="141"/>
      <c r="B82" s="141"/>
      <c r="C82" s="141"/>
      <c r="D82" s="141"/>
      <c r="E82" s="141"/>
      <c r="F82" s="141"/>
      <c r="G82" s="141"/>
      <c r="H82" s="141"/>
      <c r="I82" s="141"/>
      <c r="J82" s="141"/>
      <c r="K82" s="141"/>
    </row>
    <row r="83" spans="1:11" ht="15" customHeight="1" x14ac:dyDescent="0.2">
      <c r="A83" s="141"/>
      <c r="B83" s="141"/>
      <c r="C83" s="141"/>
      <c r="D83" s="141"/>
      <c r="E83" s="141"/>
      <c r="F83" s="141"/>
      <c r="G83" s="141"/>
      <c r="H83" s="141"/>
      <c r="I83" s="141"/>
      <c r="J83" s="141"/>
      <c r="K83" s="141"/>
    </row>
    <row r="84" spans="1:11" ht="15" customHeight="1" x14ac:dyDescent="0.2">
      <c r="A84" s="141"/>
      <c r="B84" s="141"/>
      <c r="C84" s="141"/>
      <c r="D84" s="141"/>
      <c r="E84" s="141"/>
      <c r="F84" s="141"/>
      <c r="G84" s="141"/>
      <c r="H84" s="141"/>
      <c r="I84" s="141"/>
      <c r="J84" s="141"/>
      <c r="K84" s="141"/>
    </row>
    <row r="85" spans="1:11" ht="15" customHeight="1" x14ac:dyDescent="0.2">
      <c r="A85" s="141"/>
      <c r="B85" s="141"/>
      <c r="C85" s="141"/>
      <c r="D85" s="141"/>
      <c r="E85" s="141"/>
      <c r="F85" s="141"/>
      <c r="G85" s="141"/>
      <c r="H85" s="141"/>
      <c r="I85" s="141"/>
      <c r="J85" s="141"/>
      <c r="K85" s="141"/>
    </row>
    <row r="86" spans="1:11" ht="15" customHeight="1" x14ac:dyDescent="0.2">
      <c r="A86" s="141"/>
      <c r="B86" s="141"/>
      <c r="C86" s="141"/>
      <c r="D86" s="141"/>
      <c r="E86" s="141"/>
      <c r="F86" s="141"/>
      <c r="G86" s="141"/>
      <c r="H86" s="141"/>
      <c r="I86" s="141"/>
      <c r="J86" s="141"/>
      <c r="K86" s="141"/>
    </row>
    <row r="87" spans="1:11" ht="15" customHeight="1" x14ac:dyDescent="0.2">
      <c r="A87" s="141"/>
      <c r="B87" s="141"/>
      <c r="C87" s="141"/>
      <c r="D87" s="141"/>
      <c r="E87" s="141"/>
      <c r="F87" s="141"/>
      <c r="G87" s="141"/>
      <c r="H87" s="141"/>
      <c r="I87" s="141"/>
      <c r="J87" s="141"/>
      <c r="K87" s="141"/>
    </row>
    <row r="88" spans="1:11" ht="15" customHeight="1" x14ac:dyDescent="0.2">
      <c r="A88" s="141"/>
      <c r="B88" s="141"/>
      <c r="C88" s="141"/>
      <c r="D88" s="141"/>
      <c r="E88" s="141"/>
      <c r="F88" s="141"/>
      <c r="G88" s="141"/>
      <c r="H88" s="141"/>
      <c r="I88" s="141"/>
      <c r="J88" s="141"/>
      <c r="K88" s="141"/>
    </row>
    <row r="89" spans="1:11" ht="15" customHeight="1" x14ac:dyDescent="0.2">
      <c r="A89" s="141"/>
      <c r="B89" s="141"/>
      <c r="C89" s="141"/>
      <c r="D89" s="141"/>
      <c r="E89" s="141"/>
      <c r="F89" s="141"/>
      <c r="G89" s="141"/>
      <c r="H89" s="141"/>
      <c r="I89" s="141"/>
      <c r="J89" s="141"/>
      <c r="K89" s="141"/>
    </row>
    <row r="90" spans="1:11" ht="15" customHeight="1" x14ac:dyDescent="0.2">
      <c r="A90" s="141"/>
      <c r="B90" s="141"/>
      <c r="C90" s="141"/>
      <c r="D90" s="141"/>
      <c r="E90" s="141"/>
      <c r="F90" s="141"/>
      <c r="G90" s="141"/>
      <c r="H90" s="141"/>
      <c r="I90" s="141"/>
      <c r="J90" s="141"/>
      <c r="K90" s="141"/>
    </row>
    <row r="91" spans="1:11" ht="15" customHeight="1" x14ac:dyDescent="0.2">
      <c r="A91" s="141"/>
      <c r="B91" s="141"/>
      <c r="C91" s="141"/>
      <c r="D91" s="141"/>
      <c r="E91" s="141"/>
      <c r="F91" s="141"/>
      <c r="G91" s="141"/>
      <c r="H91" s="141"/>
      <c r="I91" s="141"/>
      <c r="J91" s="141"/>
      <c r="K91" s="141"/>
    </row>
    <row r="92" spans="1:11" ht="15" customHeight="1" x14ac:dyDescent="0.2">
      <c r="A92" s="141"/>
      <c r="B92" s="141"/>
      <c r="C92" s="141"/>
      <c r="D92" s="141"/>
      <c r="E92" s="141"/>
      <c r="F92" s="141"/>
      <c r="G92" s="141"/>
      <c r="H92" s="141"/>
      <c r="I92" s="141"/>
      <c r="J92" s="141"/>
      <c r="K92" s="141"/>
    </row>
    <row r="93" spans="1:11" ht="15" customHeight="1" x14ac:dyDescent="0.2">
      <c r="A93" s="141"/>
      <c r="B93" s="141"/>
      <c r="C93" s="141"/>
      <c r="D93" s="141"/>
      <c r="E93" s="141"/>
      <c r="F93" s="141"/>
      <c r="G93" s="141"/>
      <c r="H93" s="141"/>
      <c r="I93" s="141"/>
      <c r="J93" s="141"/>
      <c r="K93" s="141"/>
    </row>
    <row r="94" spans="1:11" ht="15" customHeight="1" x14ac:dyDescent="0.2">
      <c r="A94" s="141"/>
      <c r="B94" s="141"/>
      <c r="C94" s="141"/>
      <c r="D94" s="141"/>
      <c r="E94" s="141"/>
      <c r="F94" s="141"/>
      <c r="G94" s="141"/>
      <c r="H94" s="141"/>
      <c r="I94" s="141"/>
      <c r="J94" s="141"/>
      <c r="K94" s="141"/>
    </row>
    <row r="95" spans="1:11" ht="15" customHeight="1" x14ac:dyDescent="0.2">
      <c r="A95" s="141"/>
      <c r="B95" s="141"/>
      <c r="C95" s="141"/>
      <c r="D95" s="141"/>
      <c r="E95" s="141"/>
      <c r="F95" s="141"/>
      <c r="G95" s="141"/>
      <c r="H95" s="141"/>
      <c r="I95" s="141"/>
      <c r="J95" s="141"/>
      <c r="K95" s="141"/>
    </row>
    <row r="96" spans="1:11" ht="15" customHeight="1" x14ac:dyDescent="0.2">
      <c r="A96" s="141"/>
      <c r="B96" s="141"/>
      <c r="C96" s="141"/>
      <c r="D96" s="141"/>
      <c r="E96" s="141"/>
      <c r="F96" s="141"/>
      <c r="G96" s="141"/>
      <c r="H96" s="141"/>
      <c r="I96" s="141"/>
      <c r="J96" s="141"/>
      <c r="K96" s="141"/>
    </row>
    <row r="97" spans="1:11" ht="15" customHeight="1" x14ac:dyDescent="0.2">
      <c r="A97" s="141"/>
      <c r="B97" s="141"/>
      <c r="C97" s="141"/>
      <c r="D97" s="141"/>
      <c r="E97" s="141"/>
      <c r="F97" s="141"/>
      <c r="G97" s="141"/>
      <c r="H97" s="141"/>
      <c r="I97" s="141"/>
      <c r="J97" s="141"/>
      <c r="K97" s="141"/>
    </row>
    <row r="98" spans="1:11" ht="15" customHeight="1" x14ac:dyDescent="0.2">
      <c r="A98" s="141"/>
      <c r="B98" s="141"/>
      <c r="C98" s="141"/>
      <c r="D98" s="141"/>
      <c r="E98" s="141"/>
      <c r="F98" s="141"/>
      <c r="G98" s="141"/>
      <c r="H98" s="141"/>
      <c r="I98" s="141"/>
      <c r="J98" s="141"/>
      <c r="K98" s="141"/>
    </row>
    <row r="99" spans="1:11" ht="15" customHeight="1" x14ac:dyDescent="0.2"/>
    <row r="100" spans="1:11" ht="15" customHeight="1" x14ac:dyDescent="0.2"/>
    <row r="101" spans="1:11" ht="15" customHeight="1" x14ac:dyDescent="0.2"/>
    <row r="102" spans="1:11" ht="15" customHeight="1" x14ac:dyDescent="0.2"/>
    <row r="103" spans="1:11" ht="15" customHeight="1" x14ac:dyDescent="0.2"/>
    <row r="104" spans="1:11" ht="15" customHeight="1" x14ac:dyDescent="0.2"/>
    <row r="105" spans="1:11" ht="15" customHeight="1" x14ac:dyDescent="0.2"/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</sheetData>
  <mergeCells count="26">
    <mergeCell ref="H7:H9"/>
    <mergeCell ref="D8:D9"/>
    <mergeCell ref="E8:F8"/>
    <mergeCell ref="I8:J8"/>
    <mergeCell ref="A9:B9"/>
    <mergeCell ref="K1:L1"/>
    <mergeCell ref="A5:D5"/>
    <mergeCell ref="E6:G6"/>
    <mergeCell ref="I6:K6"/>
    <mergeCell ref="A3:L3"/>
    <mergeCell ref="A10:B14"/>
    <mergeCell ref="A15:B19"/>
    <mergeCell ref="A20:B24"/>
    <mergeCell ref="A25:B29"/>
    <mergeCell ref="A32:D32"/>
    <mergeCell ref="A37:B41"/>
    <mergeCell ref="A42:B46"/>
    <mergeCell ref="A47:B51"/>
    <mergeCell ref="A52:B56"/>
    <mergeCell ref="I33:K33"/>
    <mergeCell ref="H34:H36"/>
    <mergeCell ref="D35:D36"/>
    <mergeCell ref="E35:F35"/>
    <mergeCell ref="I35:J35"/>
    <mergeCell ref="A36:B36"/>
    <mergeCell ref="E33:G33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&amp;C21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5"/>
  <sheetViews>
    <sheetView view="pageBreakPreview" zoomScaleNormal="100" zoomScaleSheetLayoutView="100" workbookViewId="0"/>
  </sheetViews>
  <sheetFormatPr defaultRowHeight="12.75" x14ac:dyDescent="0.2"/>
  <cols>
    <col min="1" max="1" width="9.42578125" style="121" customWidth="1"/>
    <col min="2" max="2" width="3.85546875" style="121" customWidth="1"/>
    <col min="3" max="11" width="8.85546875" style="121" customWidth="1"/>
    <col min="12" max="12" width="1.7109375" style="121" customWidth="1"/>
    <col min="13" max="14" width="9.140625" style="121"/>
    <col min="15" max="15" width="11.140625" style="121" customWidth="1"/>
    <col min="16" max="16384" width="9.140625" style="121"/>
  </cols>
  <sheetData>
    <row r="1" spans="1:17" ht="13.5" x14ac:dyDescent="0.25">
      <c r="K1" s="1057" t="s">
        <v>281</v>
      </c>
      <c r="L1" s="1057"/>
    </row>
    <row r="2" spans="1:17" ht="6.75" customHeight="1" x14ac:dyDescent="0.2"/>
    <row r="3" spans="1:17" ht="30" customHeight="1" x14ac:dyDescent="0.2">
      <c r="A3" s="1070" t="s">
        <v>238</v>
      </c>
      <c r="B3" s="1070"/>
      <c r="C3" s="1070"/>
      <c r="D3" s="1070"/>
      <c r="E3" s="1070"/>
      <c r="F3" s="1070"/>
      <c r="G3" s="1070"/>
      <c r="H3" s="1070"/>
      <c r="I3" s="1070"/>
      <c r="J3" s="1070"/>
      <c r="K3" s="1070"/>
      <c r="L3" s="1070"/>
    </row>
    <row r="4" spans="1:17" ht="10.5" customHeight="1" x14ac:dyDescent="0.2">
      <c r="B4" s="122"/>
      <c r="C4" s="122"/>
      <c r="D4" s="177"/>
      <c r="E4" s="177"/>
      <c r="F4" s="124"/>
      <c r="G4" s="122"/>
      <c r="H4" s="122"/>
      <c r="I4" s="122"/>
    </row>
    <row r="5" spans="1:17" ht="12.95" customHeight="1" x14ac:dyDescent="0.2">
      <c r="A5" s="1058" t="s">
        <v>120</v>
      </c>
      <c r="B5" s="1058"/>
      <c r="C5" s="1058"/>
      <c r="D5" s="1059"/>
      <c r="E5" s="170"/>
      <c r="F5" s="125"/>
      <c r="G5" s="125"/>
      <c r="H5" s="125"/>
      <c r="I5" s="125"/>
      <c r="J5" s="126"/>
      <c r="K5" s="176"/>
      <c r="L5" s="126"/>
    </row>
    <row r="6" spans="1:17" ht="24.95" customHeight="1" x14ac:dyDescent="0.25">
      <c r="E6" s="1060">
        <f>T!G17</f>
        <v>2016</v>
      </c>
      <c r="F6" s="1061"/>
      <c r="G6" s="1061"/>
      <c r="H6" s="896"/>
      <c r="I6" s="1062">
        <f>E6-1</f>
        <v>2015</v>
      </c>
      <c r="J6" s="1063"/>
      <c r="K6" s="1064"/>
      <c r="L6" s="126"/>
    </row>
    <row r="7" spans="1:17" ht="24.95" customHeight="1" x14ac:dyDescent="0.25">
      <c r="A7" s="129"/>
      <c r="B7" s="130"/>
      <c r="C7" s="131"/>
      <c r="D7" s="131"/>
      <c r="E7" s="132"/>
      <c r="F7" s="133"/>
      <c r="G7" s="175"/>
      <c r="H7" s="1054" t="s">
        <v>112</v>
      </c>
      <c r="I7" s="897"/>
      <c r="J7" s="194"/>
      <c r="K7" s="898"/>
      <c r="L7" s="155"/>
    </row>
    <row r="8" spans="1:17" ht="24.95" customHeight="1" x14ac:dyDescent="0.25">
      <c r="A8" s="129"/>
      <c r="B8" s="169"/>
      <c r="C8" s="169"/>
      <c r="D8" s="1066" t="s">
        <v>0</v>
      </c>
      <c r="E8" s="1053" t="s">
        <v>41</v>
      </c>
      <c r="F8" s="1054"/>
      <c r="G8" s="202" t="s">
        <v>111</v>
      </c>
      <c r="H8" s="1054"/>
      <c r="I8" s="1068" t="s">
        <v>41</v>
      </c>
      <c r="J8" s="1069"/>
      <c r="K8" s="205" t="s">
        <v>111</v>
      </c>
      <c r="L8" s="155"/>
    </row>
    <row r="9" spans="1:17" ht="12.95" customHeight="1" x14ac:dyDescent="0.25">
      <c r="A9" s="1065" t="s">
        <v>164</v>
      </c>
      <c r="B9" s="1065"/>
      <c r="C9" s="238" t="s">
        <v>48</v>
      </c>
      <c r="D9" s="1067"/>
      <c r="E9" s="134" t="s">
        <v>154</v>
      </c>
      <c r="F9" s="134" t="s">
        <v>1</v>
      </c>
      <c r="G9" s="203" t="s">
        <v>69</v>
      </c>
      <c r="H9" s="1065"/>
      <c r="I9" s="899" t="s">
        <v>165</v>
      </c>
      <c r="J9" s="196" t="s">
        <v>1</v>
      </c>
      <c r="K9" s="206" t="s">
        <v>69</v>
      </c>
      <c r="L9" s="159"/>
    </row>
    <row r="10" spans="1:17" ht="12.95" customHeight="1" x14ac:dyDescent="0.2">
      <c r="A10" s="1077" t="str">
        <f>T!J20</f>
        <v>duben</v>
      </c>
      <c r="B10" s="1078"/>
      <c r="C10" s="160" t="s">
        <v>6</v>
      </c>
      <c r="D10" s="135">
        <v>107</v>
      </c>
      <c r="E10" s="136">
        <v>13715.4</v>
      </c>
      <c r="F10" s="136">
        <v>146778.02549999996</v>
      </c>
      <c r="G10" s="207">
        <f>E10/$E$14</f>
        <v>0.39954788171513639</v>
      </c>
      <c r="H10" s="145">
        <f>(E10-I10)/I10</f>
        <v>3.1596963180760161E-3</v>
      </c>
      <c r="I10" s="901">
        <v>13672.2</v>
      </c>
      <c r="J10" s="197">
        <v>145480.71457999991</v>
      </c>
      <c r="K10" s="212">
        <f>I10/$I$14</f>
        <v>0.40318961017513949</v>
      </c>
      <c r="L10" s="155"/>
    </row>
    <row r="11" spans="1:17" ht="12.95" customHeight="1" x14ac:dyDescent="0.2">
      <c r="A11" s="1079"/>
      <c r="B11" s="1080"/>
      <c r="C11" s="161" t="s">
        <v>7</v>
      </c>
      <c r="D11" s="135">
        <v>379</v>
      </c>
      <c r="E11" s="136">
        <v>3569.4</v>
      </c>
      <c r="F11" s="136">
        <v>38199.135999999984</v>
      </c>
      <c r="G11" s="208">
        <f>E11/$E$14</f>
        <v>0.10398137925208217</v>
      </c>
      <c r="H11" s="145">
        <f>(E11-I11)/I11</f>
        <v>4.5151089248067544E-2</v>
      </c>
      <c r="I11" s="901">
        <v>3415.2</v>
      </c>
      <c r="J11" s="197">
        <v>36340.300940000016</v>
      </c>
      <c r="K11" s="213">
        <f>I11/$I$14</f>
        <v>0.10071335678750576</v>
      </c>
      <c r="L11" s="156"/>
      <c r="M11" s="137"/>
      <c r="O11" s="137"/>
      <c r="P11" s="137"/>
      <c r="Q11" s="137"/>
    </row>
    <row r="12" spans="1:17" ht="12.95" customHeight="1" x14ac:dyDescent="0.2">
      <c r="A12" s="1079"/>
      <c r="B12" s="1080"/>
      <c r="C12" s="161" t="s">
        <v>8</v>
      </c>
      <c r="D12" s="135">
        <v>12815</v>
      </c>
      <c r="E12" s="136">
        <v>5446.9</v>
      </c>
      <c r="F12" s="136">
        <v>58291.5</v>
      </c>
      <c r="G12" s="208">
        <f>E12/$E$14</f>
        <v>0.15867545656081311</v>
      </c>
      <c r="H12" s="145">
        <f t="shared" ref="H12:H14" si="0">(E12-I12)/I12</f>
        <v>8.4610827223579616E-3</v>
      </c>
      <c r="I12" s="901">
        <v>5401.2</v>
      </c>
      <c r="J12" s="197">
        <v>57471.9</v>
      </c>
      <c r="K12" s="213">
        <f>I12/$I$14</f>
        <v>0.15927997853146994</v>
      </c>
      <c r="L12" s="156"/>
      <c r="M12" s="137"/>
      <c r="O12" s="137"/>
      <c r="P12" s="137"/>
      <c r="Q12" s="137"/>
    </row>
    <row r="13" spans="1:17" ht="12.95" customHeight="1" x14ac:dyDescent="0.2">
      <c r="A13" s="1079"/>
      <c r="B13" s="1080"/>
      <c r="C13" s="161" t="s">
        <v>9</v>
      </c>
      <c r="D13" s="135">
        <v>174213</v>
      </c>
      <c r="E13" s="136">
        <v>11595.6</v>
      </c>
      <c r="F13" s="136">
        <v>124093.3</v>
      </c>
      <c r="G13" s="208">
        <f>E13/$E$14</f>
        <v>0.33779528247196844</v>
      </c>
      <c r="H13" s="145">
        <f t="shared" si="0"/>
        <v>1.524318171868847E-2</v>
      </c>
      <c r="I13" s="901">
        <v>11421.5</v>
      </c>
      <c r="J13" s="197">
        <v>121532</v>
      </c>
      <c r="K13" s="213">
        <f>I13/$I$14</f>
        <v>0.33681705450588462</v>
      </c>
      <c r="L13" s="156"/>
      <c r="M13" s="137"/>
      <c r="O13" s="137"/>
      <c r="P13" s="137"/>
      <c r="Q13" s="137"/>
    </row>
    <row r="14" spans="1:17" ht="12.95" customHeight="1" x14ac:dyDescent="0.2">
      <c r="A14" s="1081"/>
      <c r="B14" s="1082"/>
      <c r="C14" s="163" t="s">
        <v>2</v>
      </c>
      <c r="D14" s="151">
        <v>187514</v>
      </c>
      <c r="E14" s="152">
        <v>34327.299999999996</v>
      </c>
      <c r="F14" s="153">
        <v>367361.96149999992</v>
      </c>
      <c r="G14" s="209">
        <f>SUM(G10:G13)</f>
        <v>1</v>
      </c>
      <c r="H14" s="154">
        <f t="shared" si="0"/>
        <v>1.2303119129698519E-2</v>
      </c>
      <c r="I14" s="903">
        <v>33910.100000000006</v>
      </c>
      <c r="J14" s="198">
        <v>360824.91551999992</v>
      </c>
      <c r="K14" s="214">
        <f>SUM(K10:K13)</f>
        <v>0.99999999999999978</v>
      </c>
      <c r="L14" s="174"/>
      <c r="M14" s="137"/>
    </row>
    <row r="15" spans="1:17" ht="12.95" customHeight="1" x14ac:dyDescent="0.2">
      <c r="A15" s="1083" t="str">
        <f>T!J21</f>
        <v>květen</v>
      </c>
      <c r="B15" s="1084"/>
      <c r="C15" s="161" t="s">
        <v>6</v>
      </c>
      <c r="D15" s="135">
        <v>108</v>
      </c>
      <c r="E15" s="136">
        <v>12368.9</v>
      </c>
      <c r="F15" s="136">
        <v>132643.75544000004</v>
      </c>
      <c r="G15" s="208">
        <f>E15/$E$19</f>
        <v>0.54511119141847275</v>
      </c>
      <c r="H15" s="145">
        <f>(E15-I15)/I15</f>
        <v>2.2848684319335733E-2</v>
      </c>
      <c r="I15" s="901">
        <v>12092.6</v>
      </c>
      <c r="J15" s="197">
        <v>129446.63703</v>
      </c>
      <c r="K15" s="213">
        <f>I15/$I$19</f>
        <v>0.56314848275990548</v>
      </c>
      <c r="L15" s="156"/>
      <c r="M15" s="137"/>
      <c r="N15" s="137"/>
    </row>
    <row r="16" spans="1:17" ht="12.95" customHeight="1" x14ac:dyDescent="0.2">
      <c r="A16" s="1083"/>
      <c r="B16" s="1084"/>
      <c r="C16" s="161" t="s">
        <v>7</v>
      </c>
      <c r="D16" s="135">
        <v>378</v>
      </c>
      <c r="E16" s="136">
        <v>2546.8000000000002</v>
      </c>
      <c r="F16" s="136">
        <v>27311.788210000028</v>
      </c>
      <c r="G16" s="208">
        <f t="shared" ref="G16:G17" si="1">E16/$E$19</f>
        <v>0.11224031096577437</v>
      </c>
      <c r="H16" s="145">
        <f>(E16-I16)/I16</f>
        <v>0.24149361411718828</v>
      </c>
      <c r="I16" s="901">
        <v>2051.4</v>
      </c>
      <c r="J16" s="197">
        <v>21959.372329999984</v>
      </c>
      <c r="K16" s="213">
        <f t="shared" ref="K16:K18" si="2">I16/$I$19</f>
        <v>9.5533036529255086E-2</v>
      </c>
      <c r="L16" s="157"/>
      <c r="M16" s="140"/>
      <c r="N16" s="137"/>
    </row>
    <row r="17" spans="1:21" ht="12.95" customHeight="1" x14ac:dyDescent="0.2">
      <c r="A17" s="1083"/>
      <c r="B17" s="1084"/>
      <c r="C17" s="161" t="s">
        <v>8</v>
      </c>
      <c r="D17" s="135">
        <v>12808</v>
      </c>
      <c r="E17" s="136">
        <v>2484.9</v>
      </c>
      <c r="F17" s="136">
        <v>26648.400000000001</v>
      </c>
      <c r="G17" s="208">
        <f t="shared" si="1"/>
        <v>0.10951230906190228</v>
      </c>
      <c r="H17" s="145">
        <f t="shared" ref="H17:H19" si="3">(E17-I17)/I17</f>
        <v>5.60112192427012E-2</v>
      </c>
      <c r="I17" s="901">
        <v>2353.1</v>
      </c>
      <c r="J17" s="197">
        <v>25189.5</v>
      </c>
      <c r="K17" s="213">
        <f>I17/$I$19</f>
        <v>0.10958310824655851</v>
      </c>
      <c r="L17" s="156"/>
      <c r="M17" s="137"/>
      <c r="N17" s="137"/>
      <c r="O17" s="137"/>
      <c r="P17" s="137"/>
    </row>
    <row r="18" spans="1:21" ht="12.95" customHeight="1" x14ac:dyDescent="0.2">
      <c r="A18" s="1083"/>
      <c r="B18" s="1084"/>
      <c r="C18" s="161" t="s">
        <v>9</v>
      </c>
      <c r="D18" s="135">
        <v>174151</v>
      </c>
      <c r="E18" s="136">
        <v>5290</v>
      </c>
      <c r="F18" s="136">
        <v>56730.1</v>
      </c>
      <c r="G18" s="208">
        <f>E18/$E$19</f>
        <v>0.23313618855385046</v>
      </c>
      <c r="H18" s="145">
        <f t="shared" si="3"/>
        <v>6.3081529712023396E-2</v>
      </c>
      <c r="I18" s="901">
        <v>4976.1000000000004</v>
      </c>
      <c r="J18" s="197">
        <v>53266.7</v>
      </c>
      <c r="K18" s="213">
        <f t="shared" si="2"/>
        <v>0.23173537246428111</v>
      </c>
      <c r="L18" s="156"/>
      <c r="M18" s="137"/>
      <c r="N18" s="137"/>
      <c r="O18" s="137"/>
      <c r="P18" s="137"/>
    </row>
    <row r="19" spans="1:21" ht="12.95" customHeight="1" x14ac:dyDescent="0.2">
      <c r="A19" s="1083"/>
      <c r="B19" s="1084"/>
      <c r="C19" s="163" t="s">
        <v>2</v>
      </c>
      <c r="D19" s="151">
        <v>187445</v>
      </c>
      <c r="E19" s="152">
        <v>22690.600000000002</v>
      </c>
      <c r="F19" s="153">
        <v>243334.04365000007</v>
      </c>
      <c r="G19" s="209">
        <f>SUM(G15:G18)</f>
        <v>0.99999999999999978</v>
      </c>
      <c r="H19" s="154">
        <f t="shared" si="3"/>
        <v>5.6693925451260417E-2</v>
      </c>
      <c r="I19" s="903">
        <v>21473.199999999997</v>
      </c>
      <c r="J19" s="198">
        <v>229862.20935999998</v>
      </c>
      <c r="K19" s="214">
        <f>SUM(K15:K18)</f>
        <v>1</v>
      </c>
      <c r="L19" s="174"/>
      <c r="M19" s="137"/>
      <c r="N19" s="137"/>
      <c r="O19" s="137"/>
      <c r="P19" s="137"/>
    </row>
    <row r="20" spans="1:21" ht="12.95" customHeight="1" x14ac:dyDescent="0.2">
      <c r="A20" s="1083" t="str">
        <f>T!J22</f>
        <v>červen</v>
      </c>
      <c r="B20" s="1084"/>
      <c r="C20" s="160" t="s">
        <v>6</v>
      </c>
      <c r="D20" s="180">
        <v>107</v>
      </c>
      <c r="E20" s="181">
        <v>10902.1</v>
      </c>
      <c r="F20" s="181">
        <v>117149.24328000002</v>
      </c>
      <c r="G20" s="207">
        <f>E20/$E$24</f>
        <v>0.68262277016323436</v>
      </c>
      <c r="H20" s="182">
        <f>(E20-I20)/I20</f>
        <v>-2.2855401493219563E-2</v>
      </c>
      <c r="I20" s="900">
        <v>11157.1</v>
      </c>
      <c r="J20" s="199">
        <v>119552.77320999998</v>
      </c>
      <c r="K20" s="212">
        <f>I20/$I$24</f>
        <v>0.68075097318998856</v>
      </c>
      <c r="L20" s="183"/>
      <c r="M20" s="136"/>
      <c r="N20" s="136"/>
      <c r="O20" s="136"/>
      <c r="P20" s="136"/>
      <c r="Q20" s="136"/>
      <c r="R20" s="136"/>
      <c r="S20" s="136"/>
      <c r="T20" s="136"/>
      <c r="U20" s="136"/>
    </row>
    <row r="21" spans="1:21" ht="12.95" customHeight="1" x14ac:dyDescent="0.2">
      <c r="A21" s="1083"/>
      <c r="B21" s="1084"/>
      <c r="C21" s="161" t="s">
        <v>7</v>
      </c>
      <c r="D21" s="135">
        <v>377</v>
      </c>
      <c r="E21" s="136">
        <v>1773.4</v>
      </c>
      <c r="F21" s="136">
        <v>19055.956289999987</v>
      </c>
      <c r="G21" s="208">
        <f t="shared" ref="G21:G23" si="4">E21/$E$24</f>
        <v>0.11103945300515312</v>
      </c>
      <c r="H21" s="145">
        <f t="shared" ref="H21:H24" si="5">(E21-I21)/I21</f>
        <v>8.95128094857775E-2</v>
      </c>
      <c r="I21" s="901">
        <v>1627.7</v>
      </c>
      <c r="J21" s="197">
        <v>17441.859720000011</v>
      </c>
      <c r="K21" s="213">
        <f t="shared" ref="K21:K22" si="6">I21/$I$24</f>
        <v>9.9314190879470868E-2</v>
      </c>
      <c r="L21" s="158"/>
      <c r="M21" s="136"/>
      <c r="N21" s="136"/>
      <c r="O21" s="136"/>
      <c r="P21" s="136"/>
      <c r="Q21" s="136"/>
      <c r="R21" s="136"/>
      <c r="S21" s="136"/>
      <c r="T21" s="136"/>
      <c r="U21" s="136"/>
    </row>
    <row r="22" spans="1:21" ht="12.95" customHeight="1" x14ac:dyDescent="0.2">
      <c r="A22" s="1083"/>
      <c r="B22" s="1084"/>
      <c r="C22" s="161" t="s">
        <v>8</v>
      </c>
      <c r="D22" s="135">
        <v>12794</v>
      </c>
      <c r="E22" s="136">
        <v>1053.2</v>
      </c>
      <c r="F22" s="136">
        <v>11317.5</v>
      </c>
      <c r="G22" s="208">
        <f t="shared" si="4"/>
        <v>6.5944937354814062E-2</v>
      </c>
      <c r="H22" s="145">
        <f t="shared" si="5"/>
        <v>-8.9950747429361363E-2</v>
      </c>
      <c r="I22" s="901">
        <v>1157.3</v>
      </c>
      <c r="J22" s="197">
        <v>12401.1</v>
      </c>
      <c r="K22" s="213">
        <f t="shared" si="6"/>
        <v>7.0612713095049226E-2</v>
      </c>
      <c r="L22" s="158"/>
      <c r="M22" s="136"/>
      <c r="N22" s="136"/>
      <c r="O22" s="136"/>
      <c r="P22" s="136"/>
      <c r="Q22" s="136"/>
      <c r="R22" s="136"/>
      <c r="S22" s="136"/>
      <c r="T22" s="136"/>
      <c r="U22" s="136"/>
    </row>
    <row r="23" spans="1:21" ht="12.95" customHeight="1" x14ac:dyDescent="0.2">
      <c r="A23" s="1083"/>
      <c r="B23" s="1084"/>
      <c r="C23" s="161" t="s">
        <v>9</v>
      </c>
      <c r="D23" s="135">
        <v>174063</v>
      </c>
      <c r="E23" s="136">
        <v>2242.1999999999998</v>
      </c>
      <c r="F23" s="136">
        <v>24093.200000000001</v>
      </c>
      <c r="G23" s="208">
        <f t="shared" si="4"/>
        <v>0.1403928394767984</v>
      </c>
      <c r="H23" s="145">
        <f t="shared" si="5"/>
        <v>-8.3806644056715701E-2</v>
      </c>
      <c r="I23" s="901">
        <v>2447.3000000000002</v>
      </c>
      <c r="J23" s="197">
        <v>26223.7</v>
      </c>
      <c r="K23" s="213">
        <f>I23/$I$24</f>
        <v>0.14932212283549123</v>
      </c>
      <c r="L23" s="158"/>
      <c r="M23" s="136"/>
      <c r="N23" s="136"/>
      <c r="O23" s="136"/>
      <c r="P23" s="136"/>
      <c r="Q23" s="136"/>
      <c r="R23" s="136"/>
      <c r="S23" s="136"/>
      <c r="T23" s="136"/>
      <c r="U23" s="136"/>
    </row>
    <row r="24" spans="1:21" ht="12.95" customHeight="1" thickBot="1" x14ac:dyDescent="0.25">
      <c r="A24" s="1085"/>
      <c r="B24" s="1086"/>
      <c r="C24" s="184" t="s">
        <v>2</v>
      </c>
      <c r="D24" s="185">
        <v>187341</v>
      </c>
      <c r="E24" s="186">
        <v>15970.900000000001</v>
      </c>
      <c r="F24" s="187">
        <v>171615.89957000001</v>
      </c>
      <c r="G24" s="210">
        <f>SUM(G20:G23)</f>
        <v>1</v>
      </c>
      <c r="H24" s="188">
        <f t="shared" si="5"/>
        <v>-2.5534796880910829E-2</v>
      </c>
      <c r="I24" s="913">
        <v>16389.400000000001</v>
      </c>
      <c r="J24" s="200">
        <v>175619.43293000001</v>
      </c>
      <c r="K24" s="215">
        <f>SUM(K20:K23)</f>
        <v>1</v>
      </c>
      <c r="L24" s="189"/>
    </row>
    <row r="25" spans="1:21" ht="12.95" customHeight="1" thickTop="1" x14ac:dyDescent="0.2">
      <c r="A25" s="1091" t="str">
        <f>T!E17</f>
        <v>II. čtvrtletí</v>
      </c>
      <c r="B25" s="1092"/>
      <c r="C25" s="161" t="s">
        <v>6</v>
      </c>
      <c r="D25" s="135">
        <f>D20</f>
        <v>107</v>
      </c>
      <c r="E25" s="136">
        <f>E10+E15+E20</f>
        <v>36986.400000000001</v>
      </c>
      <c r="F25" s="136">
        <f>F10+F15+F20</f>
        <v>396571.02422000002</v>
      </c>
      <c r="G25" s="208">
        <f>E25/$E$29</f>
        <v>0.50674076022622649</v>
      </c>
      <c r="H25" s="145">
        <f>(E25-I25)/I25</f>
        <v>1.7469306834155339E-3</v>
      </c>
      <c r="I25" s="905">
        <v>36921.9</v>
      </c>
      <c r="J25" s="197">
        <v>394480.12481999991</v>
      </c>
      <c r="K25" s="213">
        <f>I25/$I$29</f>
        <v>0.51442818787644884</v>
      </c>
      <c r="L25" s="155"/>
    </row>
    <row r="26" spans="1:21" ht="12.95" customHeight="1" x14ac:dyDescent="0.2">
      <c r="A26" s="1083"/>
      <c r="B26" s="1084"/>
      <c r="C26" s="161" t="s">
        <v>7</v>
      </c>
      <c r="D26" s="135">
        <f>D21</f>
        <v>377</v>
      </c>
      <c r="E26" s="136">
        <f t="shared" ref="E26:F28" si="7">E11+E16+E21</f>
        <v>7889.6</v>
      </c>
      <c r="F26" s="136">
        <f t="shared" si="7"/>
        <v>84566.880499999999</v>
      </c>
      <c r="G26" s="208">
        <f t="shared" ref="G26:G28" si="8">E26/$E$29</f>
        <v>0.10809329650576527</v>
      </c>
      <c r="H26" s="145">
        <f t="shared" ref="H26:H29" si="9">(E26-I26)/I26</f>
        <v>0.11210408356004119</v>
      </c>
      <c r="I26" s="901">
        <v>7094.3</v>
      </c>
      <c r="J26" s="197">
        <v>75741.532990000007</v>
      </c>
      <c r="K26" s="213">
        <f t="shared" ref="K26:K28" si="10">I26/$I$29</f>
        <v>9.8843989427735063E-2</v>
      </c>
      <c r="L26" s="155"/>
    </row>
    <row r="27" spans="1:21" ht="12.95" customHeight="1" x14ac:dyDescent="0.2">
      <c r="A27" s="1083"/>
      <c r="B27" s="1084"/>
      <c r="C27" s="161" t="s">
        <v>8</v>
      </c>
      <c r="D27" s="135">
        <f t="shared" ref="D27:D28" si="11">D22</f>
        <v>12794</v>
      </c>
      <c r="E27" s="136">
        <f t="shared" si="7"/>
        <v>8985</v>
      </c>
      <c r="F27" s="136">
        <f t="shared" si="7"/>
        <v>96257.4</v>
      </c>
      <c r="G27" s="208">
        <f t="shared" si="8"/>
        <v>0.1231010785216362</v>
      </c>
      <c r="H27" s="145">
        <f t="shared" si="9"/>
        <v>8.2364558552898998E-3</v>
      </c>
      <c r="I27" s="901">
        <v>8911.5999999999985</v>
      </c>
      <c r="J27" s="197">
        <v>95062.5</v>
      </c>
      <c r="K27" s="213">
        <f t="shared" si="10"/>
        <v>0.12416420170900633</v>
      </c>
      <c r="L27" s="155"/>
    </row>
    <row r="28" spans="1:21" ht="12.95" customHeight="1" x14ac:dyDescent="0.2">
      <c r="A28" s="1083"/>
      <c r="B28" s="1084"/>
      <c r="C28" s="161" t="s">
        <v>9</v>
      </c>
      <c r="D28" s="135">
        <f t="shared" si="11"/>
        <v>174063</v>
      </c>
      <c r="E28" s="136">
        <f t="shared" si="7"/>
        <v>19127.8</v>
      </c>
      <c r="F28" s="136">
        <f t="shared" si="7"/>
        <v>204916.6</v>
      </c>
      <c r="G28" s="208">
        <f t="shared" si="8"/>
        <v>0.26206486474637203</v>
      </c>
      <c r="H28" s="145">
        <f t="shared" si="9"/>
        <v>1.5012019166989556E-2</v>
      </c>
      <c r="I28" s="901">
        <v>18844.899999999998</v>
      </c>
      <c r="J28" s="197">
        <v>201022.40000000002</v>
      </c>
      <c r="K28" s="213">
        <f t="shared" si="10"/>
        <v>0.26256362098680974</v>
      </c>
      <c r="L28" s="155"/>
    </row>
    <row r="29" spans="1:21" ht="12.95" customHeight="1" x14ac:dyDescent="0.2">
      <c r="A29" s="1083"/>
      <c r="B29" s="1084"/>
      <c r="C29" s="164" t="s">
        <v>2</v>
      </c>
      <c r="D29" s="165">
        <f>SUM(D25:D28)</f>
        <v>187341</v>
      </c>
      <c r="E29" s="166">
        <f>SUM(E25:E28)</f>
        <v>72988.800000000003</v>
      </c>
      <c r="F29" s="167">
        <f>SUM(F25:F28)</f>
        <v>782311.90471999999</v>
      </c>
      <c r="G29" s="211">
        <f>SUM(G25:G28)</f>
        <v>1</v>
      </c>
      <c r="H29" s="168">
        <f t="shared" si="9"/>
        <v>1.6943768313021607E-2</v>
      </c>
      <c r="I29" s="906">
        <v>71772.7</v>
      </c>
      <c r="J29" s="201">
        <v>766306.55780999991</v>
      </c>
      <c r="K29" s="216">
        <f>SUM(K25:K28)</f>
        <v>1</v>
      </c>
      <c r="L29" s="159"/>
    </row>
    <row r="30" spans="1:21" ht="5.0999999999999996" customHeight="1" x14ac:dyDescent="0.2">
      <c r="A30" s="138"/>
      <c r="B30" s="139"/>
      <c r="C30" s="257"/>
      <c r="D30" s="143"/>
      <c r="E30" s="144"/>
      <c r="F30" s="144"/>
      <c r="G30" s="217"/>
      <c r="H30" s="146"/>
      <c r="I30" s="908"/>
      <c r="J30" s="219"/>
      <c r="K30" s="222"/>
      <c r="L30" s="155"/>
    </row>
    <row r="31" spans="1:21" ht="20.100000000000001" customHeight="1" x14ac:dyDescent="0.2">
      <c r="A31" s="138"/>
      <c r="B31" s="139"/>
      <c r="C31" s="142"/>
      <c r="D31" s="144"/>
      <c r="E31" s="144"/>
      <c r="F31" s="144"/>
      <c r="G31" s="173"/>
      <c r="H31" s="122"/>
      <c r="I31" s="219"/>
      <c r="J31" s="219"/>
      <c r="K31" s="221"/>
      <c r="L31" s="126"/>
    </row>
    <row r="32" spans="1:21" ht="12.95" customHeight="1" x14ac:dyDescent="0.2">
      <c r="A32" s="1123" t="s">
        <v>121</v>
      </c>
      <c r="B32" s="1123"/>
      <c r="C32" s="1123"/>
      <c r="D32" s="1124"/>
      <c r="E32" s="170"/>
      <c r="F32" s="125"/>
      <c r="G32" s="125"/>
      <c r="H32" s="125"/>
      <c r="I32" s="223"/>
      <c r="J32" s="224"/>
      <c r="K32" s="225"/>
      <c r="L32" s="126"/>
    </row>
    <row r="33" spans="1:12" ht="24.95" customHeight="1" x14ac:dyDescent="0.25">
      <c r="A33" s="123"/>
      <c r="B33" s="127"/>
      <c r="C33" s="128"/>
      <c r="D33" s="128"/>
      <c r="E33" s="1060">
        <f>T!G17</f>
        <v>2016</v>
      </c>
      <c r="F33" s="1061"/>
      <c r="G33" s="1061"/>
      <c r="H33" s="896"/>
      <c r="I33" s="1062">
        <f>E33-1</f>
        <v>2015</v>
      </c>
      <c r="J33" s="1063"/>
      <c r="K33" s="1064"/>
      <c r="L33" s="155"/>
    </row>
    <row r="34" spans="1:12" ht="24.95" customHeight="1" x14ac:dyDescent="0.25">
      <c r="A34" s="129"/>
      <c r="B34" s="130"/>
      <c r="C34" s="131"/>
      <c r="D34" s="131"/>
      <c r="E34" s="132"/>
      <c r="F34" s="133"/>
      <c r="G34" s="175"/>
      <c r="H34" s="1054" t="s">
        <v>112</v>
      </c>
      <c r="I34" s="897"/>
      <c r="J34" s="194"/>
      <c r="K34" s="898"/>
      <c r="L34" s="155"/>
    </row>
    <row r="35" spans="1:12" ht="24.95" customHeight="1" x14ac:dyDescent="0.25">
      <c r="A35" s="129"/>
      <c r="B35" s="169"/>
      <c r="C35" s="169"/>
      <c r="D35" s="1066" t="s">
        <v>0</v>
      </c>
      <c r="E35" s="1053" t="s">
        <v>41</v>
      </c>
      <c r="F35" s="1054"/>
      <c r="G35" s="202" t="s">
        <v>111</v>
      </c>
      <c r="H35" s="1054"/>
      <c r="I35" s="1068" t="s">
        <v>41</v>
      </c>
      <c r="J35" s="1069"/>
      <c r="K35" s="205" t="s">
        <v>111</v>
      </c>
      <c r="L35" s="155"/>
    </row>
    <row r="36" spans="1:12" ht="12.95" customHeight="1" x14ac:dyDescent="0.25">
      <c r="A36" s="1065" t="s">
        <v>164</v>
      </c>
      <c r="B36" s="1065"/>
      <c r="C36" s="238" t="s">
        <v>48</v>
      </c>
      <c r="D36" s="1067"/>
      <c r="E36" s="134" t="s">
        <v>154</v>
      </c>
      <c r="F36" s="134" t="s">
        <v>1</v>
      </c>
      <c r="G36" s="203" t="s">
        <v>69</v>
      </c>
      <c r="H36" s="1065"/>
      <c r="I36" s="899" t="s">
        <v>165</v>
      </c>
      <c r="J36" s="196" t="s">
        <v>1</v>
      </c>
      <c r="K36" s="206" t="s">
        <v>69</v>
      </c>
      <c r="L36" s="159"/>
    </row>
    <row r="37" spans="1:12" ht="12.95" customHeight="1" x14ac:dyDescent="0.2">
      <c r="A37" s="1077" t="str">
        <f>T!J20</f>
        <v>duben</v>
      </c>
      <c r="B37" s="1078"/>
      <c r="C37" s="160" t="s">
        <v>6</v>
      </c>
      <c r="D37" s="135">
        <v>77</v>
      </c>
      <c r="E37" s="136">
        <v>11428.5</v>
      </c>
      <c r="F37" s="136">
        <v>122304.70435000006</v>
      </c>
      <c r="G37" s="208">
        <f>E37/$E$41</f>
        <v>0.41341402536517613</v>
      </c>
      <c r="H37" s="145">
        <f>(E37-I37)/I37</f>
        <v>-0.14431716082659479</v>
      </c>
      <c r="I37" s="901">
        <v>13356</v>
      </c>
      <c r="J37" s="197">
        <v>142116.78551999995</v>
      </c>
      <c r="K37" s="213">
        <f>I37/$I$41</f>
        <v>0.44742069806472795</v>
      </c>
      <c r="L37" s="155"/>
    </row>
    <row r="38" spans="1:12" ht="12.95" customHeight="1" x14ac:dyDescent="0.2">
      <c r="A38" s="1079"/>
      <c r="B38" s="1080"/>
      <c r="C38" s="161" t="s">
        <v>7</v>
      </c>
      <c r="D38" s="135">
        <v>284</v>
      </c>
      <c r="E38" s="136">
        <v>2916.9</v>
      </c>
      <c r="F38" s="136">
        <v>31215.441059999997</v>
      </c>
      <c r="G38" s="208">
        <f t="shared" ref="G38:G41" si="12">E38/$E$41</f>
        <v>0.1055158044001997</v>
      </c>
      <c r="H38" s="145">
        <f>(E38-I38)/I38</f>
        <v>2.5488679510617354E-2</v>
      </c>
      <c r="I38" s="901">
        <v>2844.4</v>
      </c>
      <c r="J38" s="197">
        <v>30266.6394</v>
      </c>
      <c r="K38" s="213">
        <f t="shared" ref="K38:K41" si="13">I38/$I$41</f>
        <v>9.5286270857690342E-2</v>
      </c>
      <c r="L38" s="156"/>
    </row>
    <row r="39" spans="1:12" ht="12.95" customHeight="1" x14ac:dyDescent="0.2">
      <c r="A39" s="1079"/>
      <c r="B39" s="1080"/>
      <c r="C39" s="161" t="s">
        <v>8</v>
      </c>
      <c r="D39" s="135">
        <v>10898</v>
      </c>
      <c r="E39" s="136">
        <v>4340.8999999999996</v>
      </c>
      <c r="F39" s="136">
        <v>46454.9</v>
      </c>
      <c r="G39" s="208">
        <f t="shared" si="12"/>
        <v>0.15702751390888506</v>
      </c>
      <c r="H39" s="145">
        <f t="shared" ref="H39:H41" si="14">(E39-I39)/I39</f>
        <v>-3.7963742741899779E-2</v>
      </c>
      <c r="I39" s="901">
        <v>4512.2</v>
      </c>
      <c r="J39" s="197">
        <v>48013.1</v>
      </c>
      <c r="K39" s="213">
        <f t="shared" si="13"/>
        <v>0.15115690879063085</v>
      </c>
      <c r="L39" s="156"/>
    </row>
    <row r="40" spans="1:12" ht="12.95" customHeight="1" x14ac:dyDescent="0.2">
      <c r="A40" s="1079"/>
      <c r="B40" s="1080"/>
      <c r="C40" s="161" t="s">
        <v>9</v>
      </c>
      <c r="D40" s="135">
        <v>125174</v>
      </c>
      <c r="E40" s="136">
        <v>8957.9</v>
      </c>
      <c r="F40" s="136">
        <v>95865.3</v>
      </c>
      <c r="G40" s="208">
        <f t="shared" si="12"/>
        <v>0.32404265632573925</v>
      </c>
      <c r="H40" s="145">
        <f t="shared" si="14"/>
        <v>-1.9762543086939911E-2</v>
      </c>
      <c r="I40" s="901">
        <v>9138.5</v>
      </c>
      <c r="J40" s="197">
        <v>97239.4</v>
      </c>
      <c r="K40" s="213">
        <f t="shared" si="13"/>
        <v>0.30613612228695092</v>
      </c>
      <c r="L40" s="156"/>
    </row>
    <row r="41" spans="1:12" ht="12.95" customHeight="1" x14ac:dyDescent="0.2">
      <c r="A41" s="1081"/>
      <c r="B41" s="1082"/>
      <c r="C41" s="163" t="s">
        <v>2</v>
      </c>
      <c r="D41" s="151">
        <v>136433</v>
      </c>
      <c r="E41" s="152">
        <v>27644.199999999997</v>
      </c>
      <c r="F41" s="153">
        <v>295840.34541000007</v>
      </c>
      <c r="G41" s="209">
        <f t="shared" si="12"/>
        <v>1</v>
      </c>
      <c r="H41" s="154">
        <f t="shared" si="14"/>
        <v>-7.3930273926254023E-2</v>
      </c>
      <c r="I41" s="903">
        <v>29851.1</v>
      </c>
      <c r="J41" s="198">
        <v>317635.92491999996</v>
      </c>
      <c r="K41" s="214">
        <f t="shared" si="13"/>
        <v>1</v>
      </c>
      <c r="L41" s="174"/>
    </row>
    <row r="42" spans="1:12" ht="12.95" customHeight="1" x14ac:dyDescent="0.2">
      <c r="A42" s="1083" t="str">
        <f>T!J21</f>
        <v>květen</v>
      </c>
      <c r="B42" s="1084"/>
      <c r="C42" s="161" t="s">
        <v>6</v>
      </c>
      <c r="D42" s="135">
        <v>77</v>
      </c>
      <c r="E42" s="136">
        <v>12453</v>
      </c>
      <c r="F42" s="136">
        <v>133546.16210000002</v>
      </c>
      <c r="G42" s="208">
        <f>E42/$E$46</f>
        <v>0.60724421428362441</v>
      </c>
      <c r="H42" s="145">
        <f>(E42-I42)/I42</f>
        <v>7.2831593094179636E-2</v>
      </c>
      <c r="I42" s="901">
        <v>11607.6</v>
      </c>
      <c r="J42" s="197">
        <v>124254.42223000004</v>
      </c>
      <c r="K42" s="213">
        <f>I42/$I$46</f>
        <v>0.60147056537486976</v>
      </c>
      <c r="L42" s="156"/>
    </row>
    <row r="43" spans="1:12" ht="12.95" customHeight="1" x14ac:dyDescent="0.2">
      <c r="A43" s="1083"/>
      <c r="B43" s="1084"/>
      <c r="C43" s="161" t="s">
        <v>7</v>
      </c>
      <c r="D43" s="135">
        <v>282</v>
      </c>
      <c r="E43" s="136">
        <v>1987.4</v>
      </c>
      <c r="F43" s="136">
        <v>21312.682239999987</v>
      </c>
      <c r="G43" s="208">
        <f t="shared" ref="G43:G46" si="15">E43/$E$46</f>
        <v>9.6911358826569913E-2</v>
      </c>
      <c r="H43" s="145">
        <f>(E43-I43)/I43</f>
        <v>0.13969491914210352</v>
      </c>
      <c r="I43" s="901">
        <v>1743.8</v>
      </c>
      <c r="J43" s="197">
        <v>18666.229930000009</v>
      </c>
      <c r="K43" s="213">
        <f t="shared" ref="K43:K46" si="16">I43/$I$46</f>
        <v>9.0358417924523413E-2</v>
      </c>
      <c r="L43" s="157"/>
    </row>
    <row r="44" spans="1:12" ht="12.95" customHeight="1" x14ac:dyDescent="0.2">
      <c r="A44" s="1083"/>
      <c r="B44" s="1084"/>
      <c r="C44" s="161" t="s">
        <v>8</v>
      </c>
      <c r="D44" s="135">
        <v>10892</v>
      </c>
      <c r="E44" s="136">
        <v>1980.3</v>
      </c>
      <c r="F44" s="136">
        <v>21237.200000000001</v>
      </c>
      <c r="G44" s="208">
        <f t="shared" si="15"/>
        <v>9.6565142338863041E-2</v>
      </c>
      <c r="H44" s="145">
        <f t="shared" ref="H44:H46" si="17">(E44-I44)/I44</f>
        <v>7.3248893636501666E-3</v>
      </c>
      <c r="I44" s="901">
        <v>1965.9</v>
      </c>
      <c r="J44" s="197">
        <v>21043.8</v>
      </c>
      <c r="K44" s="213">
        <f t="shared" si="16"/>
        <v>0.10186696513236643</v>
      </c>
      <c r="L44" s="156"/>
    </row>
    <row r="45" spans="1:12" ht="12.95" customHeight="1" x14ac:dyDescent="0.2">
      <c r="A45" s="1083"/>
      <c r="B45" s="1084"/>
      <c r="C45" s="161" t="s">
        <v>9</v>
      </c>
      <c r="D45" s="135">
        <v>125129</v>
      </c>
      <c r="E45" s="136">
        <v>4086.7</v>
      </c>
      <c r="F45" s="136">
        <v>43825.5</v>
      </c>
      <c r="G45" s="208">
        <f t="shared" si="15"/>
        <v>0.19927928455094257</v>
      </c>
      <c r="H45" s="145">
        <f t="shared" si="17"/>
        <v>2.6447983121514976E-2</v>
      </c>
      <c r="I45" s="901">
        <v>3981.4</v>
      </c>
      <c r="J45" s="197">
        <v>42619.4</v>
      </c>
      <c r="K45" s="213">
        <f t="shared" si="16"/>
        <v>0.20630405156824033</v>
      </c>
      <c r="L45" s="156"/>
    </row>
    <row r="46" spans="1:12" ht="12.95" customHeight="1" x14ac:dyDescent="0.2">
      <c r="A46" s="1083"/>
      <c r="B46" s="1084"/>
      <c r="C46" s="163" t="s">
        <v>2</v>
      </c>
      <c r="D46" s="151">
        <v>136380</v>
      </c>
      <c r="E46" s="152">
        <v>20507.400000000001</v>
      </c>
      <c r="F46" s="153">
        <v>219921.54434000002</v>
      </c>
      <c r="G46" s="226">
        <f t="shared" si="15"/>
        <v>1</v>
      </c>
      <c r="H46" s="154">
        <f t="shared" si="17"/>
        <v>6.2631161684465822E-2</v>
      </c>
      <c r="I46" s="903">
        <v>19298.7</v>
      </c>
      <c r="J46" s="198">
        <v>206583.85216000004</v>
      </c>
      <c r="K46" s="228">
        <f t="shared" si="16"/>
        <v>1</v>
      </c>
      <c r="L46" s="174"/>
    </row>
    <row r="47" spans="1:12" ht="12.95" customHeight="1" x14ac:dyDescent="0.2">
      <c r="A47" s="1083" t="str">
        <f>T!J22</f>
        <v>červen</v>
      </c>
      <c r="B47" s="1084"/>
      <c r="C47" s="160" t="s">
        <v>6</v>
      </c>
      <c r="D47" s="180">
        <v>77</v>
      </c>
      <c r="E47" s="181">
        <v>10649</v>
      </c>
      <c r="F47" s="181">
        <v>114429.34289999997</v>
      </c>
      <c r="G47" s="207">
        <f>E47/$E$51</f>
        <v>0.72750500420147968</v>
      </c>
      <c r="H47" s="182">
        <f>(E47-I47)/I47</f>
        <v>4.2119272698804104E-2</v>
      </c>
      <c r="I47" s="900">
        <v>10218.6</v>
      </c>
      <c r="J47" s="199">
        <v>109496.04415000003</v>
      </c>
      <c r="K47" s="212">
        <f>I47/$I$51</f>
        <v>0.69986576078023133</v>
      </c>
      <c r="L47" s="183"/>
    </row>
    <row r="48" spans="1:12" ht="12.95" customHeight="1" x14ac:dyDescent="0.2">
      <c r="A48" s="1083"/>
      <c r="B48" s="1084"/>
      <c r="C48" s="161" t="s">
        <v>7</v>
      </c>
      <c r="D48" s="135">
        <v>282</v>
      </c>
      <c r="E48" s="136">
        <v>1417.2</v>
      </c>
      <c r="F48" s="136">
        <v>15228.523830000004</v>
      </c>
      <c r="G48" s="208">
        <f t="shared" ref="G48:G51" si="18">E48/$E$51</f>
        <v>9.6818489243528691E-2</v>
      </c>
      <c r="H48" s="145">
        <f t="shared" ref="H48:H51" si="19">(E48-I48)/I48</f>
        <v>-2.7516640362313806E-2</v>
      </c>
      <c r="I48" s="901">
        <v>1457.3</v>
      </c>
      <c r="J48" s="197">
        <v>15615.346559999998</v>
      </c>
      <c r="K48" s="213">
        <f t="shared" ref="K48:K51" si="20">I48/$I$51</f>
        <v>9.980959947400142E-2</v>
      </c>
      <c r="L48" s="158"/>
    </row>
    <row r="49" spans="1:12" ht="12.95" customHeight="1" x14ac:dyDescent="0.2">
      <c r="A49" s="1083"/>
      <c r="B49" s="1084"/>
      <c r="C49" s="161" t="s">
        <v>8</v>
      </c>
      <c r="D49" s="135">
        <v>10881</v>
      </c>
      <c r="E49" s="136">
        <v>839.4</v>
      </c>
      <c r="F49" s="136">
        <v>9019.4</v>
      </c>
      <c r="G49" s="208">
        <f t="shared" si="18"/>
        <v>5.7345074704359289E-2</v>
      </c>
      <c r="H49" s="145">
        <f t="shared" si="19"/>
        <v>-0.13177492759619361</v>
      </c>
      <c r="I49" s="901">
        <v>966.8</v>
      </c>
      <c r="J49" s="197">
        <v>10360.1</v>
      </c>
      <c r="K49" s="213">
        <f t="shared" si="20"/>
        <v>6.621554983288587E-2</v>
      </c>
      <c r="L49" s="158"/>
    </row>
    <row r="50" spans="1:12" ht="12.95" customHeight="1" x14ac:dyDescent="0.2">
      <c r="A50" s="1083"/>
      <c r="B50" s="1084"/>
      <c r="C50" s="161" t="s">
        <v>9</v>
      </c>
      <c r="D50" s="135">
        <v>125066</v>
      </c>
      <c r="E50" s="136">
        <v>1732.1</v>
      </c>
      <c r="F50" s="136">
        <v>18612.599999999999</v>
      </c>
      <c r="G50" s="208">
        <f t="shared" si="18"/>
        <v>0.11833143185063226</v>
      </c>
      <c r="H50" s="145">
        <f t="shared" si="19"/>
        <v>-0.1154180072519279</v>
      </c>
      <c r="I50" s="901">
        <v>1958.1</v>
      </c>
      <c r="J50" s="197">
        <v>20982</v>
      </c>
      <c r="K50" s="213">
        <f t="shared" si="20"/>
        <v>0.13410908991288148</v>
      </c>
      <c r="L50" s="158"/>
    </row>
    <row r="51" spans="1:12" ht="12.95" customHeight="1" thickBot="1" x14ac:dyDescent="0.25">
      <c r="A51" s="1085"/>
      <c r="B51" s="1086"/>
      <c r="C51" s="184" t="s">
        <v>2</v>
      </c>
      <c r="D51" s="185">
        <v>136306</v>
      </c>
      <c r="E51" s="186">
        <v>14637.7</v>
      </c>
      <c r="F51" s="187">
        <v>157289.86672999998</v>
      </c>
      <c r="G51" s="210">
        <f t="shared" si="18"/>
        <v>1</v>
      </c>
      <c r="H51" s="188">
        <f t="shared" si="19"/>
        <v>2.5272587803409031E-3</v>
      </c>
      <c r="I51" s="913">
        <v>14600.8</v>
      </c>
      <c r="J51" s="200">
        <v>156453.49071000004</v>
      </c>
      <c r="K51" s="215">
        <f t="shared" si="20"/>
        <v>1</v>
      </c>
      <c r="L51" s="189"/>
    </row>
    <row r="52" spans="1:12" ht="12.95" customHeight="1" thickTop="1" x14ac:dyDescent="0.2">
      <c r="A52" s="1091" t="str">
        <f>T!E17</f>
        <v>II. čtvrtletí</v>
      </c>
      <c r="B52" s="1092"/>
      <c r="C52" s="161" t="s">
        <v>6</v>
      </c>
      <c r="D52" s="135">
        <f>D47</f>
        <v>77</v>
      </c>
      <c r="E52" s="136">
        <f>E37+E42+E47</f>
        <v>34530.5</v>
      </c>
      <c r="F52" s="136">
        <f>F37+F42+F47</f>
        <v>370280.20935000008</v>
      </c>
      <c r="G52" s="208">
        <f>E52/$E$56</f>
        <v>0.54994242649623426</v>
      </c>
      <c r="H52" s="145">
        <f>(E52-I52)/I52</f>
        <v>-1.8523571578809659E-2</v>
      </c>
      <c r="I52" s="901">
        <v>35182.199999999997</v>
      </c>
      <c r="J52" s="197">
        <v>375867.25190000003</v>
      </c>
      <c r="K52" s="213">
        <f>I52/$I$56</f>
        <v>0.55187245296514853</v>
      </c>
      <c r="L52" s="155"/>
    </row>
    <row r="53" spans="1:12" ht="12.95" customHeight="1" x14ac:dyDescent="0.2">
      <c r="A53" s="1083"/>
      <c r="B53" s="1084"/>
      <c r="C53" s="161" t="s">
        <v>7</v>
      </c>
      <c r="D53" s="135">
        <f>D48</f>
        <v>282</v>
      </c>
      <c r="E53" s="136">
        <f t="shared" ref="E53:F55" si="21">E38+E43+E48</f>
        <v>6321.5</v>
      </c>
      <c r="F53" s="136">
        <f t="shared" si="21"/>
        <v>67756.647129999983</v>
      </c>
      <c r="G53" s="208">
        <f t="shared" ref="G53:G56" si="22">E53/$E$56</f>
        <v>0.1006779817580384</v>
      </c>
      <c r="H53" s="145">
        <f t="shared" ref="H53:H56" si="23">(E53-I53)/I53</f>
        <v>4.5653792076751305E-2</v>
      </c>
      <c r="I53" s="901">
        <v>6045.5</v>
      </c>
      <c r="J53" s="197">
        <v>64548.215890000007</v>
      </c>
      <c r="K53" s="213">
        <f t="shared" ref="K53:K56" si="24">I53/$I$56</f>
        <v>9.4830480026854652E-2</v>
      </c>
      <c r="L53" s="155"/>
    </row>
    <row r="54" spans="1:12" ht="12.95" customHeight="1" x14ac:dyDescent="0.2">
      <c r="A54" s="1083"/>
      <c r="B54" s="1084"/>
      <c r="C54" s="161" t="s">
        <v>8</v>
      </c>
      <c r="D54" s="135">
        <f t="shared" ref="D54:D55" si="25">D49</f>
        <v>10881</v>
      </c>
      <c r="E54" s="136">
        <f t="shared" si="21"/>
        <v>7160.5999999999995</v>
      </c>
      <c r="F54" s="136">
        <f t="shared" si="21"/>
        <v>76711.5</v>
      </c>
      <c r="G54" s="208">
        <f t="shared" si="22"/>
        <v>0.11404172366947872</v>
      </c>
      <c r="H54" s="145">
        <f t="shared" si="23"/>
        <v>-3.8187215409206443E-2</v>
      </c>
      <c r="I54" s="901">
        <v>7444.9000000000005</v>
      </c>
      <c r="J54" s="197">
        <v>79417</v>
      </c>
      <c r="K54" s="213">
        <f t="shared" si="24"/>
        <v>0.11678164597666534</v>
      </c>
      <c r="L54" s="155"/>
    </row>
    <row r="55" spans="1:12" ht="12.95" customHeight="1" x14ac:dyDescent="0.2">
      <c r="A55" s="1083"/>
      <c r="B55" s="1084"/>
      <c r="C55" s="161" t="s">
        <v>9</v>
      </c>
      <c r="D55" s="135">
        <f t="shared" si="25"/>
        <v>125066</v>
      </c>
      <c r="E55" s="136">
        <f t="shared" si="21"/>
        <v>14776.699999999999</v>
      </c>
      <c r="F55" s="136">
        <f t="shared" si="21"/>
        <v>158303.4</v>
      </c>
      <c r="G55" s="208">
        <f t="shared" si="22"/>
        <v>0.23533786807624865</v>
      </c>
      <c r="H55" s="145">
        <f t="shared" si="23"/>
        <v>-1.9982756333731335E-2</v>
      </c>
      <c r="I55" s="901">
        <v>15078</v>
      </c>
      <c r="J55" s="197">
        <v>160840.79999999999</v>
      </c>
      <c r="K55" s="213">
        <f t="shared" si="24"/>
        <v>0.23651542103133147</v>
      </c>
      <c r="L55" s="155"/>
    </row>
    <row r="56" spans="1:12" ht="12.95" customHeight="1" x14ac:dyDescent="0.2">
      <c r="A56" s="1083"/>
      <c r="B56" s="1084"/>
      <c r="C56" s="164" t="s">
        <v>2</v>
      </c>
      <c r="D56" s="165">
        <f>SUM(D52:D55)</f>
        <v>136306</v>
      </c>
      <c r="E56" s="166">
        <f>SUM(E52:E55)</f>
        <v>62789.299999999996</v>
      </c>
      <c r="F56" s="167">
        <f>SUM(F52:F55)</f>
        <v>673051.7564800001</v>
      </c>
      <c r="G56" s="211">
        <f t="shared" si="22"/>
        <v>1</v>
      </c>
      <c r="H56" s="168">
        <f t="shared" si="23"/>
        <v>-1.5079073765580292E-2</v>
      </c>
      <c r="I56" s="906">
        <v>63750.6</v>
      </c>
      <c r="J56" s="201">
        <v>680673.26778999995</v>
      </c>
      <c r="K56" s="216">
        <f t="shared" si="24"/>
        <v>1</v>
      </c>
      <c r="L56" s="159"/>
    </row>
    <row r="57" spans="1:12" ht="5.0999999999999996" customHeight="1" x14ac:dyDescent="0.2">
      <c r="A57" s="138"/>
      <c r="B57" s="139"/>
      <c r="C57" s="257"/>
      <c r="D57" s="143"/>
      <c r="E57" s="144"/>
      <c r="F57" s="144"/>
      <c r="G57" s="217"/>
      <c r="H57" s="146"/>
      <c r="I57" s="908"/>
      <c r="J57" s="219"/>
      <c r="K57" s="222"/>
      <c r="L57" s="155"/>
    </row>
    <row r="58" spans="1:12" ht="15" customHeight="1" x14ac:dyDescent="0.2">
      <c r="A58" s="141"/>
      <c r="B58" s="141"/>
      <c r="C58" s="141"/>
      <c r="D58" s="141"/>
      <c r="E58" s="141"/>
      <c r="F58" s="141"/>
      <c r="G58" s="141"/>
      <c r="H58" s="141"/>
      <c r="I58" s="141"/>
      <c r="J58" s="141"/>
      <c r="K58" s="141"/>
    </row>
    <row r="59" spans="1:12" ht="15" customHeight="1" x14ac:dyDescent="0.2">
      <c r="A59" s="141"/>
      <c r="B59" s="141"/>
      <c r="C59" s="141"/>
      <c r="D59" s="141"/>
      <c r="E59" s="141"/>
      <c r="F59" s="141"/>
      <c r="G59" s="141"/>
      <c r="H59" s="141"/>
      <c r="I59" s="141"/>
      <c r="J59" s="141"/>
      <c r="K59" s="141"/>
    </row>
    <row r="60" spans="1:12" ht="15" customHeight="1" x14ac:dyDescent="0.2">
      <c r="A60" s="141"/>
      <c r="B60" s="141"/>
      <c r="C60" s="141"/>
      <c r="D60" s="141"/>
      <c r="E60" s="141"/>
      <c r="F60" s="141"/>
      <c r="G60" s="141"/>
      <c r="H60" s="141"/>
      <c r="I60" s="141"/>
      <c r="J60" s="141"/>
      <c r="K60" s="141"/>
    </row>
    <row r="61" spans="1:12" ht="15" customHeight="1" x14ac:dyDescent="0.2">
      <c r="A61" s="141"/>
      <c r="B61" s="141"/>
      <c r="C61" s="141"/>
      <c r="D61" s="141"/>
      <c r="E61" s="141"/>
      <c r="F61" s="141"/>
      <c r="G61" s="141"/>
      <c r="H61" s="141"/>
      <c r="I61" s="141"/>
      <c r="J61" s="141"/>
      <c r="K61" s="141"/>
    </row>
    <row r="62" spans="1:12" ht="15" customHeight="1" x14ac:dyDescent="0.2">
      <c r="A62" s="141"/>
      <c r="B62" s="141"/>
      <c r="C62" s="141"/>
      <c r="D62" s="141"/>
      <c r="E62" s="141"/>
      <c r="F62" s="141"/>
      <c r="G62" s="141"/>
      <c r="H62" s="141"/>
      <c r="I62" s="141"/>
      <c r="J62" s="141"/>
      <c r="K62" s="141"/>
    </row>
    <row r="63" spans="1:12" ht="15" customHeight="1" x14ac:dyDescent="0.2">
      <c r="A63" s="141"/>
      <c r="B63" s="141"/>
      <c r="C63" s="141"/>
      <c r="D63" s="141"/>
      <c r="E63" s="141"/>
      <c r="F63" s="141"/>
      <c r="G63" s="141"/>
      <c r="H63" s="141"/>
      <c r="I63" s="141"/>
      <c r="J63" s="141"/>
      <c r="K63" s="141"/>
    </row>
    <row r="64" spans="1:12" ht="15" customHeight="1" x14ac:dyDescent="0.2">
      <c r="A64" s="141"/>
      <c r="B64" s="141"/>
      <c r="C64" s="141"/>
      <c r="D64" s="141"/>
      <c r="E64" s="141"/>
      <c r="F64" s="141"/>
      <c r="G64" s="141"/>
      <c r="H64" s="141"/>
      <c r="I64" s="141"/>
      <c r="J64" s="141"/>
      <c r="K64" s="141"/>
    </row>
    <row r="65" spans="1:11" ht="15" customHeight="1" x14ac:dyDescent="0.2">
      <c r="A65" s="141"/>
      <c r="B65" s="141"/>
      <c r="C65" s="141"/>
      <c r="D65" s="141"/>
      <c r="E65" s="141"/>
      <c r="F65" s="141"/>
      <c r="G65" s="141"/>
      <c r="H65" s="141"/>
      <c r="I65" s="141"/>
      <c r="J65" s="141"/>
      <c r="K65" s="141"/>
    </row>
    <row r="66" spans="1:11" ht="15" customHeight="1" x14ac:dyDescent="0.2">
      <c r="A66" s="141"/>
      <c r="B66" s="141"/>
      <c r="C66" s="141"/>
      <c r="D66" s="141"/>
      <c r="E66" s="141"/>
      <c r="F66" s="141"/>
      <c r="G66" s="141"/>
      <c r="H66" s="141"/>
      <c r="I66" s="141"/>
      <c r="J66" s="141"/>
      <c r="K66" s="141"/>
    </row>
    <row r="67" spans="1:11" ht="15" customHeight="1" x14ac:dyDescent="0.2">
      <c r="A67" s="141"/>
      <c r="B67" s="141"/>
      <c r="C67" s="141"/>
      <c r="D67" s="141"/>
      <c r="E67" s="141"/>
      <c r="F67" s="141"/>
      <c r="G67" s="141"/>
      <c r="H67" s="141"/>
      <c r="I67" s="141"/>
      <c r="J67" s="141"/>
      <c r="K67" s="141"/>
    </row>
    <row r="68" spans="1:11" ht="15" customHeight="1" x14ac:dyDescent="0.2">
      <c r="A68" s="141"/>
      <c r="B68" s="141"/>
      <c r="C68" s="141"/>
      <c r="D68" s="141"/>
      <c r="E68" s="141"/>
      <c r="F68" s="141"/>
      <c r="G68" s="141"/>
      <c r="H68" s="141"/>
      <c r="I68" s="141"/>
      <c r="J68" s="141"/>
      <c r="K68" s="141"/>
    </row>
    <row r="69" spans="1:11" ht="15" customHeight="1" x14ac:dyDescent="0.2">
      <c r="A69" s="141"/>
      <c r="B69" s="141"/>
      <c r="C69" s="141"/>
      <c r="D69" s="141"/>
      <c r="E69" s="141"/>
      <c r="F69" s="141"/>
      <c r="G69" s="141"/>
      <c r="H69" s="141"/>
      <c r="I69" s="141"/>
      <c r="J69" s="141"/>
      <c r="K69" s="141"/>
    </row>
    <row r="70" spans="1:11" ht="15" customHeight="1" x14ac:dyDescent="0.2">
      <c r="A70" s="141"/>
      <c r="B70" s="141"/>
      <c r="C70" s="141"/>
      <c r="D70" s="141"/>
      <c r="E70" s="141"/>
      <c r="F70" s="141"/>
      <c r="G70" s="141"/>
      <c r="H70" s="141"/>
      <c r="I70" s="141"/>
      <c r="J70" s="141"/>
      <c r="K70" s="141"/>
    </row>
    <row r="71" spans="1:11" ht="15" customHeight="1" x14ac:dyDescent="0.2">
      <c r="A71" s="141"/>
      <c r="B71" s="141"/>
      <c r="C71" s="141"/>
      <c r="D71" s="141"/>
      <c r="E71" s="141"/>
      <c r="F71" s="141"/>
      <c r="G71" s="141"/>
      <c r="H71" s="141"/>
      <c r="I71" s="141"/>
      <c r="J71" s="141"/>
      <c r="K71" s="141"/>
    </row>
    <row r="72" spans="1:11" ht="15" customHeight="1" x14ac:dyDescent="0.2">
      <c r="A72" s="141"/>
      <c r="B72" s="141"/>
      <c r="C72" s="141"/>
      <c r="D72" s="141"/>
      <c r="E72" s="141"/>
      <c r="F72" s="141"/>
      <c r="G72" s="141"/>
      <c r="H72" s="141"/>
      <c r="I72" s="141"/>
      <c r="J72" s="141"/>
      <c r="K72" s="141"/>
    </row>
    <row r="73" spans="1:11" ht="15" customHeight="1" x14ac:dyDescent="0.2">
      <c r="A73" s="141"/>
      <c r="B73" s="141"/>
      <c r="C73" s="141"/>
      <c r="D73" s="141"/>
      <c r="E73" s="141"/>
      <c r="F73" s="141"/>
      <c r="G73" s="141"/>
      <c r="H73" s="141"/>
      <c r="I73" s="141"/>
      <c r="J73" s="141"/>
      <c r="K73" s="141"/>
    </row>
    <row r="74" spans="1:11" ht="15" customHeight="1" x14ac:dyDescent="0.2">
      <c r="A74" s="141"/>
      <c r="B74" s="141"/>
      <c r="C74" s="141"/>
      <c r="D74" s="141"/>
      <c r="E74" s="141"/>
      <c r="F74" s="141"/>
      <c r="G74" s="141"/>
      <c r="H74" s="141"/>
      <c r="I74" s="141"/>
      <c r="J74" s="141"/>
      <c r="K74" s="141"/>
    </row>
    <row r="75" spans="1:11" ht="15" customHeight="1" x14ac:dyDescent="0.2">
      <c r="A75" s="141"/>
      <c r="B75" s="141"/>
      <c r="C75" s="141"/>
      <c r="D75" s="141"/>
      <c r="E75" s="141"/>
      <c r="F75" s="141"/>
      <c r="G75" s="141"/>
      <c r="H75" s="141"/>
      <c r="I75" s="141"/>
      <c r="J75" s="141"/>
      <c r="K75" s="141"/>
    </row>
    <row r="76" spans="1:11" ht="15" customHeight="1" x14ac:dyDescent="0.2">
      <c r="A76" s="141"/>
      <c r="B76" s="141"/>
      <c r="C76" s="141"/>
      <c r="D76" s="141"/>
      <c r="E76" s="141"/>
      <c r="F76" s="141"/>
      <c r="G76" s="141"/>
      <c r="H76" s="141"/>
      <c r="I76" s="141"/>
      <c r="J76" s="141"/>
      <c r="K76" s="141"/>
    </row>
    <row r="77" spans="1:11" ht="15" customHeight="1" x14ac:dyDescent="0.2">
      <c r="A77" s="141"/>
      <c r="B77" s="141"/>
      <c r="C77" s="141"/>
      <c r="D77" s="141"/>
      <c r="E77" s="141"/>
      <c r="F77" s="141"/>
      <c r="G77" s="141"/>
      <c r="H77" s="141"/>
      <c r="I77" s="141"/>
      <c r="J77" s="141"/>
      <c r="K77" s="141"/>
    </row>
    <row r="78" spans="1:11" ht="15" customHeight="1" x14ac:dyDescent="0.2">
      <c r="A78" s="141"/>
      <c r="B78" s="141"/>
      <c r="C78" s="141"/>
      <c r="D78" s="141"/>
      <c r="E78" s="141"/>
      <c r="F78" s="141"/>
      <c r="G78" s="141"/>
      <c r="H78" s="141"/>
      <c r="I78" s="141"/>
      <c r="J78" s="141"/>
      <c r="K78" s="141"/>
    </row>
    <row r="79" spans="1:11" ht="15" customHeight="1" x14ac:dyDescent="0.2">
      <c r="A79" s="141"/>
      <c r="B79" s="141"/>
      <c r="C79" s="141"/>
      <c r="D79" s="141"/>
      <c r="E79" s="141"/>
      <c r="F79" s="141"/>
      <c r="G79" s="141"/>
      <c r="H79" s="141"/>
      <c r="I79" s="141"/>
      <c r="J79" s="141"/>
      <c r="K79" s="141"/>
    </row>
    <row r="80" spans="1:11" ht="15" customHeight="1" x14ac:dyDescent="0.2">
      <c r="A80" s="141"/>
      <c r="B80" s="141"/>
      <c r="C80" s="141"/>
      <c r="D80" s="141"/>
      <c r="E80" s="141"/>
      <c r="F80" s="141"/>
      <c r="G80" s="141"/>
      <c r="H80" s="141"/>
      <c r="I80" s="141"/>
      <c r="J80" s="141"/>
      <c r="K80" s="141"/>
    </row>
    <row r="81" spans="1:11" ht="15" customHeight="1" x14ac:dyDescent="0.2">
      <c r="A81" s="141"/>
      <c r="B81" s="141"/>
      <c r="C81" s="141"/>
      <c r="D81" s="141"/>
      <c r="E81" s="141"/>
      <c r="F81" s="141"/>
      <c r="G81" s="141"/>
      <c r="H81" s="141"/>
      <c r="I81" s="141"/>
      <c r="J81" s="141"/>
      <c r="K81" s="141"/>
    </row>
    <row r="82" spans="1:11" ht="15" customHeight="1" x14ac:dyDescent="0.2">
      <c r="A82" s="141"/>
      <c r="B82" s="141"/>
      <c r="C82" s="141"/>
      <c r="D82" s="141"/>
      <c r="E82" s="141"/>
      <c r="F82" s="141"/>
      <c r="G82" s="141"/>
      <c r="H82" s="141"/>
      <c r="I82" s="141"/>
      <c r="J82" s="141"/>
      <c r="K82" s="141"/>
    </row>
    <row r="83" spans="1:11" ht="15" customHeight="1" x14ac:dyDescent="0.2">
      <c r="A83" s="141"/>
      <c r="B83" s="141"/>
      <c r="C83" s="141"/>
      <c r="D83" s="141"/>
      <c r="E83" s="141"/>
      <c r="F83" s="141"/>
      <c r="G83" s="141"/>
      <c r="H83" s="141"/>
      <c r="I83" s="141"/>
      <c r="J83" s="141"/>
      <c r="K83" s="141"/>
    </row>
    <row r="84" spans="1:11" ht="15" customHeight="1" x14ac:dyDescent="0.2">
      <c r="A84" s="141"/>
      <c r="B84" s="141"/>
      <c r="C84" s="141"/>
      <c r="D84" s="141"/>
      <c r="E84" s="141"/>
      <c r="F84" s="141"/>
      <c r="G84" s="141"/>
      <c r="H84" s="141"/>
      <c r="I84" s="141"/>
      <c r="J84" s="141"/>
      <c r="K84" s="141"/>
    </row>
    <row r="85" spans="1:11" ht="15" customHeight="1" x14ac:dyDescent="0.2">
      <c r="A85" s="141"/>
      <c r="B85" s="141"/>
      <c r="C85" s="141"/>
      <c r="D85" s="141"/>
      <c r="E85" s="141"/>
      <c r="F85" s="141"/>
      <c r="G85" s="141"/>
      <c r="H85" s="141"/>
      <c r="I85" s="141"/>
      <c r="J85" s="141"/>
      <c r="K85" s="141"/>
    </row>
    <row r="86" spans="1:11" ht="15" customHeight="1" x14ac:dyDescent="0.2">
      <c r="A86" s="141"/>
      <c r="B86" s="141"/>
      <c r="C86" s="141"/>
      <c r="D86" s="141"/>
      <c r="E86" s="141"/>
      <c r="F86" s="141"/>
      <c r="G86" s="141"/>
      <c r="H86" s="141"/>
      <c r="I86" s="141"/>
      <c r="J86" s="141"/>
      <c r="K86" s="141"/>
    </row>
    <row r="87" spans="1:11" ht="15" customHeight="1" x14ac:dyDescent="0.2">
      <c r="A87" s="141"/>
      <c r="B87" s="141"/>
      <c r="C87" s="141"/>
      <c r="D87" s="141"/>
      <c r="E87" s="141"/>
      <c r="F87" s="141"/>
      <c r="G87" s="141"/>
      <c r="H87" s="141"/>
      <c r="I87" s="141"/>
      <c r="J87" s="141"/>
      <c r="K87" s="141"/>
    </row>
    <row r="88" spans="1:11" ht="15" customHeight="1" x14ac:dyDescent="0.2">
      <c r="A88" s="141"/>
      <c r="B88" s="141"/>
      <c r="C88" s="141"/>
      <c r="D88" s="141"/>
      <c r="E88" s="141"/>
      <c r="F88" s="141"/>
      <c r="G88" s="141"/>
      <c r="H88" s="141"/>
      <c r="I88" s="141"/>
      <c r="J88" s="141"/>
      <c r="K88" s="141"/>
    </row>
    <row r="89" spans="1:11" ht="15" customHeight="1" x14ac:dyDescent="0.2">
      <c r="A89" s="141"/>
      <c r="B89" s="141"/>
      <c r="C89" s="141"/>
      <c r="D89" s="141"/>
      <c r="E89" s="141"/>
      <c r="F89" s="141"/>
      <c r="G89" s="141"/>
      <c r="H89" s="141"/>
      <c r="I89" s="141"/>
      <c r="J89" s="141"/>
      <c r="K89" s="141"/>
    </row>
    <row r="90" spans="1:11" ht="15" customHeight="1" x14ac:dyDescent="0.2">
      <c r="A90" s="141"/>
      <c r="B90" s="141"/>
      <c r="C90" s="141"/>
      <c r="D90" s="141"/>
      <c r="E90" s="141"/>
      <c r="F90" s="141"/>
      <c r="G90" s="141"/>
      <c r="H90" s="141"/>
      <c r="I90" s="141"/>
      <c r="J90" s="141"/>
      <c r="K90" s="141"/>
    </row>
    <row r="91" spans="1:11" ht="15" customHeight="1" x14ac:dyDescent="0.2">
      <c r="A91" s="141"/>
      <c r="B91" s="141"/>
      <c r="C91" s="141"/>
      <c r="D91" s="141"/>
      <c r="E91" s="141"/>
      <c r="F91" s="141"/>
      <c r="G91" s="141"/>
      <c r="H91" s="141"/>
      <c r="I91" s="141"/>
      <c r="J91" s="141"/>
      <c r="K91" s="141"/>
    </row>
    <row r="92" spans="1:11" ht="15" customHeight="1" x14ac:dyDescent="0.2">
      <c r="A92" s="141"/>
      <c r="B92" s="141"/>
      <c r="C92" s="141"/>
      <c r="D92" s="141"/>
      <c r="E92" s="141"/>
      <c r="F92" s="141"/>
      <c r="G92" s="141"/>
      <c r="H92" s="141"/>
      <c r="I92" s="141"/>
      <c r="J92" s="141"/>
      <c r="K92" s="141"/>
    </row>
    <row r="93" spans="1:11" ht="15" customHeight="1" x14ac:dyDescent="0.2">
      <c r="A93" s="141"/>
      <c r="B93" s="141"/>
      <c r="C93" s="141"/>
      <c r="D93" s="141"/>
      <c r="E93" s="141"/>
      <c r="F93" s="141"/>
      <c r="G93" s="141"/>
      <c r="H93" s="141"/>
      <c r="I93" s="141"/>
      <c r="J93" s="141"/>
      <c r="K93" s="141"/>
    </row>
    <row r="94" spans="1:11" ht="15" customHeight="1" x14ac:dyDescent="0.2">
      <c r="A94" s="141"/>
      <c r="B94" s="141"/>
      <c r="C94" s="141"/>
      <c r="D94" s="141"/>
      <c r="E94" s="141"/>
      <c r="F94" s="141"/>
      <c r="G94" s="141"/>
      <c r="H94" s="141"/>
      <c r="I94" s="141"/>
      <c r="J94" s="141"/>
      <c r="K94" s="141"/>
    </row>
    <row r="95" spans="1:11" ht="15" customHeight="1" x14ac:dyDescent="0.2">
      <c r="A95" s="141"/>
      <c r="B95" s="141"/>
      <c r="C95" s="141"/>
      <c r="D95" s="141"/>
      <c r="E95" s="141"/>
      <c r="F95" s="141"/>
      <c r="G95" s="141"/>
      <c r="H95" s="141"/>
      <c r="I95" s="141"/>
      <c r="J95" s="141"/>
      <c r="K95" s="141"/>
    </row>
    <row r="96" spans="1:11" ht="15" customHeight="1" x14ac:dyDescent="0.2">
      <c r="A96" s="141"/>
      <c r="B96" s="141"/>
      <c r="C96" s="141"/>
      <c r="D96" s="141"/>
      <c r="E96" s="141"/>
      <c r="F96" s="141"/>
      <c r="G96" s="141"/>
      <c r="H96" s="141"/>
      <c r="I96" s="141"/>
      <c r="J96" s="141"/>
      <c r="K96" s="141"/>
    </row>
    <row r="97" spans="1:11" ht="15" customHeight="1" x14ac:dyDescent="0.2">
      <c r="A97" s="141"/>
      <c r="B97" s="141"/>
      <c r="C97" s="141"/>
      <c r="D97" s="141"/>
      <c r="E97" s="141"/>
      <c r="F97" s="141"/>
      <c r="G97" s="141"/>
      <c r="H97" s="141"/>
      <c r="I97" s="141"/>
      <c r="J97" s="141"/>
      <c r="K97" s="141"/>
    </row>
    <row r="98" spans="1:11" ht="15" customHeight="1" x14ac:dyDescent="0.2">
      <c r="A98" s="141"/>
      <c r="B98" s="141"/>
      <c r="C98" s="141"/>
      <c r="D98" s="141"/>
      <c r="E98" s="141"/>
      <c r="F98" s="141"/>
      <c r="G98" s="141"/>
      <c r="H98" s="141"/>
      <c r="I98" s="141"/>
      <c r="J98" s="141"/>
      <c r="K98" s="141"/>
    </row>
    <row r="99" spans="1:11" ht="15" customHeight="1" x14ac:dyDescent="0.2"/>
    <row r="100" spans="1:11" ht="15" customHeight="1" x14ac:dyDescent="0.2"/>
    <row r="101" spans="1:11" ht="15" customHeight="1" x14ac:dyDescent="0.2"/>
    <row r="102" spans="1:11" ht="15" customHeight="1" x14ac:dyDescent="0.2"/>
    <row r="103" spans="1:11" ht="15" customHeight="1" x14ac:dyDescent="0.2"/>
    <row r="104" spans="1:11" ht="15" customHeight="1" x14ac:dyDescent="0.2"/>
    <row r="105" spans="1:11" ht="15" customHeight="1" x14ac:dyDescent="0.2"/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</sheetData>
  <mergeCells count="26">
    <mergeCell ref="H7:H9"/>
    <mergeCell ref="D8:D9"/>
    <mergeCell ref="E8:F8"/>
    <mergeCell ref="I8:J8"/>
    <mergeCell ref="A9:B9"/>
    <mergeCell ref="K1:L1"/>
    <mergeCell ref="A5:D5"/>
    <mergeCell ref="E6:G6"/>
    <mergeCell ref="I6:K6"/>
    <mergeCell ref="A3:L3"/>
    <mergeCell ref="A10:B14"/>
    <mergeCell ref="A15:B19"/>
    <mergeCell ref="A20:B24"/>
    <mergeCell ref="A25:B29"/>
    <mergeCell ref="A32:D32"/>
    <mergeCell ref="A37:B41"/>
    <mergeCell ref="A42:B46"/>
    <mergeCell ref="A47:B51"/>
    <mergeCell ref="A52:B56"/>
    <mergeCell ref="I33:K33"/>
    <mergeCell ref="H34:H36"/>
    <mergeCell ref="D35:D36"/>
    <mergeCell ref="E35:F35"/>
    <mergeCell ref="I35:J35"/>
    <mergeCell ref="A36:B36"/>
    <mergeCell ref="E33:G33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&amp;C22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5"/>
  <sheetViews>
    <sheetView view="pageBreakPreview" zoomScaleNormal="100" zoomScaleSheetLayoutView="100" workbookViewId="0"/>
  </sheetViews>
  <sheetFormatPr defaultRowHeight="12.75" x14ac:dyDescent="0.2"/>
  <cols>
    <col min="1" max="1" width="9.42578125" style="121" customWidth="1"/>
    <col min="2" max="2" width="3.85546875" style="121" customWidth="1"/>
    <col min="3" max="11" width="8.85546875" style="121" customWidth="1"/>
    <col min="12" max="12" width="1.7109375" style="121" customWidth="1"/>
    <col min="13" max="14" width="9.140625" style="121"/>
    <col min="15" max="15" width="11.140625" style="121" customWidth="1"/>
    <col min="16" max="16384" width="9.140625" style="121"/>
  </cols>
  <sheetData>
    <row r="1" spans="1:17" ht="13.5" x14ac:dyDescent="0.25">
      <c r="K1" s="1057" t="s">
        <v>282</v>
      </c>
      <c r="L1" s="1057"/>
    </row>
    <row r="2" spans="1:17" ht="6.75" customHeight="1" x14ac:dyDescent="0.2"/>
    <row r="3" spans="1:17" ht="30" customHeight="1" x14ac:dyDescent="0.2">
      <c r="A3" s="1070" t="s">
        <v>238</v>
      </c>
      <c r="B3" s="1070"/>
      <c r="C3" s="1070"/>
      <c r="D3" s="1070"/>
      <c r="E3" s="1070"/>
      <c r="F3" s="1070"/>
      <c r="G3" s="1070"/>
      <c r="H3" s="1070"/>
      <c r="I3" s="1070"/>
      <c r="J3" s="1070"/>
      <c r="K3" s="1070"/>
      <c r="L3" s="1070"/>
    </row>
    <row r="4" spans="1:17" ht="10.5" customHeight="1" x14ac:dyDescent="0.2">
      <c r="B4" s="122"/>
      <c r="C4" s="122"/>
      <c r="D4" s="177"/>
      <c r="E4" s="177"/>
      <c r="F4" s="124"/>
      <c r="G4" s="122"/>
      <c r="H4" s="122"/>
      <c r="I4" s="122"/>
    </row>
    <row r="5" spans="1:17" ht="12.95" customHeight="1" x14ac:dyDescent="0.2">
      <c r="A5" s="1058" t="s">
        <v>122</v>
      </c>
      <c r="B5" s="1058"/>
      <c r="C5" s="1058"/>
      <c r="D5" s="1059"/>
      <c r="E5" s="170"/>
      <c r="F5" s="125"/>
      <c r="G5" s="125"/>
      <c r="H5" s="125"/>
      <c r="I5" s="125"/>
      <c r="J5" s="126"/>
      <c r="K5" s="176"/>
      <c r="L5" s="126"/>
    </row>
    <row r="6" spans="1:17" ht="24.95" customHeight="1" x14ac:dyDescent="0.25">
      <c r="E6" s="1060">
        <f>T!G17</f>
        <v>2016</v>
      </c>
      <c r="F6" s="1061"/>
      <c r="G6" s="1061"/>
      <c r="H6" s="896"/>
      <c r="I6" s="1062">
        <f>E6-1</f>
        <v>2015</v>
      </c>
      <c r="J6" s="1063"/>
      <c r="K6" s="1064"/>
      <c r="L6" s="126"/>
    </row>
    <row r="7" spans="1:17" ht="24.95" customHeight="1" x14ac:dyDescent="0.25">
      <c r="A7" s="129"/>
      <c r="B7" s="130"/>
      <c r="C7" s="131"/>
      <c r="D7" s="131"/>
      <c r="E7" s="132"/>
      <c r="F7" s="133"/>
      <c r="G7" s="175"/>
      <c r="H7" s="1054" t="s">
        <v>112</v>
      </c>
      <c r="I7" s="897"/>
      <c r="J7" s="194"/>
      <c r="K7" s="898"/>
      <c r="L7" s="155"/>
    </row>
    <row r="8" spans="1:17" ht="24.95" customHeight="1" x14ac:dyDescent="0.25">
      <c r="A8" s="129"/>
      <c r="B8" s="169"/>
      <c r="C8" s="169"/>
      <c r="D8" s="1066" t="s">
        <v>0</v>
      </c>
      <c r="E8" s="1053" t="s">
        <v>41</v>
      </c>
      <c r="F8" s="1054"/>
      <c r="G8" s="202" t="s">
        <v>111</v>
      </c>
      <c r="H8" s="1054"/>
      <c r="I8" s="1068" t="s">
        <v>41</v>
      </c>
      <c r="J8" s="1069"/>
      <c r="K8" s="205" t="s">
        <v>111</v>
      </c>
      <c r="L8" s="155"/>
    </row>
    <row r="9" spans="1:17" ht="12.95" customHeight="1" x14ac:dyDescent="0.25">
      <c r="A9" s="1065" t="s">
        <v>164</v>
      </c>
      <c r="B9" s="1065"/>
      <c r="C9" s="238" t="s">
        <v>48</v>
      </c>
      <c r="D9" s="1067"/>
      <c r="E9" s="134" t="s">
        <v>154</v>
      </c>
      <c r="F9" s="134" t="s">
        <v>1</v>
      </c>
      <c r="G9" s="203" t="s">
        <v>69</v>
      </c>
      <c r="H9" s="1065"/>
      <c r="I9" s="899" t="s">
        <v>165</v>
      </c>
      <c r="J9" s="196" t="s">
        <v>1</v>
      </c>
      <c r="K9" s="206" t="s">
        <v>69</v>
      </c>
      <c r="L9" s="159"/>
    </row>
    <row r="10" spans="1:17" ht="12.95" customHeight="1" x14ac:dyDescent="0.2">
      <c r="A10" s="1077" t="str">
        <f>T!J20</f>
        <v>duben</v>
      </c>
      <c r="B10" s="1078"/>
      <c r="C10" s="160" t="s">
        <v>6</v>
      </c>
      <c r="D10" s="135">
        <v>80</v>
      </c>
      <c r="E10" s="136">
        <v>13499</v>
      </c>
      <c r="F10" s="136">
        <v>144462.27279000008</v>
      </c>
      <c r="G10" s="207">
        <f>E10/$E$14</f>
        <v>0.45102808609594575</v>
      </c>
      <c r="H10" s="145">
        <f>(E10-I10)/I10</f>
        <v>8.1607307399543291E-2</v>
      </c>
      <c r="I10" s="901">
        <v>12480.5</v>
      </c>
      <c r="J10" s="197">
        <v>132800.57638000001</v>
      </c>
      <c r="K10" s="212">
        <f>I10/$I$14</f>
        <v>0.42454001503518984</v>
      </c>
      <c r="L10" s="155"/>
    </row>
    <row r="11" spans="1:17" ht="12.95" customHeight="1" x14ac:dyDescent="0.2">
      <c r="A11" s="1079"/>
      <c r="B11" s="1080"/>
      <c r="C11" s="161" t="s">
        <v>7</v>
      </c>
      <c r="D11" s="135">
        <v>342</v>
      </c>
      <c r="E11" s="136">
        <v>3455.8</v>
      </c>
      <c r="F11" s="136">
        <v>36982.868050000005</v>
      </c>
      <c r="G11" s="208">
        <f>E11/$E$14</f>
        <v>0.11546506111047999</v>
      </c>
      <c r="H11" s="145">
        <f>(E11-I11)/I11</f>
        <v>1.0172464191756849E-2</v>
      </c>
      <c r="I11" s="901">
        <v>3421</v>
      </c>
      <c r="J11" s="197">
        <v>36401.368319999965</v>
      </c>
      <c r="K11" s="213">
        <f>I11/$I$14</f>
        <v>0.11636964796565717</v>
      </c>
      <c r="L11" s="156"/>
      <c r="M11" s="137"/>
      <c r="O11" s="137"/>
      <c r="P11" s="137"/>
      <c r="Q11" s="137"/>
    </row>
    <row r="12" spans="1:17" ht="12.95" customHeight="1" x14ac:dyDescent="0.2">
      <c r="A12" s="1079"/>
      <c r="B12" s="1080"/>
      <c r="C12" s="161" t="s">
        <v>8</v>
      </c>
      <c r="D12" s="135">
        <v>11466</v>
      </c>
      <c r="E12" s="136">
        <v>4771.5</v>
      </c>
      <c r="F12" s="136">
        <v>51063.3</v>
      </c>
      <c r="G12" s="208">
        <f>E12/$E$14</f>
        <v>0.15942518059165903</v>
      </c>
      <c r="H12" s="145">
        <f t="shared" ref="H12:H14" si="0">(E12-I12)/I12</f>
        <v>-4.2136748705183212E-2</v>
      </c>
      <c r="I12" s="901">
        <v>4981.3999999999996</v>
      </c>
      <c r="J12" s="197">
        <v>53005</v>
      </c>
      <c r="K12" s="213">
        <f>I12/$I$14</f>
        <v>0.16944863033502619</v>
      </c>
      <c r="L12" s="156"/>
      <c r="M12" s="137"/>
      <c r="O12" s="137"/>
      <c r="P12" s="137"/>
      <c r="Q12" s="137"/>
    </row>
    <row r="13" spans="1:17" ht="12.95" customHeight="1" x14ac:dyDescent="0.2">
      <c r="A13" s="1079"/>
      <c r="B13" s="1080"/>
      <c r="C13" s="161" t="s">
        <v>9</v>
      </c>
      <c r="D13" s="135">
        <v>147533</v>
      </c>
      <c r="E13" s="136">
        <v>8203.1</v>
      </c>
      <c r="F13" s="136">
        <v>87786.8</v>
      </c>
      <c r="G13" s="208">
        <f>E13/$E$14</f>
        <v>0.27408167220191515</v>
      </c>
      <c r="H13" s="145">
        <f t="shared" si="0"/>
        <v>-3.6606849250716278E-2</v>
      </c>
      <c r="I13" s="901">
        <v>8514.7999999999993</v>
      </c>
      <c r="J13" s="197">
        <v>90602.7</v>
      </c>
      <c r="K13" s="213">
        <f>I13/$I$14</f>
        <v>0.28964170666412675</v>
      </c>
      <c r="L13" s="156"/>
      <c r="M13" s="137"/>
      <c r="O13" s="137"/>
      <c r="P13" s="137"/>
      <c r="Q13" s="137"/>
    </row>
    <row r="14" spans="1:17" ht="12.95" customHeight="1" x14ac:dyDescent="0.2">
      <c r="A14" s="1081"/>
      <c r="B14" s="1082"/>
      <c r="C14" s="163" t="s">
        <v>2</v>
      </c>
      <c r="D14" s="151">
        <v>159421</v>
      </c>
      <c r="E14" s="152">
        <v>29929.4</v>
      </c>
      <c r="F14" s="153">
        <v>320295.24084000004</v>
      </c>
      <c r="G14" s="209">
        <f>SUM(G10:G13)</f>
        <v>0.99999999999999989</v>
      </c>
      <c r="H14" s="154">
        <f t="shared" si="0"/>
        <v>1.8086448939883076E-2</v>
      </c>
      <c r="I14" s="903">
        <v>29397.7</v>
      </c>
      <c r="J14" s="198">
        <v>312809.6447</v>
      </c>
      <c r="K14" s="214">
        <f>SUM(K10:K13)</f>
        <v>1</v>
      </c>
      <c r="L14" s="174"/>
      <c r="M14" s="137"/>
    </row>
    <row r="15" spans="1:17" ht="12.95" customHeight="1" x14ac:dyDescent="0.2">
      <c r="A15" s="1083" t="str">
        <f>T!J21</f>
        <v>květen</v>
      </c>
      <c r="B15" s="1084"/>
      <c r="C15" s="161" t="s">
        <v>6</v>
      </c>
      <c r="D15" s="135">
        <v>80</v>
      </c>
      <c r="E15" s="136">
        <v>12104.4</v>
      </c>
      <c r="F15" s="136">
        <v>129807.00997</v>
      </c>
      <c r="G15" s="208">
        <f>E15/$E$19</f>
        <v>0.59775405189187059</v>
      </c>
      <c r="H15" s="145">
        <f>(E15-I15)/I15</f>
        <v>0.1342947907002896</v>
      </c>
      <c r="I15" s="901">
        <v>10671.3</v>
      </c>
      <c r="J15" s="197">
        <v>114231.99523000003</v>
      </c>
      <c r="K15" s="213">
        <f>I15/$I$19</f>
        <v>0.57575643128453036</v>
      </c>
      <c r="L15" s="156"/>
      <c r="M15" s="137"/>
      <c r="N15" s="137"/>
    </row>
    <row r="16" spans="1:17" ht="12.95" customHeight="1" x14ac:dyDescent="0.2">
      <c r="A16" s="1083"/>
      <c r="B16" s="1084"/>
      <c r="C16" s="161" t="s">
        <v>7</v>
      </c>
      <c r="D16" s="135">
        <v>342</v>
      </c>
      <c r="E16" s="136">
        <v>2226.3000000000002</v>
      </c>
      <c r="F16" s="136">
        <v>23874.702730000005</v>
      </c>
      <c r="G16" s="208">
        <f t="shared" ref="G16:G17" si="1">E16/$E$19</f>
        <v>0.10994182658594161</v>
      </c>
      <c r="H16" s="145">
        <f>(E16-I16)/I16</f>
        <v>0.12263627653673556</v>
      </c>
      <c r="I16" s="901">
        <v>1983.1</v>
      </c>
      <c r="J16" s="197">
        <v>21228.635570000017</v>
      </c>
      <c r="K16" s="213">
        <f t="shared" ref="K16:K18" si="2">I16/$I$19</f>
        <v>0.10699564053867403</v>
      </c>
      <c r="L16" s="157"/>
      <c r="M16" s="140"/>
      <c r="N16" s="137"/>
    </row>
    <row r="17" spans="1:21" ht="12.95" customHeight="1" x14ac:dyDescent="0.2">
      <c r="A17" s="1083"/>
      <c r="B17" s="1084"/>
      <c r="C17" s="161" t="s">
        <v>8</v>
      </c>
      <c r="D17" s="135">
        <v>11459</v>
      </c>
      <c r="E17" s="136">
        <v>2176.8000000000002</v>
      </c>
      <c r="F17" s="136">
        <v>23344</v>
      </c>
      <c r="G17" s="208">
        <f t="shared" si="1"/>
        <v>0.10749735799859753</v>
      </c>
      <c r="H17" s="145">
        <f t="shared" ref="H17:H19" si="3">(E17-I17)/I17</f>
        <v>2.9949776528590513E-3</v>
      </c>
      <c r="I17" s="901">
        <v>2170.3000000000002</v>
      </c>
      <c r="J17" s="197">
        <v>23231.7</v>
      </c>
      <c r="K17" s="213">
        <f>I17/$I$19</f>
        <v>0.117095778660221</v>
      </c>
      <c r="L17" s="156"/>
      <c r="M17" s="137"/>
      <c r="N17" s="137"/>
      <c r="O17" s="137"/>
      <c r="P17" s="137"/>
    </row>
    <row r="18" spans="1:21" ht="12.95" customHeight="1" x14ac:dyDescent="0.2">
      <c r="A18" s="1083"/>
      <c r="B18" s="1084"/>
      <c r="C18" s="161" t="s">
        <v>9</v>
      </c>
      <c r="D18" s="135">
        <v>147480</v>
      </c>
      <c r="E18" s="136">
        <v>3742.3</v>
      </c>
      <c r="F18" s="136">
        <v>40132.400000000001</v>
      </c>
      <c r="G18" s="208">
        <f>E18/$E$19</f>
        <v>0.18480676352359038</v>
      </c>
      <c r="H18" s="145">
        <f t="shared" si="3"/>
        <v>8.787772596166905E-3</v>
      </c>
      <c r="I18" s="901">
        <v>3709.7</v>
      </c>
      <c r="J18" s="197">
        <v>39710.5</v>
      </c>
      <c r="K18" s="213">
        <f t="shared" si="2"/>
        <v>0.20015214951657456</v>
      </c>
      <c r="L18" s="156"/>
      <c r="M18" s="137"/>
      <c r="N18" s="137"/>
      <c r="O18" s="137"/>
      <c r="P18" s="137"/>
    </row>
    <row r="19" spans="1:21" ht="12.95" customHeight="1" x14ac:dyDescent="0.2">
      <c r="A19" s="1083"/>
      <c r="B19" s="1084"/>
      <c r="C19" s="163" t="s">
        <v>2</v>
      </c>
      <c r="D19" s="151">
        <v>159361</v>
      </c>
      <c r="E19" s="152">
        <v>20249.8</v>
      </c>
      <c r="F19" s="153">
        <v>217158.1127</v>
      </c>
      <c r="G19" s="209">
        <f>SUM(G15:G18)</f>
        <v>1</v>
      </c>
      <c r="H19" s="154">
        <f t="shared" si="3"/>
        <v>9.2552227209944632E-2</v>
      </c>
      <c r="I19" s="903">
        <v>18534.400000000001</v>
      </c>
      <c r="J19" s="198">
        <v>198402.83080000005</v>
      </c>
      <c r="K19" s="214">
        <f>SUM(K15:K18)</f>
        <v>1</v>
      </c>
      <c r="L19" s="174"/>
      <c r="M19" s="137"/>
      <c r="N19" s="137"/>
      <c r="O19" s="137"/>
      <c r="P19" s="137"/>
    </row>
    <row r="20" spans="1:21" ht="12.95" customHeight="1" x14ac:dyDescent="0.2">
      <c r="A20" s="1083" t="str">
        <f>T!J22</f>
        <v>červen</v>
      </c>
      <c r="B20" s="1084"/>
      <c r="C20" s="160" t="s">
        <v>6</v>
      </c>
      <c r="D20" s="180">
        <v>80</v>
      </c>
      <c r="E20" s="181">
        <v>11091.8</v>
      </c>
      <c r="F20" s="181">
        <v>119187.23869999999</v>
      </c>
      <c r="G20" s="207">
        <f>E20/$E$24</f>
        <v>0.73727591180712948</v>
      </c>
      <c r="H20" s="182">
        <f>(E20-I20)/I20</f>
        <v>7.7449123318276678E-2</v>
      </c>
      <c r="I20" s="900">
        <v>10294.5</v>
      </c>
      <c r="J20" s="199">
        <v>110309.47094</v>
      </c>
      <c r="K20" s="212">
        <f>I20/$I$24</f>
        <v>0.69618583891255836</v>
      </c>
      <c r="L20" s="183"/>
      <c r="M20" s="136"/>
      <c r="N20" s="136"/>
      <c r="O20" s="136"/>
      <c r="P20" s="136"/>
      <c r="Q20" s="136"/>
      <c r="R20" s="136"/>
      <c r="S20" s="136"/>
      <c r="T20" s="136"/>
      <c r="U20" s="136"/>
    </row>
    <row r="21" spans="1:21" ht="12.95" customHeight="1" x14ac:dyDescent="0.2">
      <c r="A21" s="1083"/>
      <c r="B21" s="1084"/>
      <c r="C21" s="161" t="s">
        <v>7</v>
      </c>
      <c r="D21" s="135">
        <v>343</v>
      </c>
      <c r="E21" s="136">
        <v>1443.7</v>
      </c>
      <c r="F21" s="136">
        <v>15513.503290000002</v>
      </c>
      <c r="G21" s="208">
        <f t="shared" ref="G21:G23" si="4">E21/$E$24</f>
        <v>9.5963255186349641E-2</v>
      </c>
      <c r="H21" s="145">
        <f t="shared" ref="H21:H24" si="5">(E21-I21)/I21</f>
        <v>-9.8025740347369661E-2</v>
      </c>
      <c r="I21" s="901">
        <v>1600.6</v>
      </c>
      <c r="J21" s="197">
        <v>17151.115439999994</v>
      </c>
      <c r="K21" s="213">
        <f t="shared" ref="K21:K22" si="6">I21/$I$24</f>
        <v>0.10824372759856631</v>
      </c>
      <c r="L21" s="158"/>
      <c r="M21" s="136"/>
      <c r="N21" s="136"/>
      <c r="O21" s="136"/>
      <c r="P21" s="136"/>
      <c r="Q21" s="136"/>
      <c r="R21" s="136"/>
      <c r="S21" s="136"/>
      <c r="T21" s="136"/>
      <c r="U21" s="136"/>
    </row>
    <row r="22" spans="1:21" ht="12.95" customHeight="1" x14ac:dyDescent="0.2">
      <c r="A22" s="1083"/>
      <c r="B22" s="1084"/>
      <c r="C22" s="161" t="s">
        <v>8</v>
      </c>
      <c r="D22" s="135">
        <v>11447</v>
      </c>
      <c r="E22" s="136">
        <v>922.6</v>
      </c>
      <c r="F22" s="136">
        <v>9914.1</v>
      </c>
      <c r="G22" s="208">
        <f t="shared" si="4"/>
        <v>6.1325551870143505E-2</v>
      </c>
      <c r="H22" s="145">
        <f t="shared" si="5"/>
        <v>-0.13565673599400419</v>
      </c>
      <c r="I22" s="901">
        <v>1067.4000000000001</v>
      </c>
      <c r="J22" s="197">
        <v>11437.2</v>
      </c>
      <c r="K22" s="213">
        <f t="shared" si="6"/>
        <v>7.2185027388922712E-2</v>
      </c>
      <c r="L22" s="158"/>
      <c r="M22" s="136"/>
      <c r="N22" s="136"/>
      <c r="O22" s="136"/>
      <c r="P22" s="136"/>
      <c r="Q22" s="136"/>
      <c r="R22" s="136"/>
      <c r="S22" s="136"/>
      <c r="T22" s="136"/>
      <c r="U22" s="136"/>
    </row>
    <row r="23" spans="1:21" ht="12.95" customHeight="1" x14ac:dyDescent="0.2">
      <c r="A23" s="1083"/>
      <c r="B23" s="1084"/>
      <c r="C23" s="161" t="s">
        <v>9</v>
      </c>
      <c r="D23" s="135">
        <v>147406</v>
      </c>
      <c r="E23" s="136">
        <v>1586.2</v>
      </c>
      <c r="F23" s="136">
        <v>17044.099999999999</v>
      </c>
      <c r="G23" s="208">
        <f t="shared" si="4"/>
        <v>0.10543528113637723</v>
      </c>
      <c r="H23" s="145">
        <f t="shared" si="5"/>
        <v>-0.13061112633598243</v>
      </c>
      <c r="I23" s="901">
        <v>1824.5</v>
      </c>
      <c r="J23" s="197">
        <v>19549.900000000001</v>
      </c>
      <c r="K23" s="213">
        <f>I23/$I$24</f>
        <v>0.12338540609995266</v>
      </c>
      <c r="L23" s="158"/>
      <c r="M23" s="136"/>
      <c r="N23" s="136"/>
      <c r="O23" s="136"/>
      <c r="P23" s="136"/>
      <c r="Q23" s="136"/>
      <c r="R23" s="136"/>
      <c r="S23" s="136"/>
      <c r="T23" s="136"/>
      <c r="U23" s="136"/>
    </row>
    <row r="24" spans="1:21" ht="12.95" customHeight="1" thickBot="1" x14ac:dyDescent="0.25">
      <c r="A24" s="1085"/>
      <c r="B24" s="1086"/>
      <c r="C24" s="184" t="s">
        <v>2</v>
      </c>
      <c r="D24" s="185">
        <v>159276</v>
      </c>
      <c r="E24" s="186">
        <v>15044.300000000001</v>
      </c>
      <c r="F24" s="187">
        <v>161658.94198999999</v>
      </c>
      <c r="G24" s="210">
        <f>SUM(G20:G23)</f>
        <v>0.99999999999999989</v>
      </c>
      <c r="H24" s="188">
        <f t="shared" si="5"/>
        <v>1.7400419287211814E-2</v>
      </c>
      <c r="I24" s="913">
        <v>14787</v>
      </c>
      <c r="J24" s="200">
        <v>158447.68638</v>
      </c>
      <c r="K24" s="215">
        <f>SUM(K20:K23)</f>
        <v>1</v>
      </c>
      <c r="L24" s="189"/>
    </row>
    <row r="25" spans="1:21" ht="12.95" customHeight="1" thickTop="1" x14ac:dyDescent="0.2">
      <c r="A25" s="1091" t="str">
        <f>T!E17</f>
        <v>II. čtvrtletí</v>
      </c>
      <c r="B25" s="1092"/>
      <c r="C25" s="161" t="s">
        <v>6</v>
      </c>
      <c r="D25" s="135">
        <f>D20</f>
        <v>80</v>
      </c>
      <c r="E25" s="136">
        <f>E10+E15+E20</f>
        <v>36695.199999999997</v>
      </c>
      <c r="F25" s="136">
        <f>F10+F15+F20</f>
        <v>393456.52146000008</v>
      </c>
      <c r="G25" s="208">
        <f>E25/$E$29</f>
        <v>0.56260703580764593</v>
      </c>
      <c r="H25" s="145">
        <f>(E25-I25)/I25</f>
        <v>9.7137799995813998E-2</v>
      </c>
      <c r="I25" s="905">
        <v>33446.300000000003</v>
      </c>
      <c r="J25" s="197">
        <v>357342.04255000001</v>
      </c>
      <c r="K25" s="213">
        <f>I25/$I$29</f>
        <v>0.53327136390668872</v>
      </c>
      <c r="L25" s="155"/>
    </row>
    <row r="26" spans="1:21" ht="12.95" customHeight="1" x14ac:dyDescent="0.2">
      <c r="A26" s="1083"/>
      <c r="B26" s="1084"/>
      <c r="C26" s="161" t="s">
        <v>7</v>
      </c>
      <c r="D26" s="135">
        <f>D21</f>
        <v>343</v>
      </c>
      <c r="E26" s="136">
        <f t="shared" ref="E26:F28" si="7">E11+E16+E21</f>
        <v>7125.8</v>
      </c>
      <c r="F26" s="136">
        <f t="shared" si="7"/>
        <v>76371.074070000017</v>
      </c>
      <c r="G26" s="208">
        <f t="shared" ref="G26:G28" si="8">E26/$E$29</f>
        <v>0.10925203339287221</v>
      </c>
      <c r="H26" s="145">
        <f t="shared" ref="H26:H29" si="9">(E26-I26)/I26</f>
        <v>1.7288392079603615E-2</v>
      </c>
      <c r="I26" s="901">
        <v>7004.7000000000007</v>
      </c>
      <c r="J26" s="197">
        <v>74781.119329999972</v>
      </c>
      <c r="K26" s="213">
        <f t="shared" ref="K26:K28" si="10">I26/$I$29</f>
        <v>0.11168368168548339</v>
      </c>
      <c r="L26" s="155"/>
    </row>
    <row r="27" spans="1:21" ht="12.95" customHeight="1" x14ac:dyDescent="0.2">
      <c r="A27" s="1083"/>
      <c r="B27" s="1084"/>
      <c r="C27" s="161" t="s">
        <v>8</v>
      </c>
      <c r="D27" s="135">
        <f t="shared" ref="D27:D28" si="11">D22</f>
        <v>11447</v>
      </c>
      <c r="E27" s="136">
        <f t="shared" si="7"/>
        <v>7870.9000000000005</v>
      </c>
      <c r="F27" s="136">
        <f t="shared" si="7"/>
        <v>84321.400000000009</v>
      </c>
      <c r="G27" s="208">
        <f t="shared" si="8"/>
        <v>0.12067583003058714</v>
      </c>
      <c r="H27" s="145">
        <f t="shared" si="9"/>
        <v>-4.2364735798323394E-2</v>
      </c>
      <c r="I27" s="901">
        <v>8219.1</v>
      </c>
      <c r="J27" s="197">
        <v>87673.9</v>
      </c>
      <c r="K27" s="213">
        <f t="shared" si="10"/>
        <v>0.13104620442576503</v>
      </c>
      <c r="L27" s="155"/>
    </row>
    <row r="28" spans="1:21" ht="12.95" customHeight="1" x14ac:dyDescent="0.2">
      <c r="A28" s="1083"/>
      <c r="B28" s="1084"/>
      <c r="C28" s="161" t="s">
        <v>9</v>
      </c>
      <c r="D28" s="135">
        <f t="shared" si="11"/>
        <v>147406</v>
      </c>
      <c r="E28" s="136">
        <f t="shared" si="7"/>
        <v>13531.600000000002</v>
      </c>
      <c r="F28" s="136">
        <f t="shared" si="7"/>
        <v>144963.30000000002</v>
      </c>
      <c r="G28" s="208">
        <f t="shared" si="8"/>
        <v>0.20746510076889468</v>
      </c>
      <c r="H28" s="145">
        <f t="shared" si="9"/>
        <v>-3.6828244003131741E-2</v>
      </c>
      <c r="I28" s="901">
        <v>14049</v>
      </c>
      <c r="J28" s="197">
        <v>149863.1</v>
      </c>
      <c r="K28" s="213">
        <f t="shared" si="10"/>
        <v>0.22399874998206287</v>
      </c>
      <c r="L28" s="155"/>
    </row>
    <row r="29" spans="1:21" ht="12.95" customHeight="1" x14ac:dyDescent="0.2">
      <c r="A29" s="1083"/>
      <c r="B29" s="1084"/>
      <c r="C29" s="164" t="s">
        <v>2</v>
      </c>
      <c r="D29" s="165">
        <f>SUM(D25:D28)</f>
        <v>159276</v>
      </c>
      <c r="E29" s="166">
        <f>SUM(E25:E28)</f>
        <v>65223.5</v>
      </c>
      <c r="F29" s="167">
        <f>SUM(F25:F28)</f>
        <v>699112.29553000012</v>
      </c>
      <c r="G29" s="211">
        <f>SUM(G25:G28)</f>
        <v>1</v>
      </c>
      <c r="H29" s="168">
        <f t="shared" si="9"/>
        <v>3.9930419919928725E-2</v>
      </c>
      <c r="I29" s="906">
        <v>62719.1</v>
      </c>
      <c r="J29" s="201">
        <v>669660.16187999991</v>
      </c>
      <c r="K29" s="216">
        <f>SUM(K25:K28)</f>
        <v>1</v>
      </c>
      <c r="L29" s="159"/>
    </row>
    <row r="30" spans="1:21" ht="5.0999999999999996" customHeight="1" x14ac:dyDescent="0.2">
      <c r="A30" s="138"/>
      <c r="B30" s="139"/>
      <c r="C30" s="257"/>
      <c r="D30" s="143"/>
      <c r="E30" s="144"/>
      <c r="F30" s="144"/>
      <c r="G30" s="217"/>
      <c r="H30" s="146"/>
      <c r="I30" s="908"/>
      <c r="J30" s="219"/>
      <c r="K30" s="222"/>
      <c r="L30" s="155"/>
    </row>
    <row r="31" spans="1:21" ht="20.100000000000001" customHeight="1" x14ac:dyDescent="0.2">
      <c r="A31" s="138"/>
      <c r="B31" s="139"/>
      <c r="C31" s="142"/>
      <c r="D31" s="144"/>
      <c r="E31" s="144"/>
      <c r="F31" s="144"/>
      <c r="G31" s="173"/>
      <c r="H31" s="122"/>
      <c r="I31" s="219"/>
      <c r="J31" s="219"/>
      <c r="K31" s="221"/>
      <c r="L31" s="126"/>
    </row>
    <row r="32" spans="1:21" ht="12.95" customHeight="1" x14ac:dyDescent="0.2">
      <c r="A32" s="1123" t="s">
        <v>3</v>
      </c>
      <c r="B32" s="1123"/>
      <c r="C32" s="1123"/>
      <c r="D32" s="1124"/>
      <c r="E32" s="170"/>
      <c r="F32" s="125"/>
      <c r="G32" s="125"/>
      <c r="H32" s="125"/>
      <c r="I32" s="223"/>
      <c r="J32" s="224"/>
      <c r="K32" s="225"/>
      <c r="L32" s="126"/>
    </row>
    <row r="33" spans="1:12" ht="24.95" customHeight="1" x14ac:dyDescent="0.25">
      <c r="A33" s="123"/>
      <c r="B33" s="127"/>
      <c r="C33" s="128"/>
      <c r="D33" s="128"/>
      <c r="E33" s="1060">
        <f>T!G17</f>
        <v>2016</v>
      </c>
      <c r="F33" s="1061"/>
      <c r="G33" s="1061"/>
      <c r="H33" s="896"/>
      <c r="I33" s="1062">
        <f>E33-1</f>
        <v>2015</v>
      </c>
      <c r="J33" s="1063"/>
      <c r="K33" s="1064"/>
      <c r="L33" s="155"/>
    </row>
    <row r="34" spans="1:12" ht="24.95" customHeight="1" x14ac:dyDescent="0.25">
      <c r="A34" s="129"/>
      <c r="B34" s="130"/>
      <c r="C34" s="131"/>
      <c r="D34" s="131"/>
      <c r="E34" s="132"/>
      <c r="F34" s="133"/>
      <c r="G34" s="175"/>
      <c r="H34" s="1054" t="s">
        <v>112</v>
      </c>
      <c r="I34" s="897"/>
      <c r="J34" s="194"/>
      <c r="K34" s="898"/>
      <c r="L34" s="155"/>
    </row>
    <row r="35" spans="1:12" ht="24.95" customHeight="1" x14ac:dyDescent="0.25">
      <c r="A35" s="129"/>
      <c r="B35" s="169"/>
      <c r="C35" s="169"/>
      <c r="D35" s="1066" t="s">
        <v>0</v>
      </c>
      <c r="E35" s="1053" t="s">
        <v>41</v>
      </c>
      <c r="F35" s="1054"/>
      <c r="G35" s="202" t="s">
        <v>111</v>
      </c>
      <c r="H35" s="1054"/>
      <c r="I35" s="1068" t="s">
        <v>41</v>
      </c>
      <c r="J35" s="1069"/>
      <c r="K35" s="205" t="s">
        <v>111</v>
      </c>
      <c r="L35" s="155"/>
    </row>
    <row r="36" spans="1:12" ht="12.95" customHeight="1" x14ac:dyDescent="0.25">
      <c r="A36" s="1065" t="s">
        <v>164</v>
      </c>
      <c r="B36" s="1065"/>
      <c r="C36" s="238" t="s">
        <v>48</v>
      </c>
      <c r="D36" s="1067"/>
      <c r="E36" s="134" t="s">
        <v>154</v>
      </c>
      <c r="F36" s="134" t="s">
        <v>1</v>
      </c>
      <c r="G36" s="203" t="s">
        <v>69</v>
      </c>
      <c r="H36" s="1065"/>
      <c r="I36" s="899" t="s">
        <v>165</v>
      </c>
      <c r="J36" s="196" t="s">
        <v>1</v>
      </c>
      <c r="K36" s="206" t="s">
        <v>69</v>
      </c>
      <c r="L36" s="159"/>
    </row>
    <row r="37" spans="1:12" ht="12.95" customHeight="1" x14ac:dyDescent="0.2">
      <c r="A37" s="1077" t="str">
        <f>T!J20</f>
        <v>duben</v>
      </c>
      <c r="B37" s="1078"/>
      <c r="C37" s="160" t="s">
        <v>6</v>
      </c>
      <c r="D37" s="135">
        <v>186</v>
      </c>
      <c r="E37" s="136">
        <v>18875.4213017968</v>
      </c>
      <c r="F37" s="136">
        <v>201970.288</v>
      </c>
      <c r="G37" s="208">
        <f>E37/$E$41</f>
        <v>0.27113701388660721</v>
      </c>
      <c r="H37" s="145">
        <f>(E37-I37)/I37</f>
        <v>-2.9839321470247035E-3</v>
      </c>
      <c r="I37" s="901">
        <v>18931.912845140083</v>
      </c>
      <c r="J37" s="197">
        <v>201238.992</v>
      </c>
      <c r="K37" s="213">
        <f>I37/$I$41</f>
        <v>0.27416417663946202</v>
      </c>
      <c r="L37" s="155"/>
    </row>
    <row r="38" spans="1:12" ht="12.95" customHeight="1" x14ac:dyDescent="0.2">
      <c r="A38" s="1079"/>
      <c r="B38" s="1080"/>
      <c r="C38" s="161" t="s">
        <v>7</v>
      </c>
      <c r="D38" s="135">
        <v>1625</v>
      </c>
      <c r="E38" s="136">
        <v>13115.136087524501</v>
      </c>
      <c r="F38" s="136">
        <v>140333.13699999999</v>
      </c>
      <c r="G38" s="208">
        <f t="shared" ref="G38:G41" si="12">E38/$E$41</f>
        <v>0.18839308424598553</v>
      </c>
      <c r="H38" s="145">
        <f>(E38-I38)/I38</f>
        <v>-3.5878424495900604E-2</v>
      </c>
      <c r="I38" s="901">
        <v>13603.197377537306</v>
      </c>
      <c r="J38" s="197">
        <v>144596.61199999999</v>
      </c>
      <c r="K38" s="213">
        <f t="shared" ref="K38:K41" si="13">I38/$I$41</f>
        <v>0.19699591051276089</v>
      </c>
      <c r="L38" s="156"/>
    </row>
    <row r="39" spans="1:12" ht="12.95" customHeight="1" x14ac:dyDescent="0.2">
      <c r="A39" s="1079"/>
      <c r="B39" s="1080"/>
      <c r="C39" s="161" t="s">
        <v>8</v>
      </c>
      <c r="D39" s="135">
        <v>38618</v>
      </c>
      <c r="E39" s="136">
        <v>15912.023469684094</v>
      </c>
      <c r="F39" s="136">
        <v>170258.78563043641</v>
      </c>
      <c r="G39" s="208">
        <f t="shared" si="12"/>
        <v>0.22856912486785466</v>
      </c>
      <c r="H39" s="145">
        <f t="shared" ref="H39:H41" si="14">(E39-I39)/I39</f>
        <v>9.8221799147580877E-2</v>
      </c>
      <c r="I39" s="901">
        <v>14488.897854727258</v>
      </c>
      <c r="J39" s="197">
        <v>154011.2580346101</v>
      </c>
      <c r="K39" s="213">
        <f t="shared" si="13"/>
        <v>0.20982226060555126</v>
      </c>
      <c r="L39" s="156"/>
    </row>
    <row r="40" spans="1:12" ht="12.95" customHeight="1" x14ac:dyDescent="0.2">
      <c r="A40" s="1079"/>
      <c r="B40" s="1080"/>
      <c r="C40" s="161" t="s">
        <v>9</v>
      </c>
      <c r="D40" s="135">
        <v>387759</v>
      </c>
      <c r="E40" s="136">
        <v>21713.223457887801</v>
      </c>
      <c r="F40" s="136">
        <v>232332.42354252664</v>
      </c>
      <c r="G40" s="208">
        <f t="shared" si="12"/>
        <v>0.31190077699955271</v>
      </c>
      <c r="H40" s="145">
        <f t="shared" si="14"/>
        <v>-1.4343027753265297E-2</v>
      </c>
      <c r="I40" s="901">
        <v>22029.18872312551</v>
      </c>
      <c r="J40" s="197">
        <v>234161.56996534171</v>
      </c>
      <c r="K40" s="213">
        <f t="shared" si="13"/>
        <v>0.31901765224222578</v>
      </c>
      <c r="L40" s="156"/>
    </row>
    <row r="41" spans="1:12" ht="12.95" customHeight="1" x14ac:dyDescent="0.2">
      <c r="A41" s="1081"/>
      <c r="B41" s="1082"/>
      <c r="C41" s="163" t="s">
        <v>2</v>
      </c>
      <c r="D41" s="151">
        <v>428188</v>
      </c>
      <c r="E41" s="152">
        <v>69615.804316893191</v>
      </c>
      <c r="F41" s="153">
        <v>744894.63417296309</v>
      </c>
      <c r="G41" s="209">
        <f t="shared" si="12"/>
        <v>1</v>
      </c>
      <c r="H41" s="154">
        <f t="shared" si="14"/>
        <v>8.1474506964275811E-3</v>
      </c>
      <c r="I41" s="903">
        <v>69053.196800530161</v>
      </c>
      <c r="J41" s="198">
        <v>734008.43199995183</v>
      </c>
      <c r="K41" s="214">
        <f t="shared" si="13"/>
        <v>1</v>
      </c>
      <c r="L41" s="174"/>
    </row>
    <row r="42" spans="1:12" ht="12.95" customHeight="1" x14ac:dyDescent="0.2">
      <c r="A42" s="1083" t="str">
        <f>T!J21</f>
        <v>květen</v>
      </c>
      <c r="B42" s="1084"/>
      <c r="C42" s="161" t="s">
        <v>6</v>
      </c>
      <c r="D42" s="135">
        <v>186</v>
      </c>
      <c r="E42" s="136">
        <v>12346.636376629684</v>
      </c>
      <c r="F42" s="136">
        <v>132369.88200000001</v>
      </c>
      <c r="G42" s="208">
        <f>E42/$E$46</f>
        <v>0.32643452077209206</v>
      </c>
      <c r="H42" s="145">
        <f>(E42-I42)/I42</f>
        <v>4.4213092862440621E-2</v>
      </c>
      <c r="I42" s="901">
        <v>11823.866661913391</v>
      </c>
      <c r="J42" s="197">
        <v>126464.77899999999</v>
      </c>
      <c r="K42" s="213">
        <f>I42/$I$46</f>
        <v>0.33610100315561736</v>
      </c>
      <c r="L42" s="156"/>
    </row>
    <row r="43" spans="1:12" ht="12.95" customHeight="1" x14ac:dyDescent="0.2">
      <c r="A43" s="1083"/>
      <c r="B43" s="1084"/>
      <c r="C43" s="161" t="s">
        <v>7</v>
      </c>
      <c r="D43" s="135">
        <v>1624</v>
      </c>
      <c r="E43" s="136">
        <v>7412.3573446505943</v>
      </c>
      <c r="F43" s="136">
        <v>79468.774999999994</v>
      </c>
      <c r="G43" s="208">
        <f t="shared" ref="G43:G46" si="15">E43/$E$46</f>
        <v>0.19597639743991685</v>
      </c>
      <c r="H43" s="145">
        <f>(E43-I43)/I43</f>
        <v>9.2525256160145147E-2</v>
      </c>
      <c r="I43" s="901">
        <v>6784.6096031706493</v>
      </c>
      <c r="J43" s="197">
        <v>72566.178</v>
      </c>
      <c r="K43" s="213">
        <f t="shared" ref="K43:K46" si="16">I43/$I$46</f>
        <v>0.192856885048455</v>
      </c>
      <c r="L43" s="157"/>
    </row>
    <row r="44" spans="1:12" ht="12.95" customHeight="1" x14ac:dyDescent="0.2">
      <c r="A44" s="1083"/>
      <c r="B44" s="1084"/>
      <c r="C44" s="161" t="s">
        <v>8</v>
      </c>
      <c r="D44" s="135">
        <v>38511</v>
      </c>
      <c r="E44" s="136">
        <v>7531.1238529838975</v>
      </c>
      <c r="F44" s="136">
        <v>80742.085026679488</v>
      </c>
      <c r="G44" s="208">
        <f t="shared" si="15"/>
        <v>0.19911648248404606</v>
      </c>
      <c r="H44" s="145">
        <f t="shared" ref="H44:H46" si="17">(E44-I44)/I44</f>
        <v>0.20927958766196378</v>
      </c>
      <c r="I44" s="901">
        <v>6227.7772070432993</v>
      </c>
      <c r="J44" s="197">
        <v>66610.463355098356</v>
      </c>
      <c r="K44" s="213">
        <f t="shared" si="16"/>
        <v>0.17702856659060268</v>
      </c>
      <c r="L44" s="156"/>
    </row>
    <row r="45" spans="1:12" ht="12.95" customHeight="1" x14ac:dyDescent="0.2">
      <c r="A45" s="1083"/>
      <c r="B45" s="1084"/>
      <c r="C45" s="161" t="s">
        <v>9</v>
      </c>
      <c r="D45" s="135">
        <v>387759</v>
      </c>
      <c r="E45" s="136">
        <v>10532.586799731182</v>
      </c>
      <c r="F45" s="136">
        <v>112921.13043630689</v>
      </c>
      <c r="G45" s="208">
        <f t="shared" si="15"/>
        <v>0.27847259930394519</v>
      </c>
      <c r="H45" s="145">
        <f t="shared" si="17"/>
        <v>1.8305274349480625E-2</v>
      </c>
      <c r="I45" s="901">
        <v>10343.250756959564</v>
      </c>
      <c r="J45" s="197">
        <v>110628.35143490035</v>
      </c>
      <c r="K45" s="213">
        <f t="shared" si="16"/>
        <v>0.29401354520532497</v>
      </c>
      <c r="L45" s="156"/>
    </row>
    <row r="46" spans="1:12" ht="12.95" customHeight="1" x14ac:dyDescent="0.2">
      <c r="A46" s="1083"/>
      <c r="B46" s="1084"/>
      <c r="C46" s="163" t="s">
        <v>2</v>
      </c>
      <c r="D46" s="151">
        <v>428080</v>
      </c>
      <c r="E46" s="152">
        <v>37822.704373995351</v>
      </c>
      <c r="F46" s="153">
        <v>405501.87246298639</v>
      </c>
      <c r="G46" s="226">
        <f t="shared" si="15"/>
        <v>1</v>
      </c>
      <c r="H46" s="154">
        <f t="shared" si="17"/>
        <v>7.5134661582951318E-2</v>
      </c>
      <c r="I46" s="903">
        <v>35179.504229086902</v>
      </c>
      <c r="J46" s="198">
        <v>376269.77178999869</v>
      </c>
      <c r="K46" s="228">
        <f t="shared" si="16"/>
        <v>1</v>
      </c>
      <c r="L46" s="174"/>
    </row>
    <row r="47" spans="1:12" ht="12.95" customHeight="1" x14ac:dyDescent="0.2">
      <c r="A47" s="1083" t="str">
        <f>T!J22</f>
        <v>červen</v>
      </c>
      <c r="B47" s="1084"/>
      <c r="C47" s="160" t="s">
        <v>6</v>
      </c>
      <c r="D47" s="180">
        <v>185</v>
      </c>
      <c r="E47" s="181">
        <v>8284.5099193343631</v>
      </c>
      <c r="F47" s="181">
        <v>89215.505999999994</v>
      </c>
      <c r="G47" s="207">
        <f>E47/$E$51</f>
        <v>0.39644167997989582</v>
      </c>
      <c r="H47" s="182">
        <f>(E47-I47)/I47</f>
        <v>-2.7517061040097174E-2</v>
      </c>
      <c r="I47" s="900">
        <v>8518.9257183214686</v>
      </c>
      <c r="J47" s="199">
        <v>90879.952000000005</v>
      </c>
      <c r="K47" s="212">
        <f>I47/$I$51</f>
        <v>0.38188398006366486</v>
      </c>
      <c r="L47" s="183"/>
    </row>
    <row r="48" spans="1:12" ht="12.95" customHeight="1" x14ac:dyDescent="0.2">
      <c r="A48" s="1083"/>
      <c r="B48" s="1084"/>
      <c r="C48" s="161" t="s">
        <v>7</v>
      </c>
      <c r="D48" s="135">
        <v>1625</v>
      </c>
      <c r="E48" s="136">
        <v>4111.1767757361795</v>
      </c>
      <c r="F48" s="136">
        <v>44273.059000000001</v>
      </c>
      <c r="G48" s="208">
        <f t="shared" ref="G48:G51" si="18">E48/$E$51</f>
        <v>0.19673364429964199</v>
      </c>
      <c r="H48" s="145">
        <f t="shared" ref="H48:H51" si="19">(E48-I48)/I48</f>
        <v>-3.809263954480531E-2</v>
      </c>
      <c r="I48" s="901">
        <v>4273.9841119322391</v>
      </c>
      <c r="J48" s="197">
        <v>45594.786999999997</v>
      </c>
      <c r="K48" s="213">
        <f t="shared" ref="K48:K51" si="20">I48/$I$51</f>
        <v>0.19159294462249946</v>
      </c>
      <c r="L48" s="158"/>
    </row>
    <row r="49" spans="1:12" ht="12.95" customHeight="1" x14ac:dyDescent="0.2">
      <c r="A49" s="1083"/>
      <c r="B49" s="1084"/>
      <c r="C49" s="161" t="s">
        <v>8</v>
      </c>
      <c r="D49" s="135">
        <v>38378</v>
      </c>
      <c r="E49" s="136">
        <v>2942.5325635097875</v>
      </c>
      <c r="F49" s="136">
        <v>31687.987381754465</v>
      </c>
      <c r="G49" s="208">
        <f t="shared" si="18"/>
        <v>0.14081008583874061</v>
      </c>
      <c r="H49" s="145">
        <f t="shared" si="19"/>
        <v>-8.7848528397568723E-2</v>
      </c>
      <c r="I49" s="901">
        <v>3225.925359020102</v>
      </c>
      <c r="J49" s="197">
        <v>34414.114739402648</v>
      </c>
      <c r="K49" s="213">
        <f t="shared" si="20"/>
        <v>0.14461086482318072</v>
      </c>
      <c r="L49" s="158"/>
    </row>
    <row r="50" spans="1:12" ht="12.95" customHeight="1" x14ac:dyDescent="0.2">
      <c r="A50" s="1083"/>
      <c r="B50" s="1084"/>
      <c r="C50" s="161" t="s">
        <v>9</v>
      </c>
      <c r="D50" s="135">
        <v>387024</v>
      </c>
      <c r="E50" s="136">
        <v>5558.952602245412</v>
      </c>
      <c r="F50" s="136">
        <v>59864.085142226446</v>
      </c>
      <c r="G50" s="208">
        <f t="shared" si="18"/>
        <v>0.26601458988172155</v>
      </c>
      <c r="H50" s="145">
        <f t="shared" si="19"/>
        <v>-0.11605408527741801</v>
      </c>
      <c r="I50" s="901">
        <v>6288.792684776462</v>
      </c>
      <c r="J50" s="197">
        <v>67088.729260603039</v>
      </c>
      <c r="K50" s="213">
        <f t="shared" si="20"/>
        <v>0.28191221049065496</v>
      </c>
      <c r="L50" s="158"/>
    </row>
    <row r="51" spans="1:12" ht="12.95" customHeight="1" thickBot="1" x14ac:dyDescent="0.25">
      <c r="A51" s="1085"/>
      <c r="B51" s="1086"/>
      <c r="C51" s="184" t="s">
        <v>2</v>
      </c>
      <c r="D51" s="185">
        <v>427212</v>
      </c>
      <c r="E51" s="186">
        <v>20897.171860825743</v>
      </c>
      <c r="F51" s="187">
        <v>225040.63752398093</v>
      </c>
      <c r="G51" s="210">
        <f t="shared" si="18"/>
        <v>1</v>
      </c>
      <c r="H51" s="188">
        <f t="shared" si="19"/>
        <v>-6.3227521150523797E-2</v>
      </c>
      <c r="I51" s="913">
        <v>22307.627874050271</v>
      </c>
      <c r="J51" s="200">
        <v>237977.58300000569</v>
      </c>
      <c r="K51" s="215">
        <f t="shared" si="20"/>
        <v>1</v>
      </c>
      <c r="L51" s="189"/>
    </row>
    <row r="52" spans="1:12" ht="12.95" customHeight="1" thickTop="1" x14ac:dyDescent="0.2">
      <c r="A52" s="1091" t="str">
        <f>T!E17</f>
        <v>II. čtvrtletí</v>
      </c>
      <c r="B52" s="1092"/>
      <c r="C52" s="161" t="s">
        <v>6</v>
      </c>
      <c r="D52" s="135">
        <f>D47</f>
        <v>185</v>
      </c>
      <c r="E52" s="136">
        <f>E37+E42+E47</f>
        <v>39506.567597760848</v>
      </c>
      <c r="F52" s="136">
        <f>F37+F42+F47</f>
        <v>423555.67600000004</v>
      </c>
      <c r="G52" s="208">
        <f>E52/$E$56</f>
        <v>0.30783775352203191</v>
      </c>
      <c r="H52" s="145">
        <f>(E52-I52)/I52</f>
        <v>5.9036056682126746E-3</v>
      </c>
      <c r="I52" s="901">
        <v>39274.705225374943</v>
      </c>
      <c r="J52" s="197">
        <v>418583.723</v>
      </c>
      <c r="K52" s="213">
        <f>I52/$I$56</f>
        <v>0.31037302941794948</v>
      </c>
      <c r="L52" s="155"/>
    </row>
    <row r="53" spans="1:12" ht="12.95" customHeight="1" x14ac:dyDescent="0.2">
      <c r="A53" s="1083"/>
      <c r="B53" s="1084"/>
      <c r="C53" s="161" t="s">
        <v>7</v>
      </c>
      <c r="D53" s="135">
        <f>D48</f>
        <v>1625</v>
      </c>
      <c r="E53" s="136">
        <f t="shared" ref="E53:F55" si="21">E38+E43+E48</f>
        <v>24638.670207911273</v>
      </c>
      <c r="F53" s="136">
        <f t="shared" si="21"/>
        <v>264074.97099999996</v>
      </c>
      <c r="G53" s="208">
        <f t="shared" ref="G53:G56" si="22">E53/$E$56</f>
        <v>0.19198612655490493</v>
      </c>
      <c r="H53" s="145">
        <f t="shared" ref="H53:H56" si="23">(E53-I53)/I53</f>
        <v>-9.3751847309352597E-4</v>
      </c>
      <c r="I53" s="901">
        <v>24661.791092640196</v>
      </c>
      <c r="J53" s="197">
        <v>262757.57699999999</v>
      </c>
      <c r="K53" s="213">
        <f t="shared" ref="K53:K56" si="24">I53/$I$56</f>
        <v>0.19489273740875715</v>
      </c>
      <c r="L53" s="155"/>
    </row>
    <row r="54" spans="1:12" ht="12.95" customHeight="1" x14ac:dyDescent="0.2">
      <c r="A54" s="1083"/>
      <c r="B54" s="1084"/>
      <c r="C54" s="161" t="s">
        <v>8</v>
      </c>
      <c r="D54" s="135">
        <f t="shared" ref="D54:D55" si="25">D49</f>
        <v>38378</v>
      </c>
      <c r="E54" s="136">
        <f t="shared" si="21"/>
        <v>26385.679886177779</v>
      </c>
      <c r="F54" s="136">
        <f t="shared" si="21"/>
        <v>282688.85803887033</v>
      </c>
      <c r="G54" s="208">
        <f t="shared" si="22"/>
        <v>0.20559894000441581</v>
      </c>
      <c r="H54" s="145">
        <f t="shared" si="23"/>
        <v>0.10203901925647398</v>
      </c>
      <c r="I54" s="901">
        <v>23942.600420790659</v>
      </c>
      <c r="J54" s="197">
        <v>255035.83612911112</v>
      </c>
      <c r="K54" s="213">
        <f t="shared" si="24"/>
        <v>0.18920924758317717</v>
      </c>
      <c r="L54" s="155"/>
    </row>
    <row r="55" spans="1:12" ht="12.95" customHeight="1" x14ac:dyDescent="0.2">
      <c r="A55" s="1083"/>
      <c r="B55" s="1084"/>
      <c r="C55" s="161" t="s">
        <v>9</v>
      </c>
      <c r="D55" s="135">
        <f t="shared" si="25"/>
        <v>387024</v>
      </c>
      <c r="E55" s="136">
        <f t="shared" si="21"/>
        <v>37804.762859864393</v>
      </c>
      <c r="F55" s="136">
        <f t="shared" si="21"/>
        <v>405117.63912105997</v>
      </c>
      <c r="G55" s="208">
        <f t="shared" si="22"/>
        <v>0.29457717991864735</v>
      </c>
      <c r="H55" s="145">
        <f t="shared" si="23"/>
        <v>-2.2153181806128987E-2</v>
      </c>
      <c r="I55" s="901">
        <v>38661.232164861533</v>
      </c>
      <c r="J55" s="197">
        <v>411878.6506608451</v>
      </c>
      <c r="K55" s="213">
        <f t="shared" si="24"/>
        <v>0.30552498559011626</v>
      </c>
      <c r="L55" s="155"/>
    </row>
    <row r="56" spans="1:12" ht="12.95" customHeight="1" x14ac:dyDescent="0.2">
      <c r="A56" s="1083"/>
      <c r="B56" s="1084"/>
      <c r="C56" s="164" t="s">
        <v>2</v>
      </c>
      <c r="D56" s="165">
        <f>SUM(D52:D55)</f>
        <v>427212</v>
      </c>
      <c r="E56" s="166">
        <f>SUM(E52:E55)</f>
        <v>128335.68055171429</v>
      </c>
      <c r="F56" s="167">
        <f>SUM(F52:F55)</f>
        <v>1375437.1441599303</v>
      </c>
      <c r="G56" s="211">
        <f t="shared" si="22"/>
        <v>1</v>
      </c>
      <c r="H56" s="168">
        <f t="shared" si="23"/>
        <v>1.4187979939689708E-2</v>
      </c>
      <c r="I56" s="906">
        <v>126540.32890366732</v>
      </c>
      <c r="J56" s="201">
        <v>1348255.7867899563</v>
      </c>
      <c r="K56" s="216">
        <f t="shared" si="24"/>
        <v>1</v>
      </c>
      <c r="L56" s="159"/>
    </row>
    <row r="57" spans="1:12" ht="5.0999999999999996" customHeight="1" x14ac:dyDescent="0.2">
      <c r="A57" s="138"/>
      <c r="B57" s="139"/>
      <c r="C57" s="257"/>
      <c r="D57" s="143"/>
      <c r="E57" s="144"/>
      <c r="F57" s="144"/>
      <c r="G57" s="217"/>
      <c r="H57" s="146"/>
      <c r="I57" s="178"/>
      <c r="J57" s="144"/>
      <c r="K57" s="179"/>
      <c r="L57" s="155"/>
    </row>
    <row r="58" spans="1:12" ht="15" customHeight="1" x14ac:dyDescent="0.2">
      <c r="A58" s="141"/>
      <c r="B58" s="141"/>
      <c r="C58" s="141"/>
      <c r="D58" s="141"/>
      <c r="E58" s="141"/>
      <c r="F58" s="141"/>
      <c r="G58" s="141"/>
      <c r="H58" s="141"/>
      <c r="I58" s="141"/>
      <c r="J58" s="141"/>
      <c r="K58" s="141"/>
    </row>
    <row r="59" spans="1:12" ht="15" customHeight="1" x14ac:dyDescent="0.2">
      <c r="A59" s="141"/>
      <c r="B59" s="141"/>
      <c r="C59" s="141"/>
      <c r="D59" s="141"/>
      <c r="E59" s="141"/>
      <c r="F59" s="141"/>
      <c r="G59" s="141"/>
      <c r="H59" s="141"/>
      <c r="I59" s="141"/>
      <c r="J59" s="141"/>
      <c r="K59" s="141"/>
    </row>
    <row r="60" spans="1:12" ht="15" customHeight="1" x14ac:dyDescent="0.2">
      <c r="A60" s="141"/>
      <c r="B60" s="141"/>
      <c r="C60" s="141"/>
      <c r="D60" s="141"/>
      <c r="E60" s="141"/>
      <c r="F60" s="141"/>
      <c r="G60" s="141"/>
      <c r="H60" s="141"/>
      <c r="I60" s="141"/>
      <c r="J60" s="141"/>
      <c r="K60" s="141"/>
    </row>
    <row r="61" spans="1:12" ht="15" customHeight="1" x14ac:dyDescent="0.2">
      <c r="A61" s="141"/>
      <c r="B61" s="141"/>
      <c r="C61" s="141"/>
      <c r="D61" s="141"/>
      <c r="E61" s="141"/>
      <c r="F61" s="141"/>
      <c r="G61" s="141"/>
      <c r="H61" s="141"/>
      <c r="I61" s="141"/>
      <c r="J61" s="141"/>
      <c r="K61" s="141"/>
    </row>
    <row r="62" spans="1:12" ht="15" customHeight="1" x14ac:dyDescent="0.2">
      <c r="A62" s="141"/>
      <c r="B62" s="141"/>
      <c r="C62" s="141"/>
      <c r="D62" s="141"/>
      <c r="E62" s="141"/>
      <c r="F62" s="141"/>
      <c r="G62" s="141"/>
      <c r="H62" s="141"/>
      <c r="I62" s="141"/>
      <c r="J62" s="141"/>
      <c r="K62" s="141"/>
    </row>
    <row r="63" spans="1:12" ht="15" customHeight="1" x14ac:dyDescent="0.2">
      <c r="A63" s="141"/>
      <c r="B63" s="141"/>
      <c r="C63" s="141"/>
      <c r="D63" s="141"/>
      <c r="E63" s="141"/>
      <c r="F63" s="141"/>
      <c r="G63" s="141"/>
      <c r="H63" s="141"/>
      <c r="I63" s="141"/>
      <c r="J63" s="141"/>
      <c r="K63" s="141"/>
    </row>
    <row r="64" spans="1:12" ht="15" customHeight="1" x14ac:dyDescent="0.2">
      <c r="A64" s="141"/>
      <c r="B64" s="141"/>
      <c r="C64" s="141"/>
      <c r="D64" s="141"/>
      <c r="E64" s="141"/>
      <c r="F64" s="141"/>
      <c r="G64" s="141"/>
      <c r="H64" s="141"/>
      <c r="I64" s="141"/>
      <c r="J64" s="141"/>
      <c r="K64" s="141"/>
    </row>
    <row r="65" spans="1:11" ht="15" customHeight="1" x14ac:dyDescent="0.2">
      <c r="A65" s="141"/>
      <c r="B65" s="141"/>
      <c r="C65" s="141"/>
      <c r="D65" s="141"/>
      <c r="E65" s="141"/>
      <c r="F65" s="141"/>
      <c r="G65" s="141"/>
      <c r="H65" s="141"/>
      <c r="I65" s="141"/>
      <c r="J65" s="141"/>
      <c r="K65" s="141"/>
    </row>
    <row r="66" spans="1:11" ht="15" customHeight="1" x14ac:dyDescent="0.2">
      <c r="A66" s="141"/>
      <c r="B66" s="141"/>
      <c r="C66" s="141"/>
      <c r="D66" s="141"/>
      <c r="E66" s="141"/>
      <c r="F66" s="141"/>
      <c r="G66" s="141"/>
      <c r="H66" s="141"/>
      <c r="I66" s="141"/>
      <c r="J66" s="141"/>
      <c r="K66" s="141"/>
    </row>
    <row r="67" spans="1:11" ht="15" customHeight="1" x14ac:dyDescent="0.2">
      <c r="A67" s="141"/>
      <c r="B67" s="141"/>
      <c r="C67" s="141"/>
      <c r="D67" s="141"/>
      <c r="E67" s="141"/>
      <c r="F67" s="141"/>
      <c r="G67" s="141"/>
      <c r="H67" s="141"/>
      <c r="I67" s="141"/>
      <c r="J67" s="141"/>
      <c r="K67" s="141"/>
    </row>
    <row r="68" spans="1:11" ht="15" customHeight="1" x14ac:dyDescent="0.2">
      <c r="A68" s="141"/>
      <c r="B68" s="141"/>
      <c r="C68" s="141"/>
      <c r="D68" s="141"/>
      <c r="E68" s="141"/>
      <c r="F68" s="141"/>
      <c r="G68" s="141"/>
      <c r="H68" s="141"/>
      <c r="I68" s="141"/>
      <c r="J68" s="141"/>
      <c r="K68" s="141"/>
    </row>
    <row r="69" spans="1:11" ht="15" customHeight="1" x14ac:dyDescent="0.2">
      <c r="A69" s="141"/>
      <c r="B69" s="141"/>
      <c r="C69" s="141"/>
      <c r="D69" s="141"/>
      <c r="E69" s="141"/>
      <c r="F69" s="141"/>
      <c r="G69" s="141"/>
      <c r="H69" s="141"/>
      <c r="I69" s="141"/>
      <c r="J69" s="141"/>
      <c r="K69" s="141"/>
    </row>
    <row r="70" spans="1:11" ht="15" customHeight="1" x14ac:dyDescent="0.2">
      <c r="A70" s="141"/>
      <c r="B70" s="141"/>
      <c r="C70" s="141"/>
      <c r="D70" s="141"/>
      <c r="E70" s="141"/>
      <c r="F70" s="141"/>
      <c r="G70" s="141"/>
      <c r="H70" s="141"/>
      <c r="I70" s="141"/>
      <c r="J70" s="141"/>
      <c r="K70" s="141"/>
    </row>
    <row r="71" spans="1:11" ht="15" customHeight="1" x14ac:dyDescent="0.2">
      <c r="A71" s="141"/>
      <c r="B71" s="141"/>
      <c r="C71" s="141"/>
      <c r="D71" s="141"/>
      <c r="E71" s="141"/>
      <c r="F71" s="141"/>
      <c r="G71" s="141"/>
      <c r="H71" s="141"/>
      <c r="I71" s="141"/>
      <c r="J71" s="141"/>
      <c r="K71" s="141"/>
    </row>
    <row r="72" spans="1:11" ht="15" customHeight="1" x14ac:dyDescent="0.2">
      <c r="A72" s="141"/>
      <c r="B72" s="141"/>
      <c r="C72" s="141"/>
      <c r="D72" s="141"/>
      <c r="E72" s="141"/>
      <c r="F72" s="141"/>
      <c r="G72" s="141"/>
      <c r="H72" s="141"/>
      <c r="I72" s="141"/>
      <c r="J72" s="141"/>
      <c r="K72" s="141"/>
    </row>
    <row r="73" spans="1:11" ht="15" customHeight="1" x14ac:dyDescent="0.2">
      <c r="A73" s="141"/>
      <c r="B73" s="141"/>
      <c r="C73" s="141"/>
      <c r="D73" s="141"/>
      <c r="E73" s="141"/>
      <c r="F73" s="141"/>
      <c r="G73" s="141"/>
      <c r="H73" s="141"/>
      <c r="I73" s="141"/>
      <c r="J73" s="141"/>
      <c r="K73" s="141"/>
    </row>
    <row r="74" spans="1:11" ht="15" customHeight="1" x14ac:dyDescent="0.2">
      <c r="A74" s="141"/>
      <c r="B74" s="141"/>
      <c r="C74" s="141"/>
      <c r="D74" s="141"/>
      <c r="E74" s="141"/>
      <c r="F74" s="141"/>
      <c r="G74" s="141"/>
      <c r="H74" s="141"/>
      <c r="I74" s="141"/>
      <c r="J74" s="141"/>
      <c r="K74" s="141"/>
    </row>
    <row r="75" spans="1:11" ht="15" customHeight="1" x14ac:dyDescent="0.2">
      <c r="A75" s="141"/>
      <c r="B75" s="141"/>
      <c r="C75" s="141"/>
      <c r="D75" s="141"/>
      <c r="E75" s="141"/>
      <c r="F75" s="141"/>
      <c r="G75" s="141"/>
      <c r="H75" s="141"/>
      <c r="I75" s="141"/>
      <c r="J75" s="141"/>
      <c r="K75" s="141"/>
    </row>
    <row r="76" spans="1:11" ht="15" customHeight="1" x14ac:dyDescent="0.2">
      <c r="A76" s="141"/>
      <c r="B76" s="141"/>
      <c r="C76" s="141"/>
      <c r="D76" s="141"/>
      <c r="E76" s="141"/>
      <c r="F76" s="141"/>
      <c r="G76" s="141"/>
      <c r="H76" s="141"/>
      <c r="I76" s="141"/>
      <c r="J76" s="141"/>
      <c r="K76" s="141"/>
    </row>
    <row r="77" spans="1:11" ht="15" customHeight="1" x14ac:dyDescent="0.2">
      <c r="A77" s="141"/>
      <c r="B77" s="141"/>
      <c r="C77" s="141"/>
      <c r="D77" s="141"/>
      <c r="E77" s="141"/>
      <c r="F77" s="141"/>
      <c r="G77" s="141"/>
      <c r="H77" s="141"/>
      <c r="I77" s="141"/>
      <c r="J77" s="141"/>
      <c r="K77" s="141"/>
    </row>
    <row r="78" spans="1:11" ht="15" customHeight="1" x14ac:dyDescent="0.2">
      <c r="A78" s="141"/>
      <c r="B78" s="141"/>
      <c r="C78" s="141"/>
      <c r="D78" s="141"/>
      <c r="E78" s="141"/>
      <c r="F78" s="141"/>
      <c r="G78" s="141"/>
      <c r="H78" s="141"/>
      <c r="I78" s="141"/>
      <c r="J78" s="141"/>
      <c r="K78" s="141"/>
    </row>
    <row r="79" spans="1:11" ht="15" customHeight="1" x14ac:dyDescent="0.2">
      <c r="A79" s="141"/>
      <c r="B79" s="141"/>
      <c r="C79" s="141"/>
      <c r="D79" s="141"/>
      <c r="E79" s="141"/>
      <c r="F79" s="141"/>
      <c r="G79" s="141"/>
      <c r="H79" s="141"/>
      <c r="I79" s="141"/>
      <c r="J79" s="141"/>
      <c r="K79" s="141"/>
    </row>
    <row r="80" spans="1:11" ht="15" customHeight="1" x14ac:dyDescent="0.2">
      <c r="A80" s="141"/>
      <c r="B80" s="141"/>
      <c r="C80" s="141"/>
      <c r="D80" s="141"/>
      <c r="E80" s="141"/>
      <c r="F80" s="141"/>
      <c r="G80" s="141"/>
      <c r="H80" s="141"/>
      <c r="I80" s="141"/>
      <c r="J80" s="141"/>
      <c r="K80" s="141"/>
    </row>
    <row r="81" spans="1:11" ht="15" customHeight="1" x14ac:dyDescent="0.2">
      <c r="A81" s="141"/>
      <c r="B81" s="141"/>
      <c r="C81" s="141"/>
      <c r="D81" s="141"/>
      <c r="E81" s="141"/>
      <c r="F81" s="141"/>
      <c r="G81" s="141"/>
      <c r="H81" s="141"/>
      <c r="I81" s="141"/>
      <c r="J81" s="141"/>
      <c r="K81" s="141"/>
    </row>
    <row r="82" spans="1:11" ht="15" customHeight="1" x14ac:dyDescent="0.2">
      <c r="A82" s="141"/>
      <c r="B82" s="141"/>
      <c r="C82" s="141"/>
      <c r="D82" s="141"/>
      <c r="E82" s="141"/>
      <c r="F82" s="141"/>
      <c r="G82" s="141"/>
      <c r="H82" s="141"/>
      <c r="I82" s="141"/>
      <c r="J82" s="141"/>
      <c r="K82" s="141"/>
    </row>
    <row r="83" spans="1:11" ht="15" customHeight="1" x14ac:dyDescent="0.2">
      <c r="A83" s="141"/>
      <c r="B83" s="141"/>
      <c r="C83" s="141"/>
      <c r="D83" s="141"/>
      <c r="E83" s="141"/>
      <c r="F83" s="141"/>
      <c r="G83" s="141"/>
      <c r="H83" s="141"/>
      <c r="I83" s="141"/>
      <c r="J83" s="141"/>
      <c r="K83" s="141"/>
    </row>
    <row r="84" spans="1:11" ht="15" customHeight="1" x14ac:dyDescent="0.2">
      <c r="A84" s="141"/>
      <c r="B84" s="141"/>
      <c r="C84" s="141"/>
      <c r="D84" s="141"/>
      <c r="E84" s="141"/>
      <c r="F84" s="141"/>
      <c r="G84" s="141"/>
      <c r="H84" s="141"/>
      <c r="I84" s="141"/>
      <c r="J84" s="141"/>
      <c r="K84" s="141"/>
    </row>
    <row r="85" spans="1:11" ht="15" customHeight="1" x14ac:dyDescent="0.2">
      <c r="A85" s="141"/>
      <c r="B85" s="141"/>
      <c r="C85" s="141"/>
      <c r="D85" s="141"/>
      <c r="E85" s="141"/>
      <c r="F85" s="141"/>
      <c r="G85" s="141"/>
      <c r="H85" s="141"/>
      <c r="I85" s="141"/>
      <c r="J85" s="141"/>
      <c r="K85" s="141"/>
    </row>
    <row r="86" spans="1:11" ht="15" customHeight="1" x14ac:dyDescent="0.2">
      <c r="A86" s="141"/>
      <c r="B86" s="141"/>
      <c r="C86" s="141"/>
      <c r="D86" s="141"/>
      <c r="E86" s="141"/>
      <c r="F86" s="141"/>
      <c r="G86" s="141"/>
      <c r="H86" s="141"/>
      <c r="I86" s="141"/>
      <c r="J86" s="141"/>
      <c r="K86" s="141"/>
    </row>
    <row r="87" spans="1:11" ht="15" customHeight="1" x14ac:dyDescent="0.2">
      <c r="A87" s="141"/>
      <c r="B87" s="141"/>
      <c r="C87" s="141"/>
      <c r="D87" s="141"/>
      <c r="E87" s="141"/>
      <c r="F87" s="141"/>
      <c r="G87" s="141"/>
      <c r="H87" s="141"/>
      <c r="I87" s="141"/>
      <c r="J87" s="141"/>
      <c r="K87" s="141"/>
    </row>
    <row r="88" spans="1:11" ht="15" customHeight="1" x14ac:dyDescent="0.2">
      <c r="A88" s="141"/>
      <c r="B88" s="141"/>
      <c r="C88" s="141"/>
      <c r="D88" s="141"/>
      <c r="E88" s="141"/>
      <c r="F88" s="141"/>
      <c r="G88" s="141"/>
      <c r="H88" s="141"/>
      <c r="I88" s="141"/>
      <c r="J88" s="141"/>
      <c r="K88" s="141"/>
    </row>
    <row r="89" spans="1:11" ht="15" customHeight="1" x14ac:dyDescent="0.2">
      <c r="A89" s="141"/>
      <c r="B89" s="141"/>
      <c r="C89" s="141"/>
      <c r="D89" s="141"/>
      <c r="E89" s="141"/>
      <c r="F89" s="141"/>
      <c r="G89" s="141"/>
      <c r="H89" s="141"/>
      <c r="I89" s="141"/>
      <c r="J89" s="141"/>
      <c r="K89" s="141"/>
    </row>
    <row r="90" spans="1:11" ht="15" customHeight="1" x14ac:dyDescent="0.2">
      <c r="A90" s="141"/>
      <c r="B90" s="141"/>
      <c r="C90" s="141"/>
      <c r="D90" s="141"/>
      <c r="E90" s="141"/>
      <c r="F90" s="141"/>
      <c r="G90" s="141"/>
      <c r="H90" s="141"/>
      <c r="I90" s="141"/>
      <c r="J90" s="141"/>
      <c r="K90" s="141"/>
    </row>
    <row r="91" spans="1:11" ht="15" customHeight="1" x14ac:dyDescent="0.2">
      <c r="A91" s="141"/>
      <c r="B91" s="141"/>
      <c r="C91" s="141"/>
      <c r="D91" s="141"/>
      <c r="E91" s="141"/>
      <c r="F91" s="141"/>
      <c r="G91" s="141"/>
      <c r="H91" s="141"/>
      <c r="I91" s="141"/>
      <c r="J91" s="141"/>
      <c r="K91" s="141"/>
    </row>
    <row r="92" spans="1:11" ht="15" customHeight="1" x14ac:dyDescent="0.2">
      <c r="A92" s="141"/>
      <c r="B92" s="141"/>
      <c r="C92" s="141"/>
      <c r="D92" s="141"/>
      <c r="E92" s="141"/>
      <c r="F92" s="141"/>
      <c r="G92" s="141"/>
      <c r="H92" s="141"/>
      <c r="I92" s="141"/>
      <c r="J92" s="141"/>
      <c r="K92" s="141"/>
    </row>
    <row r="93" spans="1:11" ht="15" customHeight="1" x14ac:dyDescent="0.2">
      <c r="A93" s="141"/>
      <c r="B93" s="141"/>
      <c r="C93" s="141"/>
      <c r="D93" s="141"/>
      <c r="E93" s="141"/>
      <c r="F93" s="141"/>
      <c r="G93" s="141"/>
      <c r="H93" s="141"/>
      <c r="I93" s="141"/>
      <c r="J93" s="141"/>
      <c r="K93" s="141"/>
    </row>
    <row r="94" spans="1:11" ht="15" customHeight="1" x14ac:dyDescent="0.2">
      <c r="A94" s="141"/>
      <c r="B94" s="141"/>
      <c r="C94" s="141"/>
      <c r="D94" s="141"/>
      <c r="E94" s="141"/>
      <c r="F94" s="141"/>
      <c r="G94" s="141"/>
      <c r="H94" s="141"/>
      <c r="I94" s="141"/>
      <c r="J94" s="141"/>
      <c r="K94" s="141"/>
    </row>
    <row r="95" spans="1:11" ht="15" customHeight="1" x14ac:dyDescent="0.2">
      <c r="A95" s="141"/>
      <c r="B95" s="141"/>
      <c r="C95" s="141"/>
      <c r="D95" s="141"/>
      <c r="E95" s="141"/>
      <c r="F95" s="141"/>
      <c r="G95" s="141"/>
      <c r="H95" s="141"/>
      <c r="I95" s="141"/>
      <c r="J95" s="141"/>
      <c r="K95" s="141"/>
    </row>
    <row r="96" spans="1:11" ht="15" customHeight="1" x14ac:dyDescent="0.2">
      <c r="A96" s="141"/>
      <c r="B96" s="141"/>
      <c r="C96" s="141"/>
      <c r="D96" s="141"/>
      <c r="E96" s="141"/>
      <c r="F96" s="141"/>
      <c r="G96" s="141"/>
      <c r="H96" s="141"/>
      <c r="I96" s="141"/>
      <c r="J96" s="141"/>
      <c r="K96" s="141"/>
    </row>
    <row r="97" spans="1:11" ht="15" customHeight="1" x14ac:dyDescent="0.2">
      <c r="A97" s="141"/>
      <c r="B97" s="141"/>
      <c r="C97" s="141"/>
      <c r="D97" s="141"/>
      <c r="E97" s="141"/>
      <c r="F97" s="141"/>
      <c r="G97" s="141"/>
      <c r="H97" s="141"/>
      <c r="I97" s="141"/>
      <c r="J97" s="141"/>
      <c r="K97" s="141"/>
    </row>
    <row r="98" spans="1:11" ht="15" customHeight="1" x14ac:dyDescent="0.2">
      <c r="A98" s="141"/>
      <c r="B98" s="141"/>
      <c r="C98" s="141"/>
      <c r="D98" s="141"/>
      <c r="E98" s="141"/>
      <c r="F98" s="141"/>
      <c r="G98" s="141"/>
      <c r="H98" s="141"/>
      <c r="I98" s="141"/>
      <c r="J98" s="141"/>
      <c r="K98" s="141"/>
    </row>
    <row r="99" spans="1:11" ht="15" customHeight="1" x14ac:dyDescent="0.2"/>
    <row r="100" spans="1:11" ht="15" customHeight="1" x14ac:dyDescent="0.2"/>
    <row r="101" spans="1:11" ht="15" customHeight="1" x14ac:dyDescent="0.2"/>
    <row r="102" spans="1:11" ht="15" customHeight="1" x14ac:dyDescent="0.2"/>
    <row r="103" spans="1:11" ht="15" customHeight="1" x14ac:dyDescent="0.2"/>
    <row r="104" spans="1:11" ht="15" customHeight="1" x14ac:dyDescent="0.2"/>
    <row r="105" spans="1:11" ht="15" customHeight="1" x14ac:dyDescent="0.2"/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</sheetData>
  <mergeCells count="26">
    <mergeCell ref="H7:H9"/>
    <mergeCell ref="D8:D9"/>
    <mergeCell ref="E8:F8"/>
    <mergeCell ref="I8:J8"/>
    <mergeCell ref="A9:B9"/>
    <mergeCell ref="K1:L1"/>
    <mergeCell ref="A5:D5"/>
    <mergeCell ref="E6:G6"/>
    <mergeCell ref="I6:K6"/>
    <mergeCell ref="A3:L3"/>
    <mergeCell ref="A10:B14"/>
    <mergeCell ref="A15:B19"/>
    <mergeCell ref="A20:B24"/>
    <mergeCell ref="A25:B29"/>
    <mergeCell ref="A32:D32"/>
    <mergeCell ref="A37:B41"/>
    <mergeCell ref="A42:B46"/>
    <mergeCell ref="A47:B51"/>
    <mergeCell ref="A52:B56"/>
    <mergeCell ref="I33:K33"/>
    <mergeCell ref="H34:H36"/>
    <mergeCell ref="D35:D36"/>
    <mergeCell ref="E35:F35"/>
    <mergeCell ref="I35:J35"/>
    <mergeCell ref="A36:B36"/>
    <mergeCell ref="E33:G33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&amp;C23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5"/>
  <sheetViews>
    <sheetView view="pageBreakPreview" zoomScaleNormal="100" zoomScaleSheetLayoutView="100" workbookViewId="0"/>
  </sheetViews>
  <sheetFormatPr defaultRowHeight="12.75" x14ac:dyDescent="0.2"/>
  <cols>
    <col min="1" max="1" width="9.42578125" style="121" customWidth="1"/>
    <col min="2" max="2" width="3.85546875" style="121" customWidth="1"/>
    <col min="3" max="11" width="8.85546875" style="121" customWidth="1"/>
    <col min="12" max="12" width="1.7109375" style="121" customWidth="1"/>
    <col min="13" max="14" width="9.140625" style="121"/>
    <col min="15" max="15" width="11.140625" style="121" customWidth="1"/>
    <col min="16" max="16384" width="9.140625" style="121"/>
  </cols>
  <sheetData>
    <row r="1" spans="1:17" ht="13.5" x14ac:dyDescent="0.25">
      <c r="K1" s="1057" t="s">
        <v>283</v>
      </c>
      <c r="L1" s="1057"/>
    </row>
    <row r="2" spans="1:17" ht="6.75" customHeight="1" x14ac:dyDescent="0.2"/>
    <row r="3" spans="1:17" ht="30" customHeight="1" x14ac:dyDescent="0.2">
      <c r="A3" s="1070" t="s">
        <v>238</v>
      </c>
      <c r="B3" s="1070"/>
      <c r="C3" s="1070"/>
      <c r="D3" s="1070"/>
      <c r="E3" s="1070"/>
      <c r="F3" s="1070"/>
      <c r="G3" s="1070"/>
      <c r="H3" s="1070"/>
      <c r="I3" s="1070"/>
      <c r="J3" s="1070"/>
      <c r="K3" s="1070"/>
      <c r="L3" s="1070"/>
    </row>
    <row r="4" spans="1:17" ht="10.5" customHeight="1" x14ac:dyDescent="0.2">
      <c r="B4" s="122"/>
      <c r="C4" s="122"/>
      <c r="D4" s="177"/>
      <c r="E4" s="177"/>
      <c r="F4" s="124"/>
      <c r="G4" s="122"/>
      <c r="H4" s="122"/>
      <c r="I4" s="122"/>
    </row>
    <row r="5" spans="1:17" ht="12.95" customHeight="1" x14ac:dyDescent="0.2">
      <c r="A5" s="1058" t="s">
        <v>123</v>
      </c>
      <c r="B5" s="1058"/>
      <c r="C5" s="1058"/>
      <c r="D5" s="1059"/>
      <c r="E5" s="170"/>
      <c r="F5" s="125"/>
      <c r="G5" s="125"/>
      <c r="H5" s="125"/>
      <c r="I5" s="125"/>
      <c r="J5" s="126"/>
      <c r="K5" s="176"/>
      <c r="L5" s="126"/>
    </row>
    <row r="6" spans="1:17" ht="24.95" customHeight="1" x14ac:dyDescent="0.25">
      <c r="E6" s="1060">
        <f>T!G17</f>
        <v>2016</v>
      </c>
      <c r="F6" s="1061"/>
      <c r="G6" s="1061"/>
      <c r="H6" s="896"/>
      <c r="I6" s="1062">
        <f>E6-1</f>
        <v>2015</v>
      </c>
      <c r="J6" s="1063"/>
      <c r="K6" s="1064"/>
      <c r="L6" s="126"/>
    </row>
    <row r="7" spans="1:17" ht="24.95" customHeight="1" x14ac:dyDescent="0.25">
      <c r="A7" s="129"/>
      <c r="B7" s="130"/>
      <c r="C7" s="131"/>
      <c r="D7" s="131"/>
      <c r="E7" s="132"/>
      <c r="F7" s="133"/>
      <c r="G7" s="175"/>
      <c r="H7" s="1054" t="s">
        <v>112</v>
      </c>
      <c r="I7" s="897"/>
      <c r="J7" s="194"/>
      <c r="K7" s="898"/>
      <c r="L7" s="155"/>
    </row>
    <row r="8" spans="1:17" ht="24.95" customHeight="1" x14ac:dyDescent="0.25">
      <c r="A8" s="129"/>
      <c r="B8" s="169"/>
      <c r="C8" s="169"/>
      <c r="D8" s="1066" t="s">
        <v>0</v>
      </c>
      <c r="E8" s="1053" t="s">
        <v>41</v>
      </c>
      <c r="F8" s="1054"/>
      <c r="G8" s="202" t="s">
        <v>111</v>
      </c>
      <c r="H8" s="1054"/>
      <c r="I8" s="1068" t="s">
        <v>41</v>
      </c>
      <c r="J8" s="1069"/>
      <c r="K8" s="205" t="s">
        <v>111</v>
      </c>
      <c r="L8" s="155"/>
    </row>
    <row r="9" spans="1:17" ht="12.95" customHeight="1" x14ac:dyDescent="0.25">
      <c r="A9" s="1065" t="s">
        <v>164</v>
      </c>
      <c r="B9" s="1065"/>
      <c r="C9" s="238" t="s">
        <v>48</v>
      </c>
      <c r="D9" s="1067"/>
      <c r="E9" s="134" t="s">
        <v>154</v>
      </c>
      <c r="F9" s="134" t="s">
        <v>1</v>
      </c>
      <c r="G9" s="203" t="s">
        <v>69</v>
      </c>
      <c r="H9" s="1065"/>
      <c r="I9" s="899" t="s">
        <v>165</v>
      </c>
      <c r="J9" s="196" t="s">
        <v>1</v>
      </c>
      <c r="K9" s="206" t="s">
        <v>69</v>
      </c>
      <c r="L9" s="159"/>
    </row>
    <row r="10" spans="1:17" ht="12.95" customHeight="1" x14ac:dyDescent="0.2">
      <c r="A10" s="1077" t="str">
        <f>T!J20</f>
        <v>duben</v>
      </c>
      <c r="B10" s="1078"/>
      <c r="C10" s="160" t="s">
        <v>6</v>
      </c>
      <c r="D10" s="135">
        <v>179</v>
      </c>
      <c r="E10" s="136">
        <v>42477.396000000001</v>
      </c>
      <c r="F10" s="136">
        <v>454575.36613000004</v>
      </c>
      <c r="G10" s="207">
        <f>E10/$E$14</f>
        <v>0.54887521750901436</v>
      </c>
      <c r="H10" s="145">
        <f>(E10-I10)/I10</f>
        <v>-2.1010341465699179E-2</v>
      </c>
      <c r="I10" s="901">
        <v>43389.014000000003</v>
      </c>
      <c r="J10" s="197">
        <v>461673.10963999998</v>
      </c>
      <c r="K10" s="212">
        <f>I10/$I$14</f>
        <v>0.55372925538734408</v>
      </c>
      <c r="L10" s="155"/>
    </row>
    <row r="11" spans="1:17" ht="12.95" customHeight="1" x14ac:dyDescent="0.2">
      <c r="A11" s="1079"/>
      <c r="B11" s="1080"/>
      <c r="C11" s="161" t="s">
        <v>7</v>
      </c>
      <c r="D11" s="135">
        <v>638</v>
      </c>
      <c r="E11" s="136">
        <v>6878.6</v>
      </c>
      <c r="F11" s="136">
        <v>73613.37692999994</v>
      </c>
      <c r="G11" s="208">
        <f>E11/$E$14</f>
        <v>8.8882403976870583E-2</v>
      </c>
      <c r="H11" s="145">
        <f>(E11-I11)/I11</f>
        <v>3.1274362818590758E-2</v>
      </c>
      <c r="I11" s="901">
        <v>6670</v>
      </c>
      <c r="J11" s="197">
        <v>70973.031440000035</v>
      </c>
      <c r="K11" s="213">
        <f>I11/$I$14</f>
        <v>8.5122333810894721E-2</v>
      </c>
      <c r="L11" s="156"/>
      <c r="M11" s="137"/>
      <c r="O11" s="137"/>
      <c r="P11" s="137"/>
      <c r="Q11" s="137"/>
    </row>
    <row r="12" spans="1:17" ht="12.95" customHeight="1" x14ac:dyDescent="0.2">
      <c r="A12" s="1079"/>
      <c r="B12" s="1080"/>
      <c r="C12" s="161" t="s">
        <v>8</v>
      </c>
      <c r="D12" s="135">
        <v>17922</v>
      </c>
      <c r="E12" s="136">
        <v>8015.2</v>
      </c>
      <c r="F12" s="136">
        <v>85776.4</v>
      </c>
      <c r="G12" s="208">
        <f>E12/$E$14</f>
        <v>0.10356907573567485</v>
      </c>
      <c r="H12" s="145">
        <f t="shared" ref="H12:H14" si="0">(E12-I12)/I12</f>
        <v>-1.4181169669762029E-2</v>
      </c>
      <c r="I12" s="901">
        <v>8130.5</v>
      </c>
      <c r="J12" s="197">
        <v>86513.7</v>
      </c>
      <c r="K12" s="213">
        <f>I12/$I$14</f>
        <v>0.10376118966259064</v>
      </c>
      <c r="L12" s="156"/>
      <c r="M12" s="137"/>
      <c r="O12" s="137"/>
      <c r="P12" s="137"/>
      <c r="Q12" s="137"/>
    </row>
    <row r="13" spans="1:17" ht="12.95" customHeight="1" x14ac:dyDescent="0.2">
      <c r="A13" s="1079"/>
      <c r="B13" s="1080"/>
      <c r="C13" s="161" t="s">
        <v>9</v>
      </c>
      <c r="D13" s="135">
        <v>235831</v>
      </c>
      <c r="E13" s="136">
        <v>20018.7</v>
      </c>
      <c r="F13" s="136">
        <v>214234.1</v>
      </c>
      <c r="G13" s="208">
        <f>E13/$E$14</f>
        <v>0.25867330277844025</v>
      </c>
      <c r="H13" s="145">
        <f t="shared" si="0"/>
        <v>-7.4175810554185798E-3</v>
      </c>
      <c r="I13" s="901">
        <v>20168.3</v>
      </c>
      <c r="J13" s="197">
        <v>214603.7</v>
      </c>
      <c r="K13" s="213">
        <f>I13/$I$14</f>
        <v>0.25738722113917062</v>
      </c>
      <c r="L13" s="156"/>
      <c r="M13" s="137"/>
      <c r="O13" s="137"/>
      <c r="P13" s="137"/>
      <c r="Q13" s="137"/>
    </row>
    <row r="14" spans="1:17" ht="12.95" customHeight="1" x14ac:dyDescent="0.2">
      <c r="A14" s="1081"/>
      <c r="B14" s="1082"/>
      <c r="C14" s="163" t="s">
        <v>2</v>
      </c>
      <c r="D14" s="151">
        <v>254570</v>
      </c>
      <c r="E14" s="152">
        <v>77389.895999999993</v>
      </c>
      <c r="F14" s="153">
        <v>828199.24306000001</v>
      </c>
      <c r="G14" s="209">
        <f>SUM(G10:G13)</f>
        <v>1</v>
      </c>
      <c r="H14" s="154">
        <f t="shared" si="0"/>
        <v>-1.2352539594838686E-2</v>
      </c>
      <c r="I14" s="903">
        <v>78357.813999999998</v>
      </c>
      <c r="J14" s="198">
        <v>833763.54107999988</v>
      </c>
      <c r="K14" s="214">
        <f>SUM(K10:K13)</f>
        <v>1</v>
      </c>
      <c r="L14" s="174"/>
      <c r="M14" s="137"/>
    </row>
    <row r="15" spans="1:17" ht="12.95" customHeight="1" x14ac:dyDescent="0.2">
      <c r="A15" s="1083" t="str">
        <f>T!J21</f>
        <v>květen</v>
      </c>
      <c r="B15" s="1084"/>
      <c r="C15" s="161" t="s">
        <v>6</v>
      </c>
      <c r="D15" s="135">
        <v>179</v>
      </c>
      <c r="E15" s="136">
        <v>39857.01</v>
      </c>
      <c r="F15" s="136">
        <v>427430.42024999997</v>
      </c>
      <c r="G15" s="208">
        <f>E15/$E$19</f>
        <v>0.6999185708508231</v>
      </c>
      <c r="H15" s="145">
        <f>(E15-I15)/I15</f>
        <v>3.7519125975802647E-2</v>
      </c>
      <c r="I15" s="901">
        <v>38415.686999999998</v>
      </c>
      <c r="J15" s="197">
        <v>411203.34742000006</v>
      </c>
      <c r="K15" s="213">
        <f>I15/$I$19</f>
        <v>0.70057529671062668</v>
      </c>
      <c r="L15" s="156"/>
      <c r="M15" s="137"/>
      <c r="N15" s="137"/>
    </row>
    <row r="16" spans="1:17" ht="12.95" customHeight="1" x14ac:dyDescent="0.2">
      <c r="A16" s="1083"/>
      <c r="B16" s="1084"/>
      <c r="C16" s="161" t="s">
        <v>7</v>
      </c>
      <c r="D16" s="135">
        <v>637</v>
      </c>
      <c r="E16" s="136">
        <v>4298.8999999999996</v>
      </c>
      <c r="F16" s="136">
        <v>46101.533779999976</v>
      </c>
      <c r="G16" s="208">
        <f t="shared" ref="G16:G17" si="1">E16/$E$19</f>
        <v>7.5491863143537424E-2</v>
      </c>
      <c r="H16" s="145">
        <f>(E16-I16)/I16</f>
        <v>5.1127194483837707E-2</v>
      </c>
      <c r="I16" s="901">
        <v>4089.8</v>
      </c>
      <c r="J16" s="197">
        <v>43779.231443000026</v>
      </c>
      <c r="K16" s="213">
        <f t="shared" ref="K16:K18" si="2">I16/$I$19</f>
        <v>7.4584449016546844E-2</v>
      </c>
      <c r="L16" s="157"/>
      <c r="M16" s="140"/>
      <c r="N16" s="137"/>
    </row>
    <row r="17" spans="1:21" ht="12.95" customHeight="1" x14ac:dyDescent="0.2">
      <c r="A17" s="1083"/>
      <c r="B17" s="1084"/>
      <c r="C17" s="161" t="s">
        <v>8</v>
      </c>
      <c r="D17" s="135">
        <v>17912</v>
      </c>
      <c r="E17" s="136">
        <v>3656.6</v>
      </c>
      <c r="F17" s="136">
        <v>39213.300000000003</v>
      </c>
      <c r="G17" s="208">
        <f t="shared" si="1"/>
        <v>6.4212600146702409E-2</v>
      </c>
      <c r="H17" s="145">
        <f t="shared" ref="H17:H19" si="3">(E17-I17)/I17</f>
        <v>3.22963130258032E-2</v>
      </c>
      <c r="I17" s="901">
        <v>3542.2</v>
      </c>
      <c r="J17" s="197">
        <v>37918.400000000001</v>
      </c>
      <c r="K17" s="213">
        <f>I17/$I$19</f>
        <v>6.4598032986065868E-2</v>
      </c>
      <c r="L17" s="156"/>
      <c r="M17" s="137"/>
      <c r="N17" s="137"/>
      <c r="O17" s="137"/>
      <c r="P17" s="137"/>
    </row>
    <row r="18" spans="1:21" ht="12.95" customHeight="1" x14ac:dyDescent="0.2">
      <c r="A18" s="1083"/>
      <c r="B18" s="1084"/>
      <c r="C18" s="161" t="s">
        <v>9</v>
      </c>
      <c r="D18" s="135">
        <v>235746</v>
      </c>
      <c r="E18" s="136">
        <v>9132.7000000000007</v>
      </c>
      <c r="F18" s="136">
        <v>97938.7</v>
      </c>
      <c r="G18" s="208">
        <f>E18/$E$19</f>
        <v>0.16037696585893704</v>
      </c>
      <c r="H18" s="145">
        <f t="shared" si="3"/>
        <v>3.9365866982291789E-2</v>
      </c>
      <c r="I18" s="901">
        <v>8786.7999999999993</v>
      </c>
      <c r="J18" s="197">
        <v>94059.4</v>
      </c>
      <c r="K18" s="213">
        <f t="shared" si="2"/>
        <v>0.16024222128676066</v>
      </c>
      <c r="L18" s="156"/>
      <c r="M18" s="137"/>
      <c r="N18" s="137"/>
      <c r="O18" s="137"/>
      <c r="P18" s="137"/>
    </row>
    <row r="19" spans="1:21" ht="12.95" customHeight="1" x14ac:dyDescent="0.2">
      <c r="A19" s="1083"/>
      <c r="B19" s="1084"/>
      <c r="C19" s="163" t="s">
        <v>2</v>
      </c>
      <c r="D19" s="151">
        <v>254474</v>
      </c>
      <c r="E19" s="152">
        <v>56945.210000000006</v>
      </c>
      <c r="F19" s="153">
        <v>610683.95402999991</v>
      </c>
      <c r="G19" s="209">
        <f>SUM(G15:G18)</f>
        <v>0.99999999999999989</v>
      </c>
      <c r="H19" s="154">
        <f t="shared" si="3"/>
        <v>3.8492618705451058E-2</v>
      </c>
      <c r="I19" s="903">
        <v>54834.486999999994</v>
      </c>
      <c r="J19" s="198">
        <v>586960.37886300008</v>
      </c>
      <c r="K19" s="214">
        <f>SUM(K15:K18)</f>
        <v>1</v>
      </c>
      <c r="L19" s="174"/>
      <c r="M19" s="137"/>
      <c r="N19" s="137"/>
      <c r="O19" s="137"/>
      <c r="P19" s="137"/>
    </row>
    <row r="20" spans="1:21" ht="12.95" customHeight="1" x14ac:dyDescent="0.2">
      <c r="A20" s="1083" t="str">
        <f>T!J22</f>
        <v>červen</v>
      </c>
      <c r="B20" s="1084"/>
      <c r="C20" s="160" t="s">
        <v>6</v>
      </c>
      <c r="D20" s="180">
        <v>181</v>
      </c>
      <c r="E20" s="181">
        <v>38660.354999999996</v>
      </c>
      <c r="F20" s="181">
        <v>415455.65937000001</v>
      </c>
      <c r="G20" s="207">
        <f>E20/$E$24</f>
        <v>0.8026723178486751</v>
      </c>
      <c r="H20" s="182">
        <f>(E20-I20)/I20</f>
        <v>2.3664572189454898E-2</v>
      </c>
      <c r="I20" s="900">
        <v>37766.623999999996</v>
      </c>
      <c r="J20" s="199">
        <v>404676.19501000008</v>
      </c>
      <c r="K20" s="212">
        <f>I20/$I$24</f>
        <v>0.79909873409922194</v>
      </c>
      <c r="L20" s="183"/>
      <c r="M20" s="136"/>
      <c r="N20" s="136"/>
      <c r="O20" s="136"/>
      <c r="P20" s="136"/>
      <c r="Q20" s="136"/>
      <c r="R20" s="136"/>
      <c r="S20" s="136"/>
      <c r="T20" s="136"/>
      <c r="U20" s="136"/>
    </row>
    <row r="21" spans="1:21" ht="12.95" customHeight="1" x14ac:dyDescent="0.2">
      <c r="A21" s="1083"/>
      <c r="B21" s="1084"/>
      <c r="C21" s="161" t="s">
        <v>7</v>
      </c>
      <c r="D21" s="135">
        <v>638</v>
      </c>
      <c r="E21" s="136">
        <v>4083.6</v>
      </c>
      <c r="F21" s="136">
        <v>43880.738159999957</v>
      </c>
      <c r="G21" s="208">
        <f t="shared" ref="G21:G23" si="4">E21/$E$24</f>
        <v>8.4784339853238549E-2</v>
      </c>
      <c r="H21" s="145">
        <f t="shared" ref="H21:H24" si="5">(E21-I21)/I21</f>
        <v>0.1901028764608165</v>
      </c>
      <c r="I21" s="901">
        <v>3431.3</v>
      </c>
      <c r="J21" s="197">
        <v>36767.560639999974</v>
      </c>
      <c r="K21" s="213">
        <f t="shared" ref="K21:K22" si="6">I21/$I$24</f>
        <v>7.260239851766101E-2</v>
      </c>
      <c r="L21" s="158"/>
      <c r="M21" s="136"/>
      <c r="N21" s="136"/>
      <c r="O21" s="136"/>
      <c r="P21" s="136"/>
      <c r="Q21" s="136"/>
      <c r="R21" s="136"/>
      <c r="S21" s="136"/>
      <c r="T21" s="136"/>
      <c r="U21" s="136"/>
    </row>
    <row r="22" spans="1:21" ht="12.95" customHeight="1" x14ac:dyDescent="0.2">
      <c r="A22" s="1083"/>
      <c r="B22" s="1084"/>
      <c r="C22" s="161" t="s">
        <v>8</v>
      </c>
      <c r="D22" s="135">
        <v>17893</v>
      </c>
      <c r="E22" s="136">
        <v>1549.8</v>
      </c>
      <c r="F22" s="136">
        <v>16653.8</v>
      </c>
      <c r="G22" s="208">
        <f t="shared" si="4"/>
        <v>3.2177189221409809E-2</v>
      </c>
      <c r="H22" s="145">
        <f t="shared" si="5"/>
        <v>-0.11038401928706731</v>
      </c>
      <c r="I22" s="901">
        <v>1742.1</v>
      </c>
      <c r="J22" s="197">
        <v>18667.599999999999</v>
      </c>
      <c r="K22" s="213">
        <f t="shared" si="6"/>
        <v>3.6860851122786475E-2</v>
      </c>
      <c r="L22" s="158"/>
      <c r="M22" s="136"/>
      <c r="N22" s="136"/>
      <c r="O22" s="136"/>
      <c r="P22" s="136"/>
      <c r="Q22" s="136"/>
      <c r="R22" s="136"/>
      <c r="S22" s="136"/>
      <c r="T22" s="136"/>
      <c r="U22" s="136"/>
    </row>
    <row r="23" spans="1:21" ht="12.95" customHeight="1" x14ac:dyDescent="0.2">
      <c r="A23" s="1083"/>
      <c r="B23" s="1084"/>
      <c r="C23" s="161" t="s">
        <v>9</v>
      </c>
      <c r="D23" s="135">
        <v>235628</v>
      </c>
      <c r="E23" s="136">
        <v>3870.8</v>
      </c>
      <c r="F23" s="136">
        <v>41594.300000000003</v>
      </c>
      <c r="G23" s="208">
        <f t="shared" si="4"/>
        <v>8.0366153076676411E-2</v>
      </c>
      <c r="H23" s="145">
        <f t="shared" si="5"/>
        <v>-0.10429249103320602</v>
      </c>
      <c r="I23" s="901">
        <v>4321.5</v>
      </c>
      <c r="J23" s="197">
        <v>46306.400000000001</v>
      </c>
      <c r="K23" s="213">
        <f>I23/$I$24</f>
        <v>9.1438016260330504E-2</v>
      </c>
      <c r="L23" s="158"/>
      <c r="M23" s="136"/>
      <c r="N23" s="136"/>
      <c r="O23" s="136"/>
      <c r="P23" s="136"/>
      <c r="Q23" s="136"/>
      <c r="R23" s="136"/>
      <c r="S23" s="136"/>
      <c r="T23" s="136"/>
      <c r="U23" s="136"/>
    </row>
    <row r="24" spans="1:21" ht="12.95" customHeight="1" thickBot="1" x14ac:dyDescent="0.25">
      <c r="A24" s="1085"/>
      <c r="B24" s="1086"/>
      <c r="C24" s="184" t="s">
        <v>2</v>
      </c>
      <c r="D24" s="185">
        <v>254340</v>
      </c>
      <c r="E24" s="186">
        <v>48164.555</v>
      </c>
      <c r="F24" s="187">
        <v>517584.49752999994</v>
      </c>
      <c r="G24" s="210">
        <f>SUM(G20:G23)</f>
        <v>0.99999999999999978</v>
      </c>
      <c r="H24" s="188">
        <f t="shared" si="5"/>
        <v>1.910710708355496E-2</v>
      </c>
      <c r="I24" s="913">
        <v>47261.523999999998</v>
      </c>
      <c r="J24" s="200">
        <v>506417.75565000006</v>
      </c>
      <c r="K24" s="215">
        <f>SUM(K20:K23)</f>
        <v>1</v>
      </c>
      <c r="L24" s="189"/>
    </row>
    <row r="25" spans="1:21" ht="12.95" customHeight="1" thickTop="1" x14ac:dyDescent="0.2">
      <c r="A25" s="1091" t="str">
        <f>T!E17</f>
        <v>II. čtvrtletí</v>
      </c>
      <c r="B25" s="1092"/>
      <c r="C25" s="161" t="s">
        <v>6</v>
      </c>
      <c r="D25" s="135">
        <f>D20</f>
        <v>181</v>
      </c>
      <c r="E25" s="136">
        <f>E10+E15+E20</f>
        <v>120994.761</v>
      </c>
      <c r="F25" s="136">
        <f>F10+F15+F20</f>
        <v>1297461.44575</v>
      </c>
      <c r="G25" s="208">
        <f>E25/$E$29</f>
        <v>0.66298622330043666</v>
      </c>
      <c r="H25" s="145">
        <f>(E25-I25)/I25</f>
        <v>1.1904492987762756E-2</v>
      </c>
      <c r="I25" s="905">
        <v>119571.325</v>
      </c>
      <c r="J25" s="197">
        <v>1277552.6520700001</v>
      </c>
      <c r="K25" s="213">
        <f>I25/$I$29</f>
        <v>0.66261452202523285</v>
      </c>
      <c r="L25" s="155"/>
    </row>
    <row r="26" spans="1:21" ht="12.95" customHeight="1" x14ac:dyDescent="0.2">
      <c r="A26" s="1083"/>
      <c r="B26" s="1084"/>
      <c r="C26" s="161" t="s">
        <v>7</v>
      </c>
      <c r="D26" s="135">
        <f>D21</f>
        <v>638</v>
      </c>
      <c r="E26" s="136">
        <f t="shared" ref="E26:F28" si="7">E11+E16+E21</f>
        <v>15261.1</v>
      </c>
      <c r="F26" s="136">
        <f t="shared" si="7"/>
        <v>163595.64886999986</v>
      </c>
      <c r="G26" s="208">
        <f t="shared" ref="G26:G28" si="8">E26/$E$29</f>
        <v>8.3622621085307103E-2</v>
      </c>
      <c r="H26" s="145">
        <f t="shared" ref="H26:H29" si="9">(E26-I26)/I26</f>
        <v>7.5399370027693549E-2</v>
      </c>
      <c r="I26" s="901">
        <v>14191.099999999999</v>
      </c>
      <c r="J26" s="197">
        <v>151519.82352300003</v>
      </c>
      <c r="K26" s="213">
        <f t="shared" ref="K26:K28" si="10">I26/$I$29</f>
        <v>7.8641170393589602E-2</v>
      </c>
      <c r="L26" s="155"/>
    </row>
    <row r="27" spans="1:21" ht="12.95" customHeight="1" x14ac:dyDescent="0.2">
      <c r="A27" s="1083"/>
      <c r="B27" s="1084"/>
      <c r="C27" s="161" t="s">
        <v>8</v>
      </c>
      <c r="D27" s="135">
        <f t="shared" ref="D27:D28" si="11">D22</f>
        <v>17893</v>
      </c>
      <c r="E27" s="136">
        <f t="shared" si="7"/>
        <v>13221.599999999999</v>
      </c>
      <c r="F27" s="136">
        <f t="shared" si="7"/>
        <v>141643.5</v>
      </c>
      <c r="G27" s="208">
        <f t="shared" si="8"/>
        <v>7.244725786093377E-2</v>
      </c>
      <c r="H27" s="145">
        <f t="shared" si="9"/>
        <v>-1.4402003757044647E-2</v>
      </c>
      <c r="I27" s="901">
        <v>13414.800000000001</v>
      </c>
      <c r="J27" s="197">
        <v>143099.70000000001</v>
      </c>
      <c r="K27" s="213">
        <f t="shared" si="10"/>
        <v>7.4339238860689161E-2</v>
      </c>
      <c r="L27" s="155"/>
    </row>
    <row r="28" spans="1:21" ht="12.95" customHeight="1" x14ac:dyDescent="0.2">
      <c r="A28" s="1083"/>
      <c r="B28" s="1084"/>
      <c r="C28" s="161" t="s">
        <v>9</v>
      </c>
      <c r="D28" s="135">
        <f t="shared" si="11"/>
        <v>235628</v>
      </c>
      <c r="E28" s="136">
        <f t="shared" si="7"/>
        <v>33022.200000000004</v>
      </c>
      <c r="F28" s="136">
        <f t="shared" si="7"/>
        <v>353767.1</v>
      </c>
      <c r="G28" s="208">
        <f t="shared" si="8"/>
        <v>0.1809438977533224</v>
      </c>
      <c r="H28" s="145">
        <f t="shared" si="9"/>
        <v>-7.645011810100617E-3</v>
      </c>
      <c r="I28" s="901">
        <v>33276.6</v>
      </c>
      <c r="J28" s="197">
        <v>354969.5</v>
      </c>
      <c r="K28" s="213">
        <f t="shared" si="10"/>
        <v>0.18440506872048848</v>
      </c>
      <c r="L28" s="155"/>
    </row>
    <row r="29" spans="1:21" ht="12.95" customHeight="1" x14ac:dyDescent="0.2">
      <c r="A29" s="1083"/>
      <c r="B29" s="1084"/>
      <c r="C29" s="164" t="s">
        <v>2</v>
      </c>
      <c r="D29" s="165">
        <f>SUM(D25:D28)</f>
        <v>254340</v>
      </c>
      <c r="E29" s="166">
        <f>SUM(E25:E28)</f>
        <v>182499.66100000002</v>
      </c>
      <c r="F29" s="167">
        <f>SUM(F25:F28)</f>
        <v>1956467.6946199997</v>
      </c>
      <c r="G29" s="211">
        <f>SUM(G25:G28)</f>
        <v>0.99999999999999989</v>
      </c>
      <c r="H29" s="168">
        <f t="shared" si="9"/>
        <v>1.1337171711378463E-2</v>
      </c>
      <c r="I29" s="906">
        <v>180453.82499999998</v>
      </c>
      <c r="J29" s="201">
        <v>1927141.6755930001</v>
      </c>
      <c r="K29" s="216">
        <f>SUM(K25:K28)</f>
        <v>1.0000000000000002</v>
      </c>
      <c r="L29" s="159"/>
    </row>
    <row r="30" spans="1:21" ht="5.0999999999999996" customHeight="1" x14ac:dyDescent="0.2">
      <c r="A30" s="138"/>
      <c r="B30" s="139"/>
      <c r="C30" s="257"/>
      <c r="D30" s="143"/>
      <c r="E30" s="144"/>
      <c r="F30" s="144"/>
      <c r="G30" s="217"/>
      <c r="H30" s="146"/>
      <c r="I30" s="908"/>
      <c r="J30" s="219"/>
      <c r="K30" s="222"/>
      <c r="L30" s="155"/>
    </row>
    <row r="31" spans="1:21" ht="20.100000000000001" customHeight="1" x14ac:dyDescent="0.2">
      <c r="A31" s="138"/>
      <c r="B31" s="139"/>
      <c r="C31" s="142"/>
      <c r="D31" s="144"/>
      <c r="E31" s="144"/>
      <c r="F31" s="144"/>
      <c r="G31" s="173"/>
      <c r="H31" s="122"/>
      <c r="I31" s="219"/>
      <c r="J31" s="219"/>
      <c r="K31" s="221"/>
      <c r="L31" s="126"/>
    </row>
    <row r="32" spans="1:21" ht="12.95" customHeight="1" x14ac:dyDescent="0.2">
      <c r="A32" s="1123" t="s">
        <v>124</v>
      </c>
      <c r="B32" s="1123"/>
      <c r="C32" s="1123"/>
      <c r="D32" s="1124"/>
      <c r="E32" s="170"/>
      <c r="F32" s="125"/>
      <c r="G32" s="125"/>
      <c r="H32" s="125"/>
      <c r="I32" s="223"/>
      <c r="J32" s="224"/>
      <c r="K32" s="225"/>
      <c r="L32" s="126"/>
    </row>
    <row r="33" spans="1:12" ht="24.95" customHeight="1" x14ac:dyDescent="0.25">
      <c r="A33" s="123"/>
      <c r="B33" s="127"/>
      <c r="C33" s="128"/>
      <c r="D33" s="128"/>
      <c r="E33" s="1060">
        <f>T!G17</f>
        <v>2016</v>
      </c>
      <c r="F33" s="1061"/>
      <c r="G33" s="1061"/>
      <c r="H33" s="896"/>
      <c r="I33" s="1062">
        <f>E33-1</f>
        <v>2015</v>
      </c>
      <c r="J33" s="1063"/>
      <c r="K33" s="1064"/>
      <c r="L33" s="155"/>
    </row>
    <row r="34" spans="1:12" ht="24.95" customHeight="1" x14ac:dyDescent="0.25">
      <c r="A34" s="129"/>
      <c r="B34" s="130"/>
      <c r="C34" s="131"/>
      <c r="D34" s="131"/>
      <c r="E34" s="132"/>
      <c r="F34" s="133"/>
      <c r="G34" s="175"/>
      <c r="H34" s="1054" t="s">
        <v>112</v>
      </c>
      <c r="I34" s="897"/>
      <c r="J34" s="194"/>
      <c r="K34" s="898"/>
      <c r="L34" s="155"/>
    </row>
    <row r="35" spans="1:12" ht="24.95" customHeight="1" x14ac:dyDescent="0.25">
      <c r="A35" s="129"/>
      <c r="B35" s="169"/>
      <c r="C35" s="169"/>
      <c r="D35" s="1066" t="s">
        <v>0</v>
      </c>
      <c r="E35" s="1053" t="s">
        <v>41</v>
      </c>
      <c r="F35" s="1054"/>
      <c r="G35" s="202" t="s">
        <v>111</v>
      </c>
      <c r="H35" s="1054"/>
      <c r="I35" s="1068" t="s">
        <v>41</v>
      </c>
      <c r="J35" s="1069"/>
      <c r="K35" s="205" t="s">
        <v>111</v>
      </c>
      <c r="L35" s="155"/>
    </row>
    <row r="36" spans="1:12" ht="12.95" customHeight="1" x14ac:dyDescent="0.25">
      <c r="A36" s="1065" t="s">
        <v>164</v>
      </c>
      <c r="B36" s="1065"/>
      <c r="C36" s="238" t="s">
        <v>48</v>
      </c>
      <c r="D36" s="1067"/>
      <c r="E36" s="134" t="s">
        <v>154</v>
      </c>
      <c r="F36" s="134" t="s">
        <v>1</v>
      </c>
      <c r="G36" s="203" t="s">
        <v>69</v>
      </c>
      <c r="H36" s="1065"/>
      <c r="I36" s="899" t="s">
        <v>165</v>
      </c>
      <c r="J36" s="196" t="s">
        <v>1</v>
      </c>
      <c r="K36" s="206" t="s">
        <v>69</v>
      </c>
      <c r="L36" s="159"/>
    </row>
    <row r="37" spans="1:12" ht="12.95" customHeight="1" x14ac:dyDescent="0.2">
      <c r="A37" s="1077" t="str">
        <f>T!J20</f>
        <v>duben</v>
      </c>
      <c r="B37" s="1078"/>
      <c r="C37" s="160" t="s">
        <v>6</v>
      </c>
      <c r="D37" s="135">
        <v>127</v>
      </c>
      <c r="E37" s="136">
        <v>36729.970999999998</v>
      </c>
      <c r="F37" s="136">
        <v>393070.99090000003</v>
      </c>
      <c r="G37" s="208">
        <f>E37/$E$41</f>
        <v>0.66424917512683812</v>
      </c>
      <c r="H37" s="145">
        <f>(E37-I37)/I37</f>
        <v>-0.2381303234596702</v>
      </c>
      <c r="I37" s="901">
        <v>48210.307000000001</v>
      </c>
      <c r="J37" s="197">
        <v>512988.38781999989</v>
      </c>
      <c r="K37" s="213">
        <f>I37/$I$41</f>
        <v>0.7182713617287938</v>
      </c>
      <c r="L37" s="155"/>
    </row>
    <row r="38" spans="1:12" ht="12.95" customHeight="1" x14ac:dyDescent="0.2">
      <c r="A38" s="1079"/>
      <c r="B38" s="1080"/>
      <c r="C38" s="161" t="s">
        <v>7</v>
      </c>
      <c r="D38" s="135">
        <v>341</v>
      </c>
      <c r="E38" s="136">
        <v>3542.4</v>
      </c>
      <c r="F38" s="136">
        <v>37909.333330000009</v>
      </c>
      <c r="G38" s="208">
        <f t="shared" ref="G38:G41" si="12">E38/$E$41</f>
        <v>6.4063112872300154E-2</v>
      </c>
      <c r="H38" s="145">
        <f>(E38-I38)/I38</f>
        <v>3.0696266984782797E-2</v>
      </c>
      <c r="I38" s="901">
        <v>3436.9</v>
      </c>
      <c r="J38" s="197">
        <v>36570.923750999973</v>
      </c>
      <c r="K38" s="213">
        <f t="shared" ref="K38:K41" si="13">I38/$I$41</f>
        <v>5.120537488229833E-2</v>
      </c>
      <c r="L38" s="156"/>
    </row>
    <row r="39" spans="1:12" ht="12.95" customHeight="1" x14ac:dyDescent="0.2">
      <c r="A39" s="1079"/>
      <c r="B39" s="1080"/>
      <c r="C39" s="161" t="s">
        <v>8</v>
      </c>
      <c r="D39" s="135">
        <v>12379</v>
      </c>
      <c r="E39" s="136">
        <v>4695.6000000000004</v>
      </c>
      <c r="F39" s="136">
        <v>50251.199999999997</v>
      </c>
      <c r="G39" s="208">
        <f t="shared" si="12"/>
        <v>8.4918347110200049E-2</v>
      </c>
      <c r="H39" s="145">
        <f t="shared" ref="H39:H41" si="14">(E39-I39)/I39</f>
        <v>-1.5886322672590703E-2</v>
      </c>
      <c r="I39" s="901">
        <v>4771.3999999999996</v>
      </c>
      <c r="J39" s="197">
        <v>50771</v>
      </c>
      <c r="K39" s="213">
        <f t="shared" si="13"/>
        <v>7.108770278838436E-2</v>
      </c>
      <c r="L39" s="156"/>
    </row>
    <row r="40" spans="1:12" ht="12.95" customHeight="1" x14ac:dyDescent="0.2">
      <c r="A40" s="1079"/>
      <c r="B40" s="1080"/>
      <c r="C40" s="161" t="s">
        <v>9</v>
      </c>
      <c r="D40" s="135">
        <v>213263</v>
      </c>
      <c r="E40" s="136">
        <v>10327.5</v>
      </c>
      <c r="F40" s="136">
        <v>110521.7</v>
      </c>
      <c r="G40" s="208">
        <f t="shared" si="12"/>
        <v>0.18676936489066168</v>
      </c>
      <c r="H40" s="145">
        <f t="shared" si="14"/>
        <v>-3.4930335566706786E-2</v>
      </c>
      <c r="I40" s="901">
        <v>10701.3</v>
      </c>
      <c r="J40" s="197">
        <v>113868.6</v>
      </c>
      <c r="K40" s="213">
        <f t="shared" si="13"/>
        <v>0.15943556060052344</v>
      </c>
      <c r="L40" s="156"/>
    </row>
    <row r="41" spans="1:12" ht="12.95" customHeight="1" x14ac:dyDescent="0.2">
      <c r="A41" s="1081"/>
      <c r="B41" s="1082"/>
      <c r="C41" s="163" t="s">
        <v>2</v>
      </c>
      <c r="D41" s="151">
        <v>226110</v>
      </c>
      <c r="E41" s="152">
        <v>55295.470999999998</v>
      </c>
      <c r="F41" s="153">
        <v>591753.22423000005</v>
      </c>
      <c r="G41" s="209">
        <f t="shared" si="12"/>
        <v>1</v>
      </c>
      <c r="H41" s="154">
        <f t="shared" si="14"/>
        <v>-0.17616883765944444</v>
      </c>
      <c r="I41" s="903">
        <v>67119.907000000007</v>
      </c>
      <c r="J41" s="198">
        <v>714198.91157099989</v>
      </c>
      <c r="K41" s="214">
        <f t="shared" si="13"/>
        <v>1</v>
      </c>
      <c r="L41" s="174"/>
    </row>
    <row r="42" spans="1:12" ht="12.95" customHeight="1" x14ac:dyDescent="0.2">
      <c r="A42" s="1083" t="str">
        <f>T!J21</f>
        <v>květen</v>
      </c>
      <c r="B42" s="1084"/>
      <c r="C42" s="161" t="s">
        <v>6</v>
      </c>
      <c r="D42" s="135">
        <v>127</v>
      </c>
      <c r="E42" s="136">
        <v>38688.822</v>
      </c>
      <c r="F42" s="136">
        <v>414924.61103999987</v>
      </c>
      <c r="G42" s="208">
        <f>E42/$E$46</f>
        <v>0.80686396234781588</v>
      </c>
      <c r="H42" s="145">
        <f>(E42-I42)/I42</f>
        <v>-0.10153243429654284</v>
      </c>
      <c r="I42" s="901">
        <v>43060.9</v>
      </c>
      <c r="J42" s="197">
        <v>460950.15754999995</v>
      </c>
      <c r="K42" s="213">
        <f>I42/$I$46</f>
        <v>0.83202715914843617</v>
      </c>
      <c r="L42" s="156"/>
    </row>
    <row r="43" spans="1:12" ht="12.95" customHeight="1" x14ac:dyDescent="0.2">
      <c r="A43" s="1083"/>
      <c r="B43" s="1084"/>
      <c r="C43" s="161" t="s">
        <v>7</v>
      </c>
      <c r="D43" s="135">
        <v>342</v>
      </c>
      <c r="E43" s="136">
        <v>2407.1</v>
      </c>
      <c r="F43" s="136">
        <v>25813.935580000005</v>
      </c>
      <c r="G43" s="208">
        <f t="shared" ref="G43:G46" si="15">E43/$E$46</f>
        <v>5.020060429256356E-2</v>
      </c>
      <c r="H43" s="145">
        <f>(E43-I43)/I43</f>
        <v>0.23301915787316865</v>
      </c>
      <c r="I43" s="901">
        <v>1952.2</v>
      </c>
      <c r="J43" s="197">
        <v>20897.787185000019</v>
      </c>
      <c r="K43" s="213">
        <f t="shared" ref="K43:K46" si="16">I43/$I$46</f>
        <v>3.7720610114734647E-2</v>
      </c>
      <c r="L43" s="157"/>
    </row>
    <row r="44" spans="1:12" ht="12.95" customHeight="1" x14ac:dyDescent="0.2">
      <c r="A44" s="1083"/>
      <c r="B44" s="1084"/>
      <c r="C44" s="161" t="s">
        <v>8</v>
      </c>
      <c r="D44" s="135">
        <v>12372</v>
      </c>
      <c r="E44" s="136">
        <v>2142.1999999999998</v>
      </c>
      <c r="F44" s="136">
        <v>22972.7</v>
      </c>
      <c r="G44" s="208">
        <f t="shared" si="15"/>
        <v>4.467605604899242E-2</v>
      </c>
      <c r="H44" s="145">
        <f t="shared" ref="H44:H46" si="17">(E44-I44)/I44</f>
        <v>3.0498364441023489E-2</v>
      </c>
      <c r="I44" s="901">
        <v>2078.8000000000002</v>
      </c>
      <c r="J44" s="197">
        <v>22252.6</v>
      </c>
      <c r="K44" s="213">
        <f t="shared" si="16"/>
        <v>4.0166788395917627E-2</v>
      </c>
      <c r="L44" s="156"/>
    </row>
    <row r="45" spans="1:12" ht="12.95" customHeight="1" x14ac:dyDescent="0.2">
      <c r="A45" s="1083"/>
      <c r="B45" s="1084"/>
      <c r="C45" s="161" t="s">
        <v>9</v>
      </c>
      <c r="D45" s="135">
        <v>213186</v>
      </c>
      <c r="E45" s="136">
        <v>4711.5</v>
      </c>
      <c r="F45" s="136">
        <v>50525.8</v>
      </c>
      <c r="G45" s="208">
        <f t="shared" si="15"/>
        <v>9.825937731062824E-2</v>
      </c>
      <c r="H45" s="145">
        <f t="shared" si="17"/>
        <v>1.0552731484460421E-2</v>
      </c>
      <c r="I45" s="901">
        <v>4662.3</v>
      </c>
      <c r="J45" s="197">
        <v>49907.8</v>
      </c>
      <c r="K45" s="213">
        <f t="shared" si="16"/>
        <v>9.0085442340911454E-2</v>
      </c>
      <c r="L45" s="156"/>
    </row>
    <row r="46" spans="1:12" ht="12.95" customHeight="1" x14ac:dyDescent="0.2">
      <c r="A46" s="1083"/>
      <c r="B46" s="1084"/>
      <c r="C46" s="163" t="s">
        <v>2</v>
      </c>
      <c r="D46" s="151">
        <v>226027</v>
      </c>
      <c r="E46" s="152">
        <v>47949.621999999996</v>
      </c>
      <c r="F46" s="153">
        <v>514237.04661999986</v>
      </c>
      <c r="G46" s="226">
        <f t="shared" si="15"/>
        <v>1</v>
      </c>
      <c r="H46" s="154">
        <f t="shared" si="17"/>
        <v>-7.3512449231173671E-2</v>
      </c>
      <c r="I46" s="903">
        <v>51754.200000000004</v>
      </c>
      <c r="J46" s="198">
        <v>554008.34473499993</v>
      </c>
      <c r="K46" s="228">
        <f t="shared" si="16"/>
        <v>1</v>
      </c>
      <c r="L46" s="174"/>
    </row>
    <row r="47" spans="1:12" ht="12.95" customHeight="1" x14ac:dyDescent="0.2">
      <c r="A47" s="1083" t="str">
        <f>T!J22</f>
        <v>červen</v>
      </c>
      <c r="B47" s="1084"/>
      <c r="C47" s="160" t="s">
        <v>6</v>
      </c>
      <c r="D47" s="180">
        <v>128</v>
      </c>
      <c r="E47" s="181">
        <v>43536.561999999998</v>
      </c>
      <c r="F47" s="181">
        <v>468015.1121899999</v>
      </c>
      <c r="G47" s="207">
        <f>E47/$E$51</f>
        <v>0.90158600134333244</v>
      </c>
      <c r="H47" s="182">
        <f>(E47-I47)/I47</f>
        <v>0.12934155744296669</v>
      </c>
      <c r="I47" s="900">
        <v>38550.394</v>
      </c>
      <c r="J47" s="199">
        <v>413081.24091999978</v>
      </c>
      <c r="K47" s="212">
        <f>I47/$I$51</f>
        <v>0.88495069830504858</v>
      </c>
      <c r="L47" s="183"/>
    </row>
    <row r="48" spans="1:12" ht="12.95" customHeight="1" x14ac:dyDescent="0.2">
      <c r="A48" s="1083"/>
      <c r="B48" s="1084"/>
      <c r="C48" s="161" t="s">
        <v>7</v>
      </c>
      <c r="D48" s="135">
        <v>342</v>
      </c>
      <c r="E48" s="136">
        <v>1847.5</v>
      </c>
      <c r="F48" s="136">
        <v>19852.620719999995</v>
      </c>
      <c r="G48" s="208">
        <f t="shared" ref="G48:G51" si="18">E48/$E$51</f>
        <v>3.8259340218040339E-2</v>
      </c>
      <c r="H48" s="145">
        <f t="shared" ref="H48:H51" si="19">(E48-I48)/I48</f>
        <v>8.9070973826927552E-2</v>
      </c>
      <c r="I48" s="901">
        <v>1696.4</v>
      </c>
      <c r="J48" s="197">
        <v>18177.247430000003</v>
      </c>
      <c r="K48" s="213">
        <f t="shared" ref="K48:K51" si="20">I48/$I$51</f>
        <v>3.8942023902652834E-2</v>
      </c>
      <c r="L48" s="158"/>
    </row>
    <row r="49" spans="1:12" ht="12.95" customHeight="1" x14ac:dyDescent="0.2">
      <c r="A49" s="1083"/>
      <c r="B49" s="1084"/>
      <c r="C49" s="161" t="s">
        <v>8</v>
      </c>
      <c r="D49" s="135">
        <v>12359</v>
      </c>
      <c r="E49" s="136">
        <v>907.9</v>
      </c>
      <c r="F49" s="136">
        <v>9756.4</v>
      </c>
      <c r="G49" s="208">
        <f t="shared" si="18"/>
        <v>1.8801437068448619E-2</v>
      </c>
      <c r="H49" s="145">
        <f t="shared" si="19"/>
        <v>-0.11199139280125196</v>
      </c>
      <c r="I49" s="901">
        <v>1022.4</v>
      </c>
      <c r="J49" s="197">
        <v>10955.2</v>
      </c>
      <c r="K49" s="213">
        <f t="shared" si="20"/>
        <v>2.3469892264838633E-2</v>
      </c>
      <c r="L49" s="158"/>
    </row>
    <row r="50" spans="1:12" ht="12.95" customHeight="1" x14ac:dyDescent="0.2">
      <c r="A50" s="1083"/>
      <c r="B50" s="1084"/>
      <c r="C50" s="161" t="s">
        <v>9</v>
      </c>
      <c r="D50" s="135">
        <v>213080</v>
      </c>
      <c r="E50" s="136">
        <v>1996.9</v>
      </c>
      <c r="F50" s="136">
        <v>21458.2</v>
      </c>
      <c r="G50" s="208">
        <f t="shared" si="18"/>
        <v>4.1353221370178488E-2</v>
      </c>
      <c r="H50" s="145">
        <f t="shared" si="19"/>
        <v>-0.12913214129960746</v>
      </c>
      <c r="I50" s="901">
        <v>2293</v>
      </c>
      <c r="J50" s="197">
        <v>24570.2</v>
      </c>
      <c r="K50" s="213">
        <f t="shared" si="20"/>
        <v>5.2637385527459883E-2</v>
      </c>
      <c r="L50" s="158"/>
    </row>
    <row r="51" spans="1:12" ht="12.95" customHeight="1" thickBot="1" x14ac:dyDescent="0.25">
      <c r="A51" s="1085"/>
      <c r="B51" s="1086"/>
      <c r="C51" s="184" t="s">
        <v>2</v>
      </c>
      <c r="D51" s="185">
        <v>225909</v>
      </c>
      <c r="E51" s="186">
        <v>48288.862000000001</v>
      </c>
      <c r="F51" s="187">
        <v>519082.33290999994</v>
      </c>
      <c r="G51" s="210">
        <f t="shared" si="18"/>
        <v>1</v>
      </c>
      <c r="H51" s="188">
        <f t="shared" si="19"/>
        <v>0.10850390134160821</v>
      </c>
      <c r="I51" s="913">
        <v>43562.194000000003</v>
      </c>
      <c r="J51" s="200">
        <v>466783.88834999979</v>
      </c>
      <c r="K51" s="215">
        <f t="shared" si="20"/>
        <v>1</v>
      </c>
      <c r="L51" s="189"/>
    </row>
    <row r="52" spans="1:12" ht="12.95" customHeight="1" thickTop="1" x14ac:dyDescent="0.2">
      <c r="A52" s="1091" t="str">
        <f>T!E17</f>
        <v>II. čtvrtletí</v>
      </c>
      <c r="B52" s="1092"/>
      <c r="C52" s="161" t="s">
        <v>6</v>
      </c>
      <c r="D52" s="135">
        <f>D47</f>
        <v>128</v>
      </c>
      <c r="E52" s="136">
        <f>E37+E42+E47</f>
        <v>118955.35500000001</v>
      </c>
      <c r="F52" s="136">
        <f>F37+F42+F47</f>
        <v>1276010.7141299997</v>
      </c>
      <c r="G52" s="208">
        <f>E52/$E$56</f>
        <v>0.78500792116196005</v>
      </c>
      <c r="H52" s="145">
        <f>(E52-I52)/I52</f>
        <v>-8.3701371083845941E-2</v>
      </c>
      <c r="I52" s="901">
        <v>129821.601</v>
      </c>
      <c r="J52" s="197">
        <v>1387019.7862899997</v>
      </c>
      <c r="K52" s="213">
        <f>I52/$I$56</f>
        <v>0.79921544753718565</v>
      </c>
      <c r="L52" s="155"/>
    </row>
    <row r="53" spans="1:12" ht="12.95" customHeight="1" x14ac:dyDescent="0.2">
      <c r="A53" s="1083"/>
      <c r="B53" s="1084"/>
      <c r="C53" s="161" t="s">
        <v>7</v>
      </c>
      <c r="D53" s="135">
        <f>D48</f>
        <v>342</v>
      </c>
      <c r="E53" s="136">
        <f t="shared" ref="E53:F55" si="21">E38+E43+E48</f>
        <v>7797</v>
      </c>
      <c r="F53" s="136">
        <f t="shared" si="21"/>
        <v>83575.889630000005</v>
      </c>
      <c r="G53" s="208">
        <f t="shared" ref="G53:G56" si="22">E53/$E$56</f>
        <v>5.1453814427268124E-2</v>
      </c>
      <c r="H53" s="145">
        <f t="shared" ref="H53:H56" si="23">(E53-I53)/I53</f>
        <v>0.10041634323618658</v>
      </c>
      <c r="I53" s="901">
        <v>7085.5</v>
      </c>
      <c r="J53" s="197">
        <v>75645.958365999992</v>
      </c>
      <c r="K53" s="213">
        <f t="shared" ref="K53:K56" si="24">I53/$I$56</f>
        <v>4.3620175763544378E-2</v>
      </c>
      <c r="L53" s="155"/>
    </row>
    <row r="54" spans="1:12" ht="12.95" customHeight="1" x14ac:dyDescent="0.2">
      <c r="A54" s="1083"/>
      <c r="B54" s="1084"/>
      <c r="C54" s="161" t="s">
        <v>8</v>
      </c>
      <c r="D54" s="135">
        <f t="shared" ref="D54:D55" si="25">D49</f>
        <v>12359</v>
      </c>
      <c r="E54" s="136">
        <f t="shared" si="21"/>
        <v>7745.7</v>
      </c>
      <c r="F54" s="136">
        <f t="shared" si="21"/>
        <v>82980.299999999988</v>
      </c>
      <c r="G54" s="208">
        <f t="shared" si="22"/>
        <v>5.1115276440847852E-2</v>
      </c>
      <c r="H54" s="145">
        <f t="shared" si="23"/>
        <v>-1.611919823184204E-2</v>
      </c>
      <c r="I54" s="901">
        <v>7872.5999999999995</v>
      </c>
      <c r="J54" s="197">
        <v>83978.8</v>
      </c>
      <c r="K54" s="213">
        <f t="shared" si="24"/>
        <v>4.8465767513383592E-2</v>
      </c>
      <c r="L54" s="155"/>
    </row>
    <row r="55" spans="1:12" ht="12.95" customHeight="1" x14ac:dyDescent="0.2">
      <c r="A55" s="1083"/>
      <c r="B55" s="1084"/>
      <c r="C55" s="161" t="s">
        <v>9</v>
      </c>
      <c r="D55" s="135">
        <f t="shared" si="25"/>
        <v>213080</v>
      </c>
      <c r="E55" s="136">
        <f t="shared" si="21"/>
        <v>17035.900000000001</v>
      </c>
      <c r="F55" s="136">
        <f t="shared" si="21"/>
        <v>182505.7</v>
      </c>
      <c r="G55" s="208">
        <f t="shared" si="22"/>
        <v>0.11242298796992396</v>
      </c>
      <c r="H55" s="145">
        <f t="shared" si="23"/>
        <v>-3.5153993407564151E-2</v>
      </c>
      <c r="I55" s="901">
        <v>17656.599999999999</v>
      </c>
      <c r="J55" s="197">
        <v>188346.60000000003</v>
      </c>
      <c r="K55" s="213">
        <f t="shared" si="24"/>
        <v>0.10869860918588634</v>
      </c>
      <c r="L55" s="155"/>
    </row>
    <row r="56" spans="1:12" ht="12.95" customHeight="1" x14ac:dyDescent="0.2">
      <c r="A56" s="1083"/>
      <c r="B56" s="1084"/>
      <c r="C56" s="164" t="s">
        <v>2</v>
      </c>
      <c r="D56" s="165">
        <f>SUM(D52:D55)</f>
        <v>225909</v>
      </c>
      <c r="E56" s="166">
        <f>SUM(E52:E55)</f>
        <v>151533.95500000002</v>
      </c>
      <c r="F56" s="167">
        <f>SUM(F52:F55)</f>
        <v>1625072.6037599999</v>
      </c>
      <c r="G56" s="211">
        <f t="shared" si="22"/>
        <v>1</v>
      </c>
      <c r="H56" s="168">
        <f t="shared" si="23"/>
        <v>-6.7117669713495809E-2</v>
      </c>
      <c r="I56" s="906">
        <v>162436.30100000001</v>
      </c>
      <c r="J56" s="201">
        <v>1734991.144656</v>
      </c>
      <c r="K56" s="216">
        <f t="shared" si="24"/>
        <v>1</v>
      </c>
      <c r="L56" s="159"/>
    </row>
    <row r="57" spans="1:12" ht="5.0999999999999996" customHeight="1" x14ac:dyDescent="0.2">
      <c r="A57" s="138"/>
      <c r="B57" s="139"/>
      <c r="C57" s="257"/>
      <c r="D57" s="143"/>
      <c r="E57" s="144"/>
      <c r="F57" s="144"/>
      <c r="G57" s="217"/>
      <c r="H57" s="146"/>
      <c r="I57" s="178"/>
      <c r="J57" s="144"/>
      <c r="K57" s="179"/>
      <c r="L57" s="155"/>
    </row>
    <row r="58" spans="1:12" ht="15" customHeight="1" x14ac:dyDescent="0.2">
      <c r="A58" s="141"/>
      <c r="B58" s="141"/>
      <c r="C58" s="141"/>
      <c r="D58" s="141"/>
      <c r="E58" s="141"/>
      <c r="F58" s="141"/>
      <c r="G58" s="141"/>
      <c r="H58" s="141"/>
      <c r="I58" s="141"/>
      <c r="J58" s="141"/>
      <c r="K58" s="141"/>
    </row>
    <row r="59" spans="1:12" ht="15" customHeight="1" x14ac:dyDescent="0.2">
      <c r="A59" s="141"/>
      <c r="B59" s="141"/>
      <c r="C59" s="141"/>
      <c r="D59" s="141"/>
      <c r="E59" s="141"/>
      <c r="F59" s="141"/>
      <c r="G59" s="141"/>
      <c r="H59" s="141"/>
      <c r="I59" s="141"/>
      <c r="J59" s="141"/>
      <c r="K59" s="141"/>
    </row>
    <row r="60" spans="1:12" ht="15" customHeight="1" x14ac:dyDescent="0.2">
      <c r="A60" s="141"/>
      <c r="B60" s="141"/>
      <c r="C60" s="141"/>
      <c r="D60" s="141"/>
      <c r="E60" s="141"/>
      <c r="F60" s="141"/>
      <c r="G60" s="141"/>
      <c r="H60" s="141"/>
      <c r="I60" s="141"/>
      <c r="J60" s="141"/>
      <c r="K60" s="141"/>
    </row>
    <row r="61" spans="1:12" ht="15" customHeight="1" x14ac:dyDescent="0.2">
      <c r="A61" s="141"/>
      <c r="B61" s="141"/>
      <c r="C61" s="141"/>
      <c r="D61" s="141"/>
      <c r="E61" s="141"/>
      <c r="F61" s="141"/>
      <c r="G61" s="141"/>
      <c r="H61" s="141"/>
      <c r="I61" s="141"/>
      <c r="J61" s="141"/>
      <c r="K61" s="141"/>
    </row>
    <row r="62" spans="1:12" ht="15" customHeight="1" x14ac:dyDescent="0.2">
      <c r="A62" s="141"/>
      <c r="B62" s="141"/>
      <c r="C62" s="141"/>
      <c r="D62" s="141"/>
      <c r="E62" s="141"/>
      <c r="F62" s="141"/>
      <c r="G62" s="141"/>
      <c r="H62" s="141"/>
      <c r="I62" s="141"/>
      <c r="J62" s="141"/>
      <c r="K62" s="141"/>
    </row>
    <row r="63" spans="1:12" ht="15" customHeight="1" x14ac:dyDescent="0.2">
      <c r="A63" s="141"/>
      <c r="B63" s="141"/>
      <c r="C63" s="141"/>
      <c r="D63" s="141"/>
      <c r="E63" s="141"/>
      <c r="F63" s="141"/>
      <c r="G63" s="141"/>
      <c r="H63" s="141"/>
      <c r="I63" s="141"/>
      <c r="J63" s="141"/>
      <c r="K63" s="141"/>
    </row>
    <row r="64" spans="1:12" ht="15" customHeight="1" x14ac:dyDescent="0.2">
      <c r="A64" s="141"/>
      <c r="B64" s="141"/>
      <c r="C64" s="141"/>
      <c r="D64" s="141"/>
      <c r="E64" s="141"/>
      <c r="F64" s="141"/>
      <c r="G64" s="141"/>
      <c r="H64" s="141"/>
      <c r="I64" s="141"/>
      <c r="J64" s="141"/>
      <c r="K64" s="141"/>
    </row>
    <row r="65" spans="1:11" ht="15" customHeight="1" x14ac:dyDescent="0.2">
      <c r="A65" s="141"/>
      <c r="B65" s="141"/>
      <c r="C65" s="141"/>
      <c r="D65" s="141"/>
      <c r="E65" s="141"/>
      <c r="F65" s="141"/>
      <c r="G65" s="141"/>
      <c r="H65" s="141"/>
      <c r="I65" s="141"/>
      <c r="J65" s="141"/>
      <c r="K65" s="141"/>
    </row>
    <row r="66" spans="1:11" ht="15" customHeight="1" x14ac:dyDescent="0.2">
      <c r="A66" s="141"/>
      <c r="B66" s="141"/>
      <c r="C66" s="141"/>
      <c r="D66" s="141"/>
      <c r="E66" s="141"/>
      <c r="F66" s="141"/>
      <c r="G66" s="141"/>
      <c r="H66" s="141"/>
      <c r="I66" s="141"/>
      <c r="J66" s="141"/>
      <c r="K66" s="141"/>
    </row>
    <row r="67" spans="1:11" ht="15" customHeight="1" x14ac:dyDescent="0.2">
      <c r="A67" s="141"/>
      <c r="B67" s="141"/>
      <c r="C67" s="141"/>
      <c r="D67" s="141"/>
      <c r="E67" s="141"/>
      <c r="F67" s="141"/>
      <c r="G67" s="141"/>
      <c r="H67" s="141"/>
      <c r="I67" s="141"/>
      <c r="J67" s="141"/>
      <c r="K67" s="141"/>
    </row>
    <row r="68" spans="1:11" ht="15" customHeight="1" x14ac:dyDescent="0.2">
      <c r="A68" s="141"/>
      <c r="B68" s="141"/>
      <c r="C68" s="141"/>
      <c r="D68" s="141"/>
      <c r="E68" s="141"/>
      <c r="F68" s="141"/>
      <c r="G68" s="141"/>
      <c r="H68" s="141"/>
      <c r="I68" s="141"/>
      <c r="J68" s="141"/>
      <c r="K68" s="141"/>
    </row>
    <row r="69" spans="1:11" ht="15" customHeight="1" x14ac:dyDescent="0.2">
      <c r="A69" s="141"/>
      <c r="B69" s="141"/>
      <c r="C69" s="141"/>
      <c r="D69" s="141"/>
      <c r="E69" s="141"/>
      <c r="F69" s="141"/>
      <c r="G69" s="141"/>
      <c r="H69" s="141"/>
      <c r="I69" s="141"/>
      <c r="J69" s="141"/>
      <c r="K69" s="141"/>
    </row>
    <row r="70" spans="1:11" ht="15" customHeight="1" x14ac:dyDescent="0.2">
      <c r="A70" s="141"/>
      <c r="B70" s="141"/>
      <c r="C70" s="141"/>
      <c r="D70" s="141"/>
      <c r="E70" s="141"/>
      <c r="F70" s="141"/>
      <c r="G70" s="141"/>
      <c r="H70" s="141"/>
      <c r="I70" s="141"/>
      <c r="J70" s="141"/>
      <c r="K70" s="141"/>
    </row>
    <row r="71" spans="1:11" ht="15" customHeight="1" x14ac:dyDescent="0.2">
      <c r="A71" s="141"/>
      <c r="B71" s="141"/>
      <c r="C71" s="141"/>
      <c r="D71" s="141"/>
      <c r="E71" s="141"/>
      <c r="F71" s="141"/>
      <c r="G71" s="141"/>
      <c r="H71" s="141"/>
      <c r="I71" s="141"/>
      <c r="J71" s="141"/>
      <c r="K71" s="141"/>
    </row>
    <row r="72" spans="1:11" ht="15" customHeight="1" x14ac:dyDescent="0.2">
      <c r="A72" s="141"/>
      <c r="B72" s="141"/>
      <c r="C72" s="141"/>
      <c r="D72" s="141"/>
      <c r="E72" s="141"/>
      <c r="F72" s="141"/>
      <c r="G72" s="141"/>
      <c r="H72" s="141"/>
      <c r="I72" s="141"/>
      <c r="J72" s="141"/>
      <c r="K72" s="141"/>
    </row>
    <row r="73" spans="1:11" ht="15" customHeight="1" x14ac:dyDescent="0.2">
      <c r="A73" s="141"/>
      <c r="B73" s="141"/>
      <c r="C73" s="141"/>
      <c r="D73" s="141"/>
      <c r="E73" s="141"/>
      <c r="F73" s="141"/>
      <c r="G73" s="141"/>
      <c r="H73" s="141"/>
      <c r="I73" s="141"/>
      <c r="J73" s="141"/>
      <c r="K73" s="141"/>
    </row>
    <row r="74" spans="1:11" ht="15" customHeight="1" x14ac:dyDescent="0.2">
      <c r="A74" s="141"/>
      <c r="B74" s="141"/>
      <c r="C74" s="141"/>
      <c r="D74" s="141"/>
      <c r="E74" s="141"/>
      <c r="F74" s="141"/>
      <c r="G74" s="141"/>
      <c r="H74" s="141"/>
      <c r="I74" s="141"/>
      <c r="J74" s="141"/>
      <c r="K74" s="141"/>
    </row>
    <row r="75" spans="1:11" ht="15" customHeight="1" x14ac:dyDescent="0.2">
      <c r="A75" s="141"/>
      <c r="B75" s="141"/>
      <c r="C75" s="141"/>
      <c r="D75" s="141"/>
      <c r="E75" s="141"/>
      <c r="F75" s="141"/>
      <c r="G75" s="141"/>
      <c r="H75" s="141"/>
      <c r="I75" s="141"/>
      <c r="J75" s="141"/>
      <c r="K75" s="141"/>
    </row>
    <row r="76" spans="1:11" ht="15" customHeight="1" x14ac:dyDescent="0.2">
      <c r="A76" s="141"/>
      <c r="B76" s="141"/>
      <c r="C76" s="141"/>
      <c r="D76" s="141"/>
      <c r="E76" s="141"/>
      <c r="F76" s="141"/>
      <c r="G76" s="141"/>
      <c r="H76" s="141"/>
      <c r="I76" s="141"/>
      <c r="J76" s="141"/>
      <c r="K76" s="141"/>
    </row>
    <row r="77" spans="1:11" ht="15" customHeight="1" x14ac:dyDescent="0.2">
      <c r="A77" s="141"/>
      <c r="B77" s="141"/>
      <c r="C77" s="141"/>
      <c r="D77" s="141"/>
      <c r="E77" s="141"/>
      <c r="F77" s="141"/>
      <c r="G77" s="141"/>
      <c r="H77" s="141"/>
      <c r="I77" s="141"/>
      <c r="J77" s="141"/>
      <c r="K77" s="141"/>
    </row>
    <row r="78" spans="1:11" ht="15" customHeight="1" x14ac:dyDescent="0.2">
      <c r="A78" s="141"/>
      <c r="B78" s="141"/>
      <c r="C78" s="141"/>
      <c r="D78" s="141"/>
      <c r="E78" s="141"/>
      <c r="F78" s="141"/>
      <c r="G78" s="141"/>
      <c r="H78" s="141"/>
      <c r="I78" s="141"/>
      <c r="J78" s="141"/>
      <c r="K78" s="141"/>
    </row>
    <row r="79" spans="1:11" ht="15" customHeight="1" x14ac:dyDescent="0.2">
      <c r="A79" s="141"/>
      <c r="B79" s="141"/>
      <c r="C79" s="141"/>
      <c r="D79" s="141"/>
      <c r="E79" s="141"/>
      <c r="F79" s="141"/>
      <c r="G79" s="141"/>
      <c r="H79" s="141"/>
      <c r="I79" s="141"/>
      <c r="J79" s="141"/>
      <c r="K79" s="141"/>
    </row>
    <row r="80" spans="1:11" ht="15" customHeight="1" x14ac:dyDescent="0.2">
      <c r="A80" s="141"/>
      <c r="B80" s="141"/>
      <c r="C80" s="141"/>
      <c r="D80" s="141"/>
      <c r="E80" s="141"/>
      <c r="F80" s="141"/>
      <c r="G80" s="141"/>
      <c r="H80" s="141"/>
      <c r="I80" s="141"/>
      <c r="J80" s="141"/>
      <c r="K80" s="141"/>
    </row>
    <row r="81" spans="1:11" ht="15" customHeight="1" x14ac:dyDescent="0.2">
      <c r="A81" s="141"/>
      <c r="B81" s="141"/>
      <c r="C81" s="141"/>
      <c r="D81" s="141"/>
      <c r="E81" s="141"/>
      <c r="F81" s="141"/>
      <c r="G81" s="141"/>
      <c r="H81" s="141"/>
      <c r="I81" s="141"/>
      <c r="J81" s="141"/>
      <c r="K81" s="141"/>
    </row>
    <row r="82" spans="1:11" ht="15" customHeight="1" x14ac:dyDescent="0.2">
      <c r="A82" s="141"/>
      <c r="B82" s="141"/>
      <c r="C82" s="141"/>
      <c r="D82" s="141"/>
      <c r="E82" s="141"/>
      <c r="F82" s="141"/>
      <c r="G82" s="141"/>
      <c r="H82" s="141"/>
      <c r="I82" s="141"/>
      <c r="J82" s="141"/>
      <c r="K82" s="141"/>
    </row>
    <row r="83" spans="1:11" ht="15" customHeight="1" x14ac:dyDescent="0.2">
      <c r="A83" s="141"/>
      <c r="B83" s="141"/>
      <c r="C83" s="141"/>
      <c r="D83" s="141"/>
      <c r="E83" s="141"/>
      <c r="F83" s="141"/>
      <c r="G83" s="141"/>
      <c r="H83" s="141"/>
      <c r="I83" s="141"/>
      <c r="J83" s="141"/>
      <c r="K83" s="141"/>
    </row>
    <row r="84" spans="1:11" ht="15" customHeight="1" x14ac:dyDescent="0.2">
      <c r="A84" s="141"/>
      <c r="B84" s="141"/>
      <c r="C84" s="141"/>
      <c r="D84" s="141"/>
      <c r="E84" s="141"/>
      <c r="F84" s="141"/>
      <c r="G84" s="141"/>
      <c r="H84" s="141"/>
      <c r="I84" s="141"/>
      <c r="J84" s="141"/>
      <c r="K84" s="141"/>
    </row>
    <row r="85" spans="1:11" ht="15" customHeight="1" x14ac:dyDescent="0.2">
      <c r="A85" s="141"/>
      <c r="B85" s="141"/>
      <c r="C85" s="141"/>
      <c r="D85" s="141"/>
      <c r="E85" s="141"/>
      <c r="F85" s="141"/>
      <c r="G85" s="141"/>
      <c r="H85" s="141"/>
      <c r="I85" s="141"/>
      <c r="J85" s="141"/>
      <c r="K85" s="141"/>
    </row>
    <row r="86" spans="1:11" ht="15" customHeight="1" x14ac:dyDescent="0.2">
      <c r="A86" s="141"/>
      <c r="B86" s="141"/>
      <c r="C86" s="141"/>
      <c r="D86" s="141"/>
      <c r="E86" s="141"/>
      <c r="F86" s="141"/>
      <c r="G86" s="141"/>
      <c r="H86" s="141"/>
      <c r="I86" s="141"/>
      <c r="J86" s="141"/>
      <c r="K86" s="141"/>
    </row>
    <row r="87" spans="1:11" ht="15" customHeight="1" x14ac:dyDescent="0.2">
      <c r="A87" s="141"/>
      <c r="B87" s="141"/>
      <c r="C87" s="141"/>
      <c r="D87" s="141"/>
      <c r="E87" s="141"/>
      <c r="F87" s="141"/>
      <c r="G87" s="141"/>
      <c r="H87" s="141"/>
      <c r="I87" s="141"/>
      <c r="J87" s="141"/>
      <c r="K87" s="141"/>
    </row>
    <row r="88" spans="1:11" ht="15" customHeight="1" x14ac:dyDescent="0.2">
      <c r="A88" s="141"/>
      <c r="B88" s="141"/>
      <c r="C88" s="141"/>
      <c r="D88" s="141"/>
      <c r="E88" s="141"/>
      <c r="F88" s="141"/>
      <c r="G88" s="141"/>
      <c r="H88" s="141"/>
      <c r="I88" s="141"/>
      <c r="J88" s="141"/>
      <c r="K88" s="141"/>
    </row>
    <row r="89" spans="1:11" ht="15" customHeight="1" x14ac:dyDescent="0.2">
      <c r="A89" s="141"/>
      <c r="B89" s="141"/>
      <c r="C89" s="141"/>
      <c r="D89" s="141"/>
      <c r="E89" s="141"/>
      <c r="F89" s="141"/>
      <c r="G89" s="141"/>
      <c r="H89" s="141"/>
      <c r="I89" s="141"/>
      <c r="J89" s="141"/>
      <c r="K89" s="141"/>
    </row>
    <row r="90" spans="1:11" ht="15" customHeight="1" x14ac:dyDescent="0.2">
      <c r="A90" s="141"/>
      <c r="B90" s="141"/>
      <c r="C90" s="141"/>
      <c r="D90" s="141"/>
      <c r="E90" s="141"/>
      <c r="F90" s="141"/>
      <c r="G90" s="141"/>
      <c r="H90" s="141"/>
      <c r="I90" s="141"/>
      <c r="J90" s="141"/>
      <c r="K90" s="141"/>
    </row>
    <row r="91" spans="1:11" ht="15" customHeight="1" x14ac:dyDescent="0.2">
      <c r="A91" s="141"/>
      <c r="B91" s="141"/>
      <c r="C91" s="141"/>
      <c r="D91" s="141"/>
      <c r="E91" s="141"/>
      <c r="F91" s="141"/>
      <c r="G91" s="141"/>
      <c r="H91" s="141"/>
      <c r="I91" s="141"/>
      <c r="J91" s="141"/>
      <c r="K91" s="141"/>
    </row>
    <row r="92" spans="1:11" ht="15" customHeight="1" x14ac:dyDescent="0.2">
      <c r="A92" s="141"/>
      <c r="B92" s="141"/>
      <c r="C92" s="141"/>
      <c r="D92" s="141"/>
      <c r="E92" s="141"/>
      <c r="F92" s="141"/>
      <c r="G92" s="141"/>
      <c r="H92" s="141"/>
      <c r="I92" s="141"/>
      <c r="J92" s="141"/>
      <c r="K92" s="141"/>
    </row>
    <row r="93" spans="1:11" ht="15" customHeight="1" x14ac:dyDescent="0.2">
      <c r="A93" s="141"/>
      <c r="B93" s="141"/>
      <c r="C93" s="141"/>
      <c r="D93" s="141"/>
      <c r="E93" s="141"/>
      <c r="F93" s="141"/>
      <c r="G93" s="141"/>
      <c r="H93" s="141"/>
      <c r="I93" s="141"/>
      <c r="J93" s="141"/>
      <c r="K93" s="141"/>
    </row>
    <row r="94" spans="1:11" ht="15" customHeight="1" x14ac:dyDescent="0.2">
      <c r="A94" s="141"/>
      <c r="B94" s="141"/>
      <c r="C94" s="141"/>
      <c r="D94" s="141"/>
      <c r="E94" s="141"/>
      <c r="F94" s="141"/>
      <c r="G94" s="141"/>
      <c r="H94" s="141"/>
      <c r="I94" s="141"/>
      <c r="J94" s="141"/>
      <c r="K94" s="141"/>
    </row>
    <row r="95" spans="1:11" ht="15" customHeight="1" x14ac:dyDescent="0.2">
      <c r="A95" s="141"/>
      <c r="B95" s="141"/>
      <c r="C95" s="141"/>
      <c r="D95" s="141"/>
      <c r="E95" s="141"/>
      <c r="F95" s="141"/>
      <c r="G95" s="141"/>
      <c r="H95" s="141"/>
      <c r="I95" s="141"/>
      <c r="J95" s="141"/>
      <c r="K95" s="141"/>
    </row>
    <row r="96" spans="1:11" ht="15" customHeight="1" x14ac:dyDescent="0.2">
      <c r="A96" s="141"/>
      <c r="B96" s="141"/>
      <c r="C96" s="141"/>
      <c r="D96" s="141"/>
      <c r="E96" s="141"/>
      <c r="F96" s="141"/>
      <c r="G96" s="141"/>
      <c r="H96" s="141"/>
      <c r="I96" s="141"/>
      <c r="J96" s="141"/>
      <c r="K96" s="141"/>
    </row>
    <row r="97" spans="1:11" ht="15" customHeight="1" x14ac:dyDescent="0.2">
      <c r="A97" s="141"/>
      <c r="B97" s="141"/>
      <c r="C97" s="141"/>
      <c r="D97" s="141"/>
      <c r="E97" s="141"/>
      <c r="F97" s="141"/>
      <c r="G97" s="141"/>
      <c r="H97" s="141"/>
      <c r="I97" s="141"/>
      <c r="J97" s="141"/>
      <c r="K97" s="141"/>
    </row>
    <row r="98" spans="1:11" ht="15" customHeight="1" x14ac:dyDescent="0.2">
      <c r="A98" s="141"/>
      <c r="B98" s="141"/>
      <c r="C98" s="141"/>
      <c r="D98" s="141"/>
      <c r="E98" s="141"/>
      <c r="F98" s="141"/>
      <c r="G98" s="141"/>
      <c r="H98" s="141"/>
      <c r="I98" s="141"/>
      <c r="J98" s="141"/>
      <c r="K98" s="141"/>
    </row>
    <row r="99" spans="1:11" ht="15" customHeight="1" x14ac:dyDescent="0.2"/>
    <row r="100" spans="1:11" ht="15" customHeight="1" x14ac:dyDescent="0.2"/>
    <row r="101" spans="1:11" ht="15" customHeight="1" x14ac:dyDescent="0.2"/>
    <row r="102" spans="1:11" ht="15" customHeight="1" x14ac:dyDescent="0.2"/>
    <row r="103" spans="1:11" ht="15" customHeight="1" x14ac:dyDescent="0.2"/>
    <row r="104" spans="1:11" ht="15" customHeight="1" x14ac:dyDescent="0.2"/>
    <row r="105" spans="1:11" ht="15" customHeight="1" x14ac:dyDescent="0.2"/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</sheetData>
  <mergeCells count="26">
    <mergeCell ref="H7:H9"/>
    <mergeCell ref="D8:D9"/>
    <mergeCell ref="E8:F8"/>
    <mergeCell ref="I8:J8"/>
    <mergeCell ref="A9:B9"/>
    <mergeCell ref="K1:L1"/>
    <mergeCell ref="A5:D5"/>
    <mergeCell ref="E6:G6"/>
    <mergeCell ref="I6:K6"/>
    <mergeCell ref="A3:L3"/>
    <mergeCell ref="A10:B14"/>
    <mergeCell ref="A15:B19"/>
    <mergeCell ref="A20:B24"/>
    <mergeCell ref="A25:B29"/>
    <mergeCell ref="A32:D32"/>
    <mergeCell ref="A37:B41"/>
    <mergeCell ref="A42:B46"/>
    <mergeCell ref="A47:B51"/>
    <mergeCell ref="A52:B56"/>
    <mergeCell ref="I33:K33"/>
    <mergeCell ref="H34:H36"/>
    <mergeCell ref="D35:D36"/>
    <mergeCell ref="E35:F35"/>
    <mergeCell ref="I35:J35"/>
    <mergeCell ref="A36:B36"/>
    <mergeCell ref="E33:G33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&amp;C24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5"/>
  <sheetViews>
    <sheetView view="pageBreakPreview" zoomScaleNormal="100" zoomScaleSheetLayoutView="100" workbookViewId="0"/>
  </sheetViews>
  <sheetFormatPr defaultRowHeight="12.75" x14ac:dyDescent="0.2"/>
  <cols>
    <col min="1" max="1" width="9.42578125" style="121" customWidth="1"/>
    <col min="2" max="2" width="3.85546875" style="121" customWidth="1"/>
    <col min="3" max="11" width="8.85546875" style="121" customWidth="1"/>
    <col min="12" max="12" width="1.7109375" style="121" customWidth="1"/>
    <col min="13" max="14" width="9.140625" style="121"/>
    <col min="15" max="15" width="11.140625" style="121" customWidth="1"/>
    <col min="16" max="16384" width="9.140625" style="121"/>
  </cols>
  <sheetData>
    <row r="1" spans="1:17" ht="13.5" x14ac:dyDescent="0.25">
      <c r="K1" s="1057" t="s">
        <v>284</v>
      </c>
      <c r="L1" s="1057"/>
    </row>
    <row r="2" spans="1:17" ht="6.75" customHeight="1" x14ac:dyDescent="0.2">
      <c r="K2" s="121" t="s">
        <v>202</v>
      </c>
    </row>
    <row r="3" spans="1:17" ht="30" customHeight="1" x14ac:dyDescent="0.2">
      <c r="A3" s="1070" t="s">
        <v>238</v>
      </c>
      <c r="B3" s="1070"/>
      <c r="C3" s="1070"/>
      <c r="D3" s="1070"/>
      <c r="E3" s="1070"/>
      <c r="F3" s="1070"/>
      <c r="G3" s="1070"/>
      <c r="H3" s="1070"/>
      <c r="I3" s="1070"/>
      <c r="J3" s="1070"/>
      <c r="K3" s="1070"/>
      <c r="L3" s="1070"/>
    </row>
    <row r="4" spans="1:17" ht="10.5" customHeight="1" x14ac:dyDescent="0.2">
      <c r="B4" s="122"/>
      <c r="C4" s="122"/>
      <c r="D4" s="177"/>
      <c r="E4" s="177"/>
      <c r="F4" s="124"/>
      <c r="G4" s="122"/>
      <c r="H4" s="122"/>
      <c r="I4" s="122"/>
    </row>
    <row r="5" spans="1:17" ht="12.95" customHeight="1" x14ac:dyDescent="0.2">
      <c r="A5" s="1058" t="s">
        <v>125</v>
      </c>
      <c r="B5" s="1058"/>
      <c r="C5" s="1058"/>
      <c r="D5" s="1059"/>
      <c r="E5" s="170"/>
      <c r="F5" s="125"/>
      <c r="G5" s="125"/>
      <c r="H5" s="125"/>
      <c r="I5" s="125"/>
      <c r="J5" s="126"/>
      <c r="K5" s="176"/>
      <c r="L5" s="126"/>
    </row>
    <row r="6" spans="1:17" ht="24.95" customHeight="1" x14ac:dyDescent="0.25">
      <c r="E6" s="1060">
        <f>T!G17</f>
        <v>2016</v>
      </c>
      <c r="F6" s="1061"/>
      <c r="G6" s="1061"/>
      <c r="H6" s="896"/>
      <c r="I6" s="1062">
        <f>E6-1</f>
        <v>2015</v>
      </c>
      <c r="J6" s="1063"/>
      <c r="K6" s="1064"/>
      <c r="L6" s="126"/>
    </row>
    <row r="7" spans="1:17" ht="24.95" customHeight="1" x14ac:dyDescent="0.25">
      <c r="A7" s="129"/>
      <c r="B7" s="130"/>
      <c r="C7" s="131"/>
      <c r="D7" s="131"/>
      <c r="E7" s="132"/>
      <c r="F7" s="133"/>
      <c r="G7" s="175"/>
      <c r="H7" s="1054" t="s">
        <v>112</v>
      </c>
      <c r="I7" s="897"/>
      <c r="J7" s="194"/>
      <c r="K7" s="898"/>
      <c r="L7" s="155"/>
    </row>
    <row r="8" spans="1:17" ht="24.95" customHeight="1" x14ac:dyDescent="0.25">
      <c r="A8" s="129"/>
      <c r="B8" s="169"/>
      <c r="C8" s="169"/>
      <c r="D8" s="1066" t="s">
        <v>0</v>
      </c>
      <c r="E8" s="1053" t="s">
        <v>41</v>
      </c>
      <c r="F8" s="1054"/>
      <c r="G8" s="202" t="s">
        <v>111</v>
      </c>
      <c r="H8" s="1054"/>
      <c r="I8" s="1068" t="s">
        <v>41</v>
      </c>
      <c r="J8" s="1069"/>
      <c r="K8" s="205" t="s">
        <v>111</v>
      </c>
      <c r="L8" s="155"/>
    </row>
    <row r="9" spans="1:17" ht="12.95" customHeight="1" x14ac:dyDescent="0.25">
      <c r="A9" s="1065" t="s">
        <v>164</v>
      </c>
      <c r="B9" s="1065"/>
      <c r="C9" s="238" t="s">
        <v>48</v>
      </c>
      <c r="D9" s="1067"/>
      <c r="E9" s="134" t="s">
        <v>154</v>
      </c>
      <c r="F9" s="134" t="s">
        <v>1</v>
      </c>
      <c r="G9" s="203" t="s">
        <v>69</v>
      </c>
      <c r="H9" s="1065"/>
      <c r="I9" s="899" t="s">
        <v>165</v>
      </c>
      <c r="J9" s="196" t="s">
        <v>1</v>
      </c>
      <c r="K9" s="206" t="s">
        <v>69</v>
      </c>
      <c r="L9" s="159"/>
    </row>
    <row r="10" spans="1:17" ht="12.95" customHeight="1" x14ac:dyDescent="0.2">
      <c r="A10" s="1077" t="str">
        <f>T!J20</f>
        <v>duben</v>
      </c>
      <c r="B10" s="1078"/>
      <c r="C10" s="160" t="s">
        <v>6</v>
      </c>
      <c r="D10" s="135">
        <v>98</v>
      </c>
      <c r="E10" s="136">
        <v>10000.531999999999</v>
      </c>
      <c r="F10" s="136">
        <v>106997.46683000002</v>
      </c>
      <c r="G10" s="207">
        <f>E10/$E$14</f>
        <v>0.37706516085912889</v>
      </c>
      <c r="H10" s="145">
        <f>(E10-I10)/I10</f>
        <v>2.6770051871736868E-3</v>
      </c>
      <c r="I10" s="901">
        <v>9973.8320000000003</v>
      </c>
      <c r="J10" s="197">
        <v>106125.88035999995</v>
      </c>
      <c r="K10" s="212">
        <f>I10/$I$14</f>
        <v>0.37053025950260438</v>
      </c>
      <c r="L10" s="155"/>
    </row>
    <row r="11" spans="1:17" ht="12.95" customHeight="1" x14ac:dyDescent="0.2">
      <c r="A11" s="1079"/>
      <c r="B11" s="1080"/>
      <c r="C11" s="161" t="s">
        <v>7</v>
      </c>
      <c r="D11" s="135">
        <v>329</v>
      </c>
      <c r="E11" s="136">
        <v>3007.0279999999998</v>
      </c>
      <c r="F11" s="136">
        <v>32173.197810000001</v>
      </c>
      <c r="G11" s="208">
        <f>E11/$E$14</f>
        <v>0.11337851791563736</v>
      </c>
      <c r="H11" s="145">
        <f>(E11-I11)/I11</f>
        <v>-3.9358155380374932E-2</v>
      </c>
      <c r="I11" s="901">
        <v>3130.2280000000001</v>
      </c>
      <c r="J11" s="197">
        <v>33307.558479999992</v>
      </c>
      <c r="K11" s="213">
        <f>I11/$I$14</f>
        <v>0.11628872364626938</v>
      </c>
      <c r="L11" s="156"/>
      <c r="M11" s="137"/>
      <c r="O11" s="137"/>
      <c r="P11" s="137"/>
      <c r="Q11" s="137"/>
    </row>
    <row r="12" spans="1:17" ht="12.95" customHeight="1" x14ac:dyDescent="0.2">
      <c r="A12" s="1079"/>
      <c r="B12" s="1080"/>
      <c r="C12" s="161" t="s">
        <v>8</v>
      </c>
      <c r="D12" s="135">
        <v>10117</v>
      </c>
      <c r="E12" s="136">
        <v>4659.3908520000005</v>
      </c>
      <c r="F12" s="136">
        <v>49850.735720000004</v>
      </c>
      <c r="G12" s="208">
        <f>E12/$E$14</f>
        <v>0.17568004993283695</v>
      </c>
      <c r="H12" s="145">
        <f t="shared" ref="H12:H14" si="0">(E12-I12)/I12</f>
        <v>-2.0237062756779292E-2</v>
      </c>
      <c r="I12" s="901">
        <v>4755.6308520000002</v>
      </c>
      <c r="J12" s="197">
        <v>50601.391252000001</v>
      </c>
      <c r="K12" s="213">
        <f>I12/$I$14</f>
        <v>0.17667283083273827</v>
      </c>
      <c r="L12" s="156"/>
      <c r="M12" s="137"/>
      <c r="O12" s="137"/>
      <c r="P12" s="137"/>
      <c r="Q12" s="137"/>
    </row>
    <row r="13" spans="1:17" ht="12.95" customHeight="1" x14ac:dyDescent="0.2">
      <c r="A13" s="1079"/>
      <c r="B13" s="1080"/>
      <c r="C13" s="161" t="s">
        <v>9</v>
      </c>
      <c r="D13" s="135">
        <v>104327</v>
      </c>
      <c r="E13" s="136">
        <v>8855.0751479999999</v>
      </c>
      <c r="F13" s="136">
        <v>94738.624280000004</v>
      </c>
      <c r="G13" s="208">
        <f>E13/$E$14</f>
        <v>0.33387627129239672</v>
      </c>
      <c r="H13" s="145">
        <f t="shared" si="0"/>
        <v>-2.2406625353492075E-2</v>
      </c>
      <c r="I13" s="901">
        <v>9058.035147999999</v>
      </c>
      <c r="J13" s="197">
        <v>96380.574747999999</v>
      </c>
      <c r="K13" s="213">
        <f>I13/$I$14</f>
        <v>0.336508186018388</v>
      </c>
      <c r="L13" s="156"/>
      <c r="M13" s="137"/>
      <c r="O13" s="137"/>
      <c r="P13" s="137"/>
      <c r="Q13" s="137"/>
    </row>
    <row r="14" spans="1:17" ht="12.95" customHeight="1" x14ac:dyDescent="0.2">
      <c r="A14" s="1081"/>
      <c r="B14" s="1082"/>
      <c r="C14" s="163" t="s">
        <v>2</v>
      </c>
      <c r="D14" s="151">
        <v>114871</v>
      </c>
      <c r="E14" s="152">
        <v>26522.026000000002</v>
      </c>
      <c r="F14" s="153">
        <v>283760.02464000002</v>
      </c>
      <c r="G14" s="209">
        <f>SUM(G10:G13)</f>
        <v>0.99999999999999989</v>
      </c>
      <c r="H14" s="154">
        <f t="shared" si="0"/>
        <v>-1.4700350245039165E-2</v>
      </c>
      <c r="I14" s="903">
        <v>26917.725999999999</v>
      </c>
      <c r="J14" s="198">
        <v>286415.40483999997</v>
      </c>
      <c r="K14" s="214">
        <f>SUM(K10:K13)</f>
        <v>1</v>
      </c>
      <c r="L14" s="174"/>
      <c r="M14" s="137"/>
    </row>
    <row r="15" spans="1:17" ht="12.95" customHeight="1" x14ac:dyDescent="0.2">
      <c r="A15" s="1083" t="str">
        <f>T!J21</f>
        <v>květen</v>
      </c>
      <c r="B15" s="1084"/>
      <c r="C15" s="161" t="s">
        <v>6</v>
      </c>
      <c r="D15" s="135">
        <v>98</v>
      </c>
      <c r="E15" s="136">
        <v>8756.4470000000001</v>
      </c>
      <c r="F15" s="136">
        <v>93877.430960000012</v>
      </c>
      <c r="G15" s="208">
        <f>E15/$E$19</f>
        <v>0.49390395919735786</v>
      </c>
      <c r="H15" s="145">
        <f>(E15-I15)/I15</f>
        <v>2.0012471101025019E-2</v>
      </c>
      <c r="I15" s="901">
        <v>8584.646999999999</v>
      </c>
      <c r="J15" s="197">
        <v>91881.185650000014</v>
      </c>
      <c r="K15" s="213">
        <f>I15/$I$19</f>
        <v>0.49246630382330187</v>
      </c>
      <c r="L15" s="156"/>
      <c r="M15" s="137"/>
      <c r="N15" s="137"/>
    </row>
    <row r="16" spans="1:17" ht="12.95" customHeight="1" x14ac:dyDescent="0.2">
      <c r="A16" s="1083"/>
      <c r="B16" s="1084"/>
      <c r="C16" s="161" t="s">
        <v>7</v>
      </c>
      <c r="D16" s="135">
        <v>329</v>
      </c>
      <c r="E16" s="136">
        <v>2055.7150000000001</v>
      </c>
      <c r="F16" s="136">
        <v>22037.916510000006</v>
      </c>
      <c r="G16" s="208">
        <f t="shared" ref="G16:G17" si="1">E16/$E$19</f>
        <v>0.11595179842707853</v>
      </c>
      <c r="H16" s="145">
        <f>(E16-I16)/I16</f>
        <v>2.9272362255240362E-3</v>
      </c>
      <c r="I16" s="901">
        <v>2049.7150000000001</v>
      </c>
      <c r="J16" s="197">
        <v>21937.749730000003</v>
      </c>
      <c r="K16" s="213">
        <f t="shared" ref="K16:K18" si="2">I16/$I$19</f>
        <v>0.11758381794163224</v>
      </c>
      <c r="L16" s="157"/>
      <c r="M16" s="140"/>
      <c r="N16" s="137"/>
    </row>
    <row r="17" spans="1:21" ht="12.95" customHeight="1" x14ac:dyDescent="0.2">
      <c r="A17" s="1083"/>
      <c r="B17" s="1084"/>
      <c r="C17" s="161" t="s">
        <v>8</v>
      </c>
      <c r="D17" s="135">
        <v>10112</v>
      </c>
      <c r="E17" s="136">
        <v>2367.6298919999999</v>
      </c>
      <c r="F17" s="136">
        <v>25376.559819999999</v>
      </c>
      <c r="G17" s="208">
        <f t="shared" si="1"/>
        <v>0.13354523559302223</v>
      </c>
      <c r="H17" s="145">
        <f t="shared" ref="H17:H19" si="3">(E17-I17)/I17</f>
        <v>1.9278042956724879E-2</v>
      </c>
      <c r="I17" s="901">
        <v>2322.8498920000002</v>
      </c>
      <c r="J17" s="197">
        <v>24858.068016000001</v>
      </c>
      <c r="K17" s="213">
        <f>I17/$I$19</f>
        <v>0.13325245646671274</v>
      </c>
      <c r="L17" s="156"/>
      <c r="M17" s="137"/>
      <c r="N17" s="137"/>
      <c r="O17" s="137"/>
      <c r="P17" s="137"/>
    </row>
    <row r="18" spans="1:21" ht="12.95" customHeight="1" x14ac:dyDescent="0.2">
      <c r="A18" s="1083"/>
      <c r="B18" s="1084"/>
      <c r="C18" s="161" t="s">
        <v>9</v>
      </c>
      <c r="D18" s="135">
        <v>104293</v>
      </c>
      <c r="E18" s="136">
        <v>4549.2561079999996</v>
      </c>
      <c r="F18" s="136">
        <v>48757.550179999998</v>
      </c>
      <c r="G18" s="208">
        <f>E18/$E$19</f>
        <v>0.25659900678254122</v>
      </c>
      <c r="H18" s="145">
        <f t="shared" si="3"/>
        <v>1.6653496027792914E-2</v>
      </c>
      <c r="I18" s="901">
        <v>4474.7361080000001</v>
      </c>
      <c r="J18" s="197">
        <v>47885.459984000001</v>
      </c>
      <c r="K18" s="213">
        <f t="shared" si="2"/>
        <v>0.25669742176835314</v>
      </c>
      <c r="L18" s="156"/>
      <c r="M18" s="137"/>
      <c r="N18" s="137"/>
      <c r="O18" s="137"/>
      <c r="P18" s="137"/>
    </row>
    <row r="19" spans="1:21" ht="12.95" customHeight="1" x14ac:dyDescent="0.2">
      <c r="A19" s="1083"/>
      <c r="B19" s="1084"/>
      <c r="C19" s="163" t="s">
        <v>2</v>
      </c>
      <c r="D19" s="151">
        <v>114832</v>
      </c>
      <c r="E19" s="152">
        <v>17729.048000000003</v>
      </c>
      <c r="F19" s="153">
        <v>190049.45747000002</v>
      </c>
      <c r="G19" s="209">
        <f>SUM(G15:G18)</f>
        <v>0.99999999999999978</v>
      </c>
      <c r="H19" s="154">
        <f t="shared" si="3"/>
        <v>1.7043419358525057E-2</v>
      </c>
      <c r="I19" s="903">
        <v>17431.948</v>
      </c>
      <c r="J19" s="198">
        <v>186562.46338000003</v>
      </c>
      <c r="K19" s="214">
        <f>SUM(K15:K18)</f>
        <v>1</v>
      </c>
      <c r="L19" s="174"/>
      <c r="M19" s="137"/>
      <c r="N19" s="137"/>
      <c r="O19" s="137"/>
      <c r="P19" s="137"/>
    </row>
    <row r="20" spans="1:21" ht="12.95" customHeight="1" x14ac:dyDescent="0.2">
      <c r="A20" s="1083" t="str">
        <f>T!J22</f>
        <v>červen</v>
      </c>
      <c r="B20" s="1084"/>
      <c r="C20" s="160" t="s">
        <v>6</v>
      </c>
      <c r="D20" s="180">
        <v>98</v>
      </c>
      <c r="E20" s="181">
        <v>8092.59</v>
      </c>
      <c r="F20" s="181">
        <v>86917.816210000019</v>
      </c>
      <c r="G20" s="207">
        <f>E20/$E$24</f>
        <v>0.62331656334528074</v>
      </c>
      <c r="H20" s="182">
        <f>(E20-I20)/I20</f>
        <v>2.1560783610774861E-2</v>
      </c>
      <c r="I20" s="900">
        <v>7921.79</v>
      </c>
      <c r="J20" s="199">
        <v>84837.370260000011</v>
      </c>
      <c r="K20" s="212">
        <f>I20/$I$24</f>
        <v>0.60574267228452694</v>
      </c>
      <c r="L20" s="183"/>
      <c r="M20" s="136"/>
      <c r="N20" s="136"/>
      <c r="O20" s="136"/>
      <c r="P20" s="136"/>
      <c r="Q20" s="136"/>
      <c r="R20" s="136"/>
      <c r="S20" s="136"/>
      <c r="T20" s="136"/>
      <c r="U20" s="136"/>
    </row>
    <row r="21" spans="1:21" ht="12.95" customHeight="1" x14ac:dyDescent="0.2">
      <c r="A21" s="1083"/>
      <c r="B21" s="1084"/>
      <c r="C21" s="161" t="s">
        <v>7</v>
      </c>
      <c r="D21" s="135">
        <v>329</v>
      </c>
      <c r="E21" s="136">
        <v>1514.086</v>
      </c>
      <c r="F21" s="136">
        <v>16257.615049999995</v>
      </c>
      <c r="G21" s="208">
        <f t="shared" ref="G21:G23" si="4">E21/$E$24</f>
        <v>0.11661963377969263</v>
      </c>
      <c r="H21" s="145">
        <f t="shared" ref="H21:H24" si="5">(E21-I21)/I21</f>
        <v>-6.6638474256343061E-2</v>
      </c>
      <c r="I21" s="901">
        <v>1622.1860000000001</v>
      </c>
      <c r="J21" s="197">
        <v>17368.196120000001</v>
      </c>
      <c r="K21" s="213">
        <f t="shared" ref="K21:K22" si="6">I21/$I$24</f>
        <v>0.12404106680214291</v>
      </c>
      <c r="L21" s="158"/>
      <c r="M21" s="136"/>
      <c r="N21" s="136"/>
      <c r="O21" s="136"/>
      <c r="P21" s="136"/>
      <c r="Q21" s="136"/>
      <c r="R21" s="136"/>
      <c r="S21" s="136"/>
      <c r="T21" s="136"/>
      <c r="U21" s="136"/>
    </row>
    <row r="22" spans="1:21" ht="12.95" customHeight="1" x14ac:dyDescent="0.2">
      <c r="A22" s="1083"/>
      <c r="B22" s="1084"/>
      <c r="C22" s="161" t="s">
        <v>8</v>
      </c>
      <c r="D22" s="135">
        <v>10104</v>
      </c>
      <c r="E22" s="136">
        <v>1146.7102359999999</v>
      </c>
      <c r="F22" s="136">
        <v>12303.7433</v>
      </c>
      <c r="G22" s="208">
        <f t="shared" si="4"/>
        <v>8.8323204741173805E-2</v>
      </c>
      <c r="H22" s="145">
        <f t="shared" si="5"/>
        <v>-4.7416898968766975E-2</v>
      </c>
      <c r="I22" s="901">
        <v>1203.790236</v>
      </c>
      <c r="J22" s="197">
        <v>12882.853955999999</v>
      </c>
      <c r="K22" s="213">
        <f t="shared" si="6"/>
        <v>9.20482762639077E-2</v>
      </c>
      <c r="L22" s="158"/>
      <c r="M22" s="136"/>
      <c r="N22" s="136"/>
      <c r="O22" s="136"/>
      <c r="P22" s="136"/>
      <c r="Q22" s="136"/>
      <c r="R22" s="136"/>
      <c r="S22" s="136"/>
      <c r="T22" s="136"/>
      <c r="U22" s="136"/>
    </row>
    <row r="23" spans="1:21" ht="12.95" customHeight="1" x14ac:dyDescent="0.2">
      <c r="A23" s="1083"/>
      <c r="B23" s="1084"/>
      <c r="C23" s="161" t="s">
        <v>9</v>
      </c>
      <c r="D23" s="135">
        <v>104250</v>
      </c>
      <c r="E23" s="136">
        <v>2229.7277640000002</v>
      </c>
      <c r="F23" s="136">
        <v>23921.1067</v>
      </c>
      <c r="G23" s="208">
        <f t="shared" si="4"/>
        <v>0.17174059813385298</v>
      </c>
      <c r="H23" s="145">
        <f t="shared" si="5"/>
        <v>-4.305491138421131E-2</v>
      </c>
      <c r="I23" s="901">
        <v>2330.0477639999999</v>
      </c>
      <c r="J23" s="197">
        <v>24932.544044000002</v>
      </c>
      <c r="K23" s="213">
        <f>I23/$I$24</f>
        <v>0.17816798464942227</v>
      </c>
      <c r="L23" s="158"/>
      <c r="M23" s="136"/>
      <c r="N23" s="136"/>
      <c r="O23" s="136"/>
      <c r="P23" s="136"/>
      <c r="Q23" s="136"/>
      <c r="R23" s="136"/>
      <c r="S23" s="136"/>
      <c r="T23" s="136"/>
      <c r="U23" s="136"/>
    </row>
    <row r="24" spans="1:21" ht="12.95" customHeight="1" thickBot="1" x14ac:dyDescent="0.25">
      <c r="A24" s="1085"/>
      <c r="B24" s="1086"/>
      <c r="C24" s="184" t="s">
        <v>2</v>
      </c>
      <c r="D24" s="185">
        <v>114781</v>
      </c>
      <c r="E24" s="186">
        <v>12983.113999999998</v>
      </c>
      <c r="F24" s="187">
        <v>139400.28126000002</v>
      </c>
      <c r="G24" s="210">
        <f>SUM(G20:G23)</f>
        <v>1.0000000000000002</v>
      </c>
      <c r="H24" s="188">
        <f t="shared" si="5"/>
        <v>-7.241271362324342E-3</v>
      </c>
      <c r="I24" s="913">
        <v>13077.814000000002</v>
      </c>
      <c r="J24" s="200">
        <v>140020.96438000002</v>
      </c>
      <c r="K24" s="215">
        <f>SUM(K20:K23)</f>
        <v>0.99999999999999978</v>
      </c>
      <c r="L24" s="189"/>
    </row>
    <row r="25" spans="1:21" ht="12.95" customHeight="1" thickTop="1" x14ac:dyDescent="0.2">
      <c r="A25" s="1091" t="str">
        <f>T!E17</f>
        <v>II. čtvrtletí</v>
      </c>
      <c r="B25" s="1092"/>
      <c r="C25" s="161" t="s">
        <v>6</v>
      </c>
      <c r="D25" s="135">
        <f>D20</f>
        <v>98</v>
      </c>
      <c r="E25" s="136">
        <f>E10+E15+E20</f>
        <v>26849.569</v>
      </c>
      <c r="F25" s="136">
        <f>F10+F15+F20</f>
        <v>287792.71400000004</v>
      </c>
      <c r="G25" s="208">
        <f>E25/$E$29</f>
        <v>0.46911767141695099</v>
      </c>
      <c r="H25" s="145">
        <f>(E25-I25)/I25</f>
        <v>1.3946232948011188E-2</v>
      </c>
      <c r="I25" s="905">
        <v>26480.269</v>
      </c>
      <c r="J25" s="197">
        <v>282844.43626999995</v>
      </c>
      <c r="K25" s="213">
        <f>I25/$I$29</f>
        <v>0.46110791055321804</v>
      </c>
      <c r="L25" s="155"/>
    </row>
    <row r="26" spans="1:21" ht="12.95" customHeight="1" x14ac:dyDescent="0.2">
      <c r="A26" s="1083"/>
      <c r="B26" s="1084"/>
      <c r="C26" s="161" t="s">
        <v>7</v>
      </c>
      <c r="D26" s="135">
        <f>D21</f>
        <v>329</v>
      </c>
      <c r="E26" s="136">
        <f t="shared" ref="E26:F28" si="7">E11+E16+E21</f>
        <v>6576.8290000000006</v>
      </c>
      <c r="F26" s="136">
        <f t="shared" si="7"/>
        <v>70468.729370000001</v>
      </c>
      <c r="G26" s="208">
        <f t="shared" ref="G26:G28" si="8">E26/$E$29</f>
        <v>0.11491084664291909</v>
      </c>
      <c r="H26" s="145">
        <f t="shared" ref="H26:H29" si="9">(E26-I26)/I26</f>
        <v>-3.3121982838020293E-2</v>
      </c>
      <c r="I26" s="901">
        <v>6802.1290000000008</v>
      </c>
      <c r="J26" s="197">
        <v>72613.504329999996</v>
      </c>
      <c r="K26" s="213">
        <f t="shared" ref="K26:K28" si="10">I26/$I$29</f>
        <v>0.11844726692555316</v>
      </c>
      <c r="L26" s="155"/>
    </row>
    <row r="27" spans="1:21" ht="12.95" customHeight="1" x14ac:dyDescent="0.2">
      <c r="A27" s="1083"/>
      <c r="B27" s="1084"/>
      <c r="C27" s="161" t="s">
        <v>8</v>
      </c>
      <c r="D27" s="135">
        <f t="shared" ref="D27:D28" si="11">D22</f>
        <v>10104</v>
      </c>
      <c r="E27" s="136">
        <f t="shared" si="7"/>
        <v>8173.7309800000003</v>
      </c>
      <c r="F27" s="136">
        <f t="shared" si="7"/>
        <v>87531.038840000008</v>
      </c>
      <c r="G27" s="208">
        <f t="shared" si="8"/>
        <v>0.14281203709922469</v>
      </c>
      <c r="H27" s="145">
        <f t="shared" si="9"/>
        <v>-1.3105101277427759E-2</v>
      </c>
      <c r="I27" s="901">
        <v>8282.2709800000011</v>
      </c>
      <c r="J27" s="197">
        <v>88342.313224000012</v>
      </c>
      <c r="K27" s="213">
        <f t="shared" si="10"/>
        <v>0.14422136973847788</v>
      </c>
      <c r="L27" s="155"/>
    </row>
    <row r="28" spans="1:21" ht="12.95" customHeight="1" x14ac:dyDescent="0.2">
      <c r="A28" s="1083"/>
      <c r="B28" s="1084"/>
      <c r="C28" s="161" t="s">
        <v>9</v>
      </c>
      <c r="D28" s="135">
        <f t="shared" si="11"/>
        <v>104250</v>
      </c>
      <c r="E28" s="136">
        <f t="shared" si="7"/>
        <v>15634.059020000001</v>
      </c>
      <c r="F28" s="136">
        <f t="shared" si="7"/>
        <v>167417.28116000001</v>
      </c>
      <c r="G28" s="208">
        <f t="shared" si="8"/>
        <v>0.27315944484090521</v>
      </c>
      <c r="H28" s="145">
        <f t="shared" si="9"/>
        <v>-1.4421144168106283E-2</v>
      </c>
      <c r="I28" s="901">
        <v>15862.819019999999</v>
      </c>
      <c r="J28" s="197">
        <v>169198.57877600001</v>
      </c>
      <c r="K28" s="213">
        <f t="shared" si="10"/>
        <v>0.27622345278275101</v>
      </c>
      <c r="L28" s="155"/>
    </row>
    <row r="29" spans="1:21" ht="12.95" customHeight="1" x14ac:dyDescent="0.2">
      <c r="A29" s="1083"/>
      <c r="B29" s="1084"/>
      <c r="C29" s="164" t="s">
        <v>2</v>
      </c>
      <c r="D29" s="165">
        <f>SUM(D25:D28)</f>
        <v>114781</v>
      </c>
      <c r="E29" s="166">
        <f>SUM(E25:E28)</f>
        <v>57234.188000000002</v>
      </c>
      <c r="F29" s="167">
        <f>SUM(F25:F28)</f>
        <v>613209.76337000006</v>
      </c>
      <c r="G29" s="211">
        <f>SUM(G25:G28)</f>
        <v>1</v>
      </c>
      <c r="H29" s="168">
        <f t="shared" si="9"/>
        <v>-3.3659838995568751E-3</v>
      </c>
      <c r="I29" s="906">
        <v>57427.487999999998</v>
      </c>
      <c r="J29" s="201">
        <v>612998.83260000008</v>
      </c>
      <c r="K29" s="216">
        <f>SUM(K25:K28)</f>
        <v>1</v>
      </c>
      <c r="L29" s="159"/>
    </row>
    <row r="30" spans="1:21" ht="5.0999999999999996" customHeight="1" x14ac:dyDescent="0.2">
      <c r="A30" s="138"/>
      <c r="B30" s="139"/>
      <c r="C30" s="257"/>
      <c r="D30" s="143"/>
      <c r="E30" s="144"/>
      <c r="F30" s="144"/>
      <c r="G30" s="217"/>
      <c r="H30" s="146"/>
      <c r="I30" s="908"/>
      <c r="J30" s="219"/>
      <c r="K30" s="222"/>
      <c r="L30" s="155"/>
    </row>
    <row r="31" spans="1:21" ht="20.100000000000001" customHeight="1" x14ac:dyDescent="0.2">
      <c r="A31" s="138"/>
      <c r="B31" s="139"/>
      <c r="C31" s="142"/>
      <c r="D31" s="144"/>
      <c r="E31" s="144"/>
      <c r="F31" s="144"/>
      <c r="G31" s="173"/>
      <c r="H31" s="122"/>
      <c r="I31" s="219"/>
      <c r="J31" s="219"/>
      <c r="K31" s="221"/>
      <c r="L31" s="126"/>
    </row>
    <row r="32" spans="1:21" ht="12.95" customHeight="1" x14ac:dyDescent="0.2">
      <c r="A32" s="1123" t="s">
        <v>126</v>
      </c>
      <c r="B32" s="1123"/>
      <c r="C32" s="1123"/>
      <c r="D32" s="1124"/>
      <c r="E32" s="170"/>
      <c r="F32" s="125"/>
      <c r="G32" s="125"/>
      <c r="H32" s="125"/>
      <c r="I32" s="223"/>
      <c r="J32" s="224"/>
      <c r="K32" s="225"/>
      <c r="L32" s="126"/>
    </row>
    <row r="33" spans="1:12" ht="24.95" customHeight="1" x14ac:dyDescent="0.25">
      <c r="A33" s="123"/>
      <c r="B33" s="127"/>
      <c r="C33" s="128"/>
      <c r="D33" s="128"/>
      <c r="E33" s="1060">
        <f>T!G17</f>
        <v>2016</v>
      </c>
      <c r="F33" s="1061"/>
      <c r="G33" s="1061"/>
      <c r="H33" s="896"/>
      <c r="I33" s="1062">
        <f>E33-1</f>
        <v>2015</v>
      </c>
      <c r="J33" s="1063"/>
      <c r="K33" s="1064"/>
      <c r="L33" s="155"/>
    </row>
    <row r="34" spans="1:12" ht="24.95" customHeight="1" x14ac:dyDescent="0.25">
      <c r="A34" s="129"/>
      <c r="B34" s="130"/>
      <c r="C34" s="131"/>
      <c r="D34" s="131"/>
      <c r="E34" s="132"/>
      <c r="F34" s="133"/>
      <c r="G34" s="175"/>
      <c r="H34" s="1054" t="s">
        <v>112</v>
      </c>
      <c r="I34" s="897"/>
      <c r="J34" s="194"/>
      <c r="K34" s="898"/>
      <c r="L34" s="155"/>
    </row>
    <row r="35" spans="1:12" ht="24.95" customHeight="1" x14ac:dyDescent="0.25">
      <c r="A35" s="129"/>
      <c r="B35" s="169"/>
      <c r="C35" s="169"/>
      <c r="D35" s="1066" t="s">
        <v>0</v>
      </c>
      <c r="E35" s="1053" t="s">
        <v>41</v>
      </c>
      <c r="F35" s="1054"/>
      <c r="G35" s="202" t="s">
        <v>111</v>
      </c>
      <c r="H35" s="1054"/>
      <c r="I35" s="1068" t="s">
        <v>41</v>
      </c>
      <c r="J35" s="1069"/>
      <c r="K35" s="205" t="s">
        <v>111</v>
      </c>
      <c r="L35" s="155"/>
    </row>
    <row r="36" spans="1:12" ht="12.95" customHeight="1" x14ac:dyDescent="0.25">
      <c r="A36" s="1065" t="s">
        <v>164</v>
      </c>
      <c r="B36" s="1065"/>
      <c r="C36" s="238" t="s">
        <v>48</v>
      </c>
      <c r="D36" s="1067"/>
      <c r="E36" s="134" t="s">
        <v>154</v>
      </c>
      <c r="F36" s="134" t="s">
        <v>1</v>
      </c>
      <c r="G36" s="203" t="s">
        <v>69</v>
      </c>
      <c r="H36" s="1065"/>
      <c r="I36" s="899" t="s">
        <v>165</v>
      </c>
      <c r="J36" s="196" t="s">
        <v>1</v>
      </c>
      <c r="K36" s="206" t="s">
        <v>69</v>
      </c>
      <c r="L36" s="159"/>
    </row>
    <row r="37" spans="1:12" ht="12.95" customHeight="1" x14ac:dyDescent="0.2">
      <c r="A37" s="1077" t="str">
        <f>T!J20</f>
        <v>duben</v>
      </c>
      <c r="B37" s="1078"/>
      <c r="C37" s="160" t="s">
        <v>6</v>
      </c>
      <c r="D37" s="135">
        <v>70</v>
      </c>
      <c r="E37" s="136">
        <v>12334.9</v>
      </c>
      <c r="F37" s="136">
        <v>132004.45431999999</v>
      </c>
      <c r="G37" s="208">
        <f>E37/$E$41</f>
        <v>0.39059833119587073</v>
      </c>
      <c r="H37" s="145">
        <f>(E37-I37)/I37</f>
        <v>2.6254612846064469E-3</v>
      </c>
      <c r="I37" s="901">
        <v>12302.6</v>
      </c>
      <c r="J37" s="197">
        <v>130907.38328999998</v>
      </c>
      <c r="K37" s="213">
        <f>I37/$I$41</f>
        <v>0.39252258920822908</v>
      </c>
      <c r="L37" s="155"/>
    </row>
    <row r="38" spans="1:12" ht="12.95" customHeight="1" x14ac:dyDescent="0.2">
      <c r="A38" s="1079"/>
      <c r="B38" s="1080"/>
      <c r="C38" s="161" t="s">
        <v>7</v>
      </c>
      <c r="D38" s="135">
        <v>343</v>
      </c>
      <c r="E38" s="136">
        <v>2715.4</v>
      </c>
      <c r="F38" s="136">
        <v>29059.486819999976</v>
      </c>
      <c r="G38" s="208">
        <f t="shared" ref="G38:G41" si="12">E38/$E$41</f>
        <v>8.5986161908833264E-2</v>
      </c>
      <c r="H38" s="145">
        <f>(E38-I38)/I38</f>
        <v>-2.9375045898509216E-3</v>
      </c>
      <c r="I38" s="901">
        <v>2723.4</v>
      </c>
      <c r="J38" s="197">
        <v>28978.887359999993</v>
      </c>
      <c r="K38" s="213">
        <f t="shared" ref="K38:K41" si="13">I38/$I$41</f>
        <v>8.6891878094849148E-2</v>
      </c>
      <c r="L38" s="156"/>
    </row>
    <row r="39" spans="1:12" ht="12.95" customHeight="1" x14ac:dyDescent="0.2">
      <c r="A39" s="1079"/>
      <c r="B39" s="1080"/>
      <c r="C39" s="161" t="s">
        <v>8</v>
      </c>
      <c r="D39" s="135">
        <v>10488</v>
      </c>
      <c r="E39" s="136">
        <v>5036.2</v>
      </c>
      <c r="F39" s="136">
        <v>53895.5</v>
      </c>
      <c r="G39" s="208">
        <f t="shared" si="12"/>
        <v>0.15947687582133979</v>
      </c>
      <c r="H39" s="145">
        <f t="shared" ref="H39:H41" si="14">(E39-I39)/I39</f>
        <v>5.1292286198981775E-3</v>
      </c>
      <c r="I39" s="901">
        <v>5010.5</v>
      </c>
      <c r="J39" s="197">
        <v>53315.3</v>
      </c>
      <c r="K39" s="213">
        <f t="shared" si="13"/>
        <v>0.15986331614681709</v>
      </c>
      <c r="L39" s="156"/>
    </row>
    <row r="40" spans="1:12" ht="12.95" customHeight="1" x14ac:dyDescent="0.2">
      <c r="A40" s="1079"/>
      <c r="B40" s="1080"/>
      <c r="C40" s="161" t="s">
        <v>9</v>
      </c>
      <c r="D40" s="135">
        <v>147895</v>
      </c>
      <c r="E40" s="136">
        <v>11493</v>
      </c>
      <c r="F40" s="136">
        <v>122994.4</v>
      </c>
      <c r="G40" s="208">
        <f t="shared" si="12"/>
        <v>0.36393863107395619</v>
      </c>
      <c r="H40" s="145">
        <f t="shared" si="14"/>
        <v>1.6548881557416958E-2</v>
      </c>
      <c r="I40" s="901">
        <v>11305.9</v>
      </c>
      <c r="J40" s="197">
        <v>120302.5</v>
      </c>
      <c r="K40" s="213">
        <f t="shared" si="13"/>
        <v>0.36072221655010461</v>
      </c>
      <c r="L40" s="156"/>
    </row>
    <row r="41" spans="1:12" ht="12.95" customHeight="1" x14ac:dyDescent="0.2">
      <c r="A41" s="1081"/>
      <c r="B41" s="1082"/>
      <c r="C41" s="163" t="s">
        <v>2</v>
      </c>
      <c r="D41" s="151">
        <v>158796</v>
      </c>
      <c r="E41" s="152">
        <v>31579.5</v>
      </c>
      <c r="F41" s="153">
        <v>337953.84113999992</v>
      </c>
      <c r="G41" s="209">
        <f t="shared" si="12"/>
        <v>1</v>
      </c>
      <c r="H41" s="154">
        <f t="shared" si="14"/>
        <v>7.564832303843947E-3</v>
      </c>
      <c r="I41" s="903">
        <v>31342.400000000001</v>
      </c>
      <c r="J41" s="198">
        <v>333504.07064999995</v>
      </c>
      <c r="K41" s="214">
        <f t="shared" si="13"/>
        <v>1</v>
      </c>
      <c r="L41" s="174"/>
    </row>
    <row r="42" spans="1:12" ht="12.95" customHeight="1" x14ac:dyDescent="0.2">
      <c r="A42" s="1083" t="str">
        <f>T!J21</f>
        <v>květen</v>
      </c>
      <c r="B42" s="1084"/>
      <c r="C42" s="161" t="s">
        <v>6</v>
      </c>
      <c r="D42" s="135">
        <v>70</v>
      </c>
      <c r="E42" s="136">
        <v>12111.7</v>
      </c>
      <c r="F42" s="136">
        <v>129885.60316</v>
      </c>
      <c r="G42" s="208">
        <f>E42/$E$46</f>
        <v>0.56225222130409347</v>
      </c>
      <c r="H42" s="145">
        <f>(E42-I42)/I42</f>
        <v>0.15000142424443844</v>
      </c>
      <c r="I42" s="901">
        <v>10531.9</v>
      </c>
      <c r="J42" s="197">
        <v>112739.63407</v>
      </c>
      <c r="K42" s="213">
        <f>I42/$I$46</f>
        <v>0.55101314763755838</v>
      </c>
      <c r="L42" s="156"/>
    </row>
    <row r="43" spans="1:12" ht="12.95" customHeight="1" x14ac:dyDescent="0.2">
      <c r="A43" s="1083"/>
      <c r="B43" s="1084"/>
      <c r="C43" s="161" t="s">
        <v>7</v>
      </c>
      <c r="D43" s="135">
        <v>345</v>
      </c>
      <c r="E43" s="136">
        <v>1889</v>
      </c>
      <c r="F43" s="136">
        <v>20257.786610000006</v>
      </c>
      <c r="G43" s="208">
        <f t="shared" ref="G43:G46" si="15">E43/$E$46</f>
        <v>8.7691607787794654E-2</v>
      </c>
      <c r="H43" s="145">
        <f>(E43-I43)/I43</f>
        <v>0.28232978073450554</v>
      </c>
      <c r="I43" s="901">
        <v>1473.1</v>
      </c>
      <c r="J43" s="197">
        <v>15769.04293</v>
      </c>
      <c r="K43" s="213">
        <f t="shared" ref="K43:K46" si="16">I43/$I$46</f>
        <v>7.7070373606366108E-2</v>
      </c>
      <c r="L43" s="157"/>
    </row>
    <row r="44" spans="1:12" ht="12.95" customHeight="1" x14ac:dyDescent="0.2">
      <c r="A44" s="1083"/>
      <c r="B44" s="1084"/>
      <c r="C44" s="161" t="s">
        <v>8</v>
      </c>
      <c r="D44" s="135">
        <v>10483</v>
      </c>
      <c r="E44" s="136">
        <v>2297.5</v>
      </c>
      <c r="F44" s="136">
        <v>24638.7</v>
      </c>
      <c r="G44" s="208">
        <f t="shared" si="15"/>
        <v>0.10665509205529816</v>
      </c>
      <c r="H44" s="145">
        <f t="shared" ref="H44:H46" si="17">(E44-I44)/I44</f>
        <v>5.2450755840586352E-2</v>
      </c>
      <c r="I44" s="901">
        <v>2183</v>
      </c>
      <c r="J44" s="197">
        <v>23367.7</v>
      </c>
      <c r="K44" s="213">
        <f t="shared" si="16"/>
        <v>0.11421127254273113</v>
      </c>
      <c r="L44" s="156"/>
    </row>
    <row r="45" spans="1:12" ht="12.95" customHeight="1" x14ac:dyDescent="0.2">
      <c r="A45" s="1083"/>
      <c r="B45" s="1084"/>
      <c r="C45" s="161" t="s">
        <v>9</v>
      </c>
      <c r="D45" s="135">
        <v>147842</v>
      </c>
      <c r="E45" s="136">
        <v>5243.2</v>
      </c>
      <c r="F45" s="136">
        <v>56227.8</v>
      </c>
      <c r="G45" s="208">
        <f t="shared" si="15"/>
        <v>0.24340107885281362</v>
      </c>
      <c r="H45" s="145">
        <f t="shared" si="17"/>
        <v>6.4457843555230737E-2</v>
      </c>
      <c r="I45" s="901">
        <v>4925.7</v>
      </c>
      <c r="J45" s="197">
        <v>52727.8</v>
      </c>
      <c r="K45" s="213">
        <f t="shared" si="16"/>
        <v>0.25770520621334436</v>
      </c>
      <c r="L45" s="156"/>
    </row>
    <row r="46" spans="1:12" ht="12.95" customHeight="1" x14ac:dyDescent="0.2">
      <c r="A46" s="1083"/>
      <c r="B46" s="1084"/>
      <c r="C46" s="163" t="s">
        <v>2</v>
      </c>
      <c r="D46" s="151">
        <v>158740</v>
      </c>
      <c r="E46" s="152">
        <v>21541.4</v>
      </c>
      <c r="F46" s="153">
        <v>231009.88977000001</v>
      </c>
      <c r="G46" s="226">
        <f t="shared" si="15"/>
        <v>1</v>
      </c>
      <c r="H46" s="154">
        <f t="shared" si="17"/>
        <v>0.1270136080403062</v>
      </c>
      <c r="I46" s="903">
        <v>19113.7</v>
      </c>
      <c r="J46" s="198">
        <v>204604.17700000003</v>
      </c>
      <c r="K46" s="228">
        <f t="shared" si="16"/>
        <v>1</v>
      </c>
      <c r="L46" s="174"/>
    </row>
    <row r="47" spans="1:12" ht="12.95" customHeight="1" x14ac:dyDescent="0.2">
      <c r="A47" s="1083" t="str">
        <f>T!J22</f>
        <v>červen</v>
      </c>
      <c r="B47" s="1084"/>
      <c r="C47" s="160" t="s">
        <v>6</v>
      </c>
      <c r="D47" s="180">
        <v>70</v>
      </c>
      <c r="E47" s="181">
        <v>10751.5</v>
      </c>
      <c r="F47" s="181">
        <v>115531.11447999999</v>
      </c>
      <c r="G47" s="207">
        <f>E47/$E$51</f>
        <v>0.70516436235800306</v>
      </c>
      <c r="H47" s="182">
        <f>(E47-I47)/I47</f>
        <v>0.15819239469998922</v>
      </c>
      <c r="I47" s="900">
        <v>9283</v>
      </c>
      <c r="J47" s="199">
        <v>99471.168440000009</v>
      </c>
      <c r="K47" s="212">
        <f>I47/$I$51</f>
        <v>0.66183285565584404</v>
      </c>
      <c r="L47" s="183"/>
    </row>
    <row r="48" spans="1:12" ht="12.95" customHeight="1" x14ac:dyDescent="0.2">
      <c r="A48" s="1083"/>
      <c r="B48" s="1084"/>
      <c r="C48" s="161" t="s">
        <v>7</v>
      </c>
      <c r="D48" s="135">
        <v>346</v>
      </c>
      <c r="E48" s="136">
        <v>1299.2</v>
      </c>
      <c r="F48" s="136">
        <v>13960.721939999998</v>
      </c>
      <c r="G48" s="208">
        <f t="shared" ref="G48:G51" si="18">E48/$E$51</f>
        <v>8.5211323031718134E-2</v>
      </c>
      <c r="H48" s="145">
        <f t="shared" ref="H48:H51" si="19">(E48-I48)/I48</f>
        <v>4.1776922460107564E-2</v>
      </c>
      <c r="I48" s="901">
        <v>1247.0999999999999</v>
      </c>
      <c r="J48" s="197">
        <v>13362.816539999994</v>
      </c>
      <c r="K48" s="213">
        <f t="shared" ref="K48:K51" si="20">I48/$I$51</f>
        <v>8.8912178637121947E-2</v>
      </c>
      <c r="L48" s="158"/>
    </row>
    <row r="49" spans="1:12" ht="12.95" customHeight="1" x14ac:dyDescent="0.2">
      <c r="A49" s="1083"/>
      <c r="B49" s="1084"/>
      <c r="C49" s="161" t="s">
        <v>8</v>
      </c>
      <c r="D49" s="135">
        <v>10471</v>
      </c>
      <c r="E49" s="136">
        <v>973.8</v>
      </c>
      <c r="F49" s="136">
        <v>10464</v>
      </c>
      <c r="G49" s="208">
        <f t="shared" si="18"/>
        <v>6.3869139753915574E-2</v>
      </c>
      <c r="H49" s="145">
        <f t="shared" si="19"/>
        <v>-9.2958271236959725E-2</v>
      </c>
      <c r="I49" s="901">
        <v>1073.5999999999999</v>
      </c>
      <c r="J49" s="197">
        <v>11504.2</v>
      </c>
      <c r="K49" s="213">
        <f t="shared" si="20"/>
        <v>7.6542470519456438E-2</v>
      </c>
      <c r="L49" s="158"/>
    </row>
    <row r="50" spans="1:12" ht="12.95" customHeight="1" x14ac:dyDescent="0.2">
      <c r="A50" s="1083"/>
      <c r="B50" s="1084"/>
      <c r="C50" s="161" t="s">
        <v>9</v>
      </c>
      <c r="D50" s="135">
        <v>147768</v>
      </c>
      <c r="E50" s="136">
        <v>2222.3000000000002</v>
      </c>
      <c r="F50" s="136">
        <v>23879.8</v>
      </c>
      <c r="G50" s="208">
        <f t="shared" si="18"/>
        <v>0.14575517485636333</v>
      </c>
      <c r="H50" s="145">
        <f t="shared" si="19"/>
        <v>-8.2641898864809007E-2</v>
      </c>
      <c r="I50" s="901">
        <v>2422.5</v>
      </c>
      <c r="J50" s="197">
        <v>25958.400000000001</v>
      </c>
      <c r="K50" s="213">
        <f t="shared" si="20"/>
        <v>0.17271249518757753</v>
      </c>
      <c r="L50" s="158"/>
    </row>
    <row r="51" spans="1:12" ht="12.95" customHeight="1" thickBot="1" x14ac:dyDescent="0.25">
      <c r="A51" s="1085"/>
      <c r="B51" s="1086"/>
      <c r="C51" s="184" t="s">
        <v>2</v>
      </c>
      <c r="D51" s="185">
        <v>158655</v>
      </c>
      <c r="E51" s="186">
        <v>15246.8</v>
      </c>
      <c r="F51" s="187">
        <v>163835.63642</v>
      </c>
      <c r="G51" s="210">
        <f t="shared" si="18"/>
        <v>1</v>
      </c>
      <c r="H51" s="188">
        <f t="shared" si="19"/>
        <v>8.7022857224337197E-2</v>
      </c>
      <c r="I51" s="913">
        <v>14026.2</v>
      </c>
      <c r="J51" s="200">
        <v>150296.58498000001</v>
      </c>
      <c r="K51" s="215">
        <f t="shared" si="20"/>
        <v>1</v>
      </c>
      <c r="L51" s="189"/>
    </row>
    <row r="52" spans="1:12" ht="12.95" customHeight="1" thickTop="1" x14ac:dyDescent="0.2">
      <c r="A52" s="1091" t="str">
        <f>T!E17</f>
        <v>II. čtvrtletí</v>
      </c>
      <c r="B52" s="1092"/>
      <c r="C52" s="161" t="s">
        <v>6</v>
      </c>
      <c r="D52" s="135">
        <f>D47</f>
        <v>70</v>
      </c>
      <c r="E52" s="136">
        <f>E37+E42+E47</f>
        <v>35198.1</v>
      </c>
      <c r="F52" s="136">
        <f>F37+F42+F47</f>
        <v>377421.17195999995</v>
      </c>
      <c r="G52" s="208">
        <f>E52/$E$56</f>
        <v>0.51483522189571973</v>
      </c>
      <c r="H52" s="145">
        <f>(E52-I52)/I52</f>
        <v>9.5916556394488942E-2</v>
      </c>
      <c r="I52" s="901">
        <v>32117.5</v>
      </c>
      <c r="J52" s="197">
        <v>343118.18579999998</v>
      </c>
      <c r="K52" s="213">
        <f>I52/$I$56</f>
        <v>0.49808241951667359</v>
      </c>
      <c r="L52" s="155"/>
    </row>
    <row r="53" spans="1:12" ht="12.95" customHeight="1" x14ac:dyDescent="0.2">
      <c r="A53" s="1083"/>
      <c r="B53" s="1084"/>
      <c r="C53" s="161" t="s">
        <v>7</v>
      </c>
      <c r="D53" s="135">
        <f>D48</f>
        <v>346</v>
      </c>
      <c r="E53" s="136">
        <f t="shared" ref="E53:F55" si="21">E38+E43+E48</f>
        <v>5903.5999999999995</v>
      </c>
      <c r="F53" s="136">
        <f t="shared" si="21"/>
        <v>63277.995369999982</v>
      </c>
      <c r="G53" s="208">
        <f t="shared" ref="G53:G56" si="22">E53/$E$56</f>
        <v>8.6350718248529634E-2</v>
      </c>
      <c r="H53" s="145">
        <f t="shared" ref="H53:H56" si="23">(E53-I53)/I53</f>
        <v>8.4502902490998427E-2</v>
      </c>
      <c r="I53" s="901">
        <v>5443.6</v>
      </c>
      <c r="J53" s="197">
        <v>58110.746829999982</v>
      </c>
      <c r="K53" s="213">
        <f t="shared" ref="K53:K56" si="24">I53/$I$56</f>
        <v>8.442006566142958E-2</v>
      </c>
      <c r="L53" s="155"/>
    </row>
    <row r="54" spans="1:12" ht="12.95" customHeight="1" x14ac:dyDescent="0.2">
      <c r="A54" s="1083"/>
      <c r="B54" s="1084"/>
      <c r="C54" s="161" t="s">
        <v>8</v>
      </c>
      <c r="D54" s="135">
        <f t="shared" ref="D54:D55" si="25">D49</f>
        <v>10471</v>
      </c>
      <c r="E54" s="136">
        <f t="shared" si="21"/>
        <v>8307.5</v>
      </c>
      <c r="F54" s="136">
        <f t="shared" si="21"/>
        <v>88998.2</v>
      </c>
      <c r="G54" s="208">
        <f t="shared" si="22"/>
        <v>0.12151205905712786</v>
      </c>
      <c r="H54" s="145">
        <f t="shared" si="23"/>
        <v>4.8868406091615727E-3</v>
      </c>
      <c r="I54" s="901">
        <v>8267.1</v>
      </c>
      <c r="J54" s="197">
        <v>88187.199999999997</v>
      </c>
      <c r="K54" s="213">
        <f t="shared" si="24"/>
        <v>0.12820727548490052</v>
      </c>
      <c r="L54" s="155"/>
    </row>
    <row r="55" spans="1:12" ht="12.95" customHeight="1" x14ac:dyDescent="0.2">
      <c r="A55" s="1083"/>
      <c r="B55" s="1084"/>
      <c r="C55" s="161" t="s">
        <v>9</v>
      </c>
      <c r="D55" s="135">
        <f t="shared" si="25"/>
        <v>147768</v>
      </c>
      <c r="E55" s="136">
        <f t="shared" si="21"/>
        <v>18958.5</v>
      </c>
      <c r="F55" s="136">
        <f t="shared" si="21"/>
        <v>203102</v>
      </c>
      <c r="G55" s="208">
        <f t="shared" si="22"/>
        <v>0.27730200079862277</v>
      </c>
      <c r="H55" s="145">
        <f t="shared" si="23"/>
        <v>1.6318128454334516E-2</v>
      </c>
      <c r="I55" s="901">
        <v>18654.099999999999</v>
      </c>
      <c r="J55" s="197">
        <v>198988.69999999998</v>
      </c>
      <c r="K55" s="213">
        <f t="shared" si="24"/>
        <v>0.28929023933699632</v>
      </c>
      <c r="L55" s="155"/>
    </row>
    <row r="56" spans="1:12" ht="12.95" customHeight="1" x14ac:dyDescent="0.2">
      <c r="A56" s="1083"/>
      <c r="B56" s="1084"/>
      <c r="C56" s="164" t="s">
        <v>2</v>
      </c>
      <c r="D56" s="165">
        <f>SUM(D52:D55)</f>
        <v>158655</v>
      </c>
      <c r="E56" s="166">
        <f>SUM(E52:E55)</f>
        <v>68367.7</v>
      </c>
      <c r="F56" s="167">
        <f>SUM(F52:F55)</f>
        <v>732799.36732999992</v>
      </c>
      <c r="G56" s="211">
        <f t="shared" si="22"/>
        <v>1</v>
      </c>
      <c r="H56" s="168">
        <f t="shared" si="23"/>
        <v>6.0255294863861893E-2</v>
      </c>
      <c r="I56" s="906">
        <v>64482.299999999996</v>
      </c>
      <c r="J56" s="201">
        <v>688404.83262999996</v>
      </c>
      <c r="K56" s="216">
        <f t="shared" si="24"/>
        <v>1</v>
      </c>
      <c r="L56" s="159"/>
    </row>
    <row r="57" spans="1:12" ht="5.0999999999999996" customHeight="1" x14ac:dyDescent="0.2">
      <c r="A57" s="138"/>
      <c r="B57" s="139"/>
      <c r="C57" s="257"/>
      <c r="D57" s="143"/>
      <c r="E57" s="144"/>
      <c r="F57" s="144"/>
      <c r="G57" s="217"/>
      <c r="H57" s="146"/>
      <c r="I57" s="178"/>
      <c r="J57" s="144"/>
      <c r="K57" s="179"/>
      <c r="L57" s="155"/>
    </row>
    <row r="58" spans="1:12" ht="15" customHeight="1" x14ac:dyDescent="0.2">
      <c r="A58" s="141"/>
      <c r="B58" s="141"/>
      <c r="C58" s="141"/>
      <c r="D58" s="141"/>
      <c r="E58" s="141"/>
      <c r="F58" s="141"/>
      <c r="G58" s="141"/>
      <c r="H58" s="141"/>
      <c r="I58" s="141"/>
      <c r="J58" s="141"/>
      <c r="K58" s="141"/>
    </row>
    <row r="59" spans="1:12" ht="15" customHeight="1" x14ac:dyDescent="0.2">
      <c r="A59" s="141"/>
      <c r="B59" s="141"/>
      <c r="C59" s="141"/>
      <c r="D59" s="141"/>
      <c r="E59" s="141"/>
      <c r="F59" s="141"/>
      <c r="G59" s="141"/>
      <c r="H59" s="141"/>
      <c r="I59" s="141"/>
      <c r="J59" s="141"/>
      <c r="K59" s="141"/>
    </row>
    <row r="60" spans="1:12" ht="15" customHeight="1" x14ac:dyDescent="0.2">
      <c r="A60" s="141"/>
      <c r="B60" s="141"/>
      <c r="C60" s="141"/>
      <c r="D60" s="141"/>
      <c r="E60" s="141"/>
      <c r="F60" s="141"/>
      <c r="G60" s="141"/>
      <c r="H60" s="141"/>
      <c r="I60" s="141"/>
      <c r="J60" s="141"/>
      <c r="K60" s="141"/>
    </row>
    <row r="61" spans="1:12" ht="15" customHeight="1" x14ac:dyDescent="0.2">
      <c r="A61" s="141"/>
      <c r="B61" s="141"/>
      <c r="C61" s="141"/>
      <c r="D61" s="141"/>
      <c r="E61" s="141"/>
      <c r="F61" s="141"/>
      <c r="G61" s="141"/>
      <c r="H61" s="141"/>
      <c r="I61" s="141"/>
      <c r="J61" s="141"/>
      <c r="K61" s="141"/>
    </row>
    <row r="62" spans="1:12" ht="15" customHeight="1" x14ac:dyDescent="0.2">
      <c r="A62" s="141"/>
      <c r="B62" s="141"/>
      <c r="C62" s="141"/>
      <c r="D62" s="141"/>
      <c r="E62" s="141"/>
      <c r="F62" s="141"/>
      <c r="G62" s="141"/>
      <c r="H62" s="141"/>
      <c r="I62" s="141"/>
      <c r="J62" s="141"/>
      <c r="K62" s="141"/>
    </row>
    <row r="63" spans="1:12" ht="15" customHeight="1" x14ac:dyDescent="0.2">
      <c r="A63" s="141"/>
      <c r="B63" s="141"/>
      <c r="C63" s="141"/>
      <c r="D63" s="141"/>
      <c r="E63" s="141"/>
      <c r="F63" s="141"/>
      <c r="G63" s="141"/>
      <c r="H63" s="141"/>
      <c r="I63" s="141"/>
      <c r="J63" s="141"/>
      <c r="K63" s="141"/>
    </row>
    <row r="64" spans="1:12" ht="15" customHeight="1" x14ac:dyDescent="0.2">
      <c r="A64" s="141"/>
      <c r="B64" s="141"/>
      <c r="C64" s="141"/>
      <c r="D64" s="141"/>
      <c r="E64" s="141"/>
      <c r="F64" s="141"/>
      <c r="G64" s="141"/>
      <c r="H64" s="141"/>
      <c r="I64" s="141"/>
      <c r="J64" s="141"/>
      <c r="K64" s="141"/>
    </row>
    <row r="65" spans="1:11" ht="15" customHeight="1" x14ac:dyDescent="0.2">
      <c r="A65" s="141"/>
      <c r="B65" s="141"/>
      <c r="C65" s="141"/>
      <c r="D65" s="141"/>
      <c r="E65" s="141"/>
      <c r="F65" s="141"/>
      <c r="G65" s="141"/>
      <c r="H65" s="141"/>
      <c r="I65" s="141"/>
      <c r="J65" s="141"/>
      <c r="K65" s="141"/>
    </row>
    <row r="66" spans="1:11" ht="15" customHeight="1" x14ac:dyDescent="0.2">
      <c r="A66" s="141"/>
      <c r="B66" s="141"/>
      <c r="C66" s="141"/>
      <c r="D66" s="141"/>
      <c r="E66" s="141"/>
      <c r="F66" s="141"/>
      <c r="G66" s="141"/>
      <c r="H66" s="141"/>
      <c r="I66" s="141"/>
      <c r="J66" s="141"/>
      <c r="K66" s="141"/>
    </row>
    <row r="67" spans="1:11" ht="15" customHeight="1" x14ac:dyDescent="0.2">
      <c r="A67" s="141"/>
      <c r="B67" s="141"/>
      <c r="C67" s="141"/>
      <c r="D67" s="141"/>
      <c r="E67" s="141"/>
      <c r="F67" s="141"/>
      <c r="G67" s="141"/>
      <c r="H67" s="141"/>
      <c r="I67" s="141"/>
      <c r="J67" s="141"/>
      <c r="K67" s="141"/>
    </row>
    <row r="68" spans="1:11" ht="15" customHeight="1" x14ac:dyDescent="0.2">
      <c r="A68" s="141"/>
      <c r="B68" s="141"/>
      <c r="C68" s="141"/>
      <c r="D68" s="141"/>
      <c r="E68" s="141"/>
      <c r="F68" s="141"/>
      <c r="G68" s="141"/>
      <c r="H68" s="141"/>
      <c r="I68" s="141"/>
      <c r="J68" s="141"/>
      <c r="K68" s="141"/>
    </row>
    <row r="69" spans="1:11" ht="15" customHeight="1" x14ac:dyDescent="0.2">
      <c r="A69" s="141"/>
      <c r="B69" s="141"/>
      <c r="C69" s="141"/>
      <c r="D69" s="141"/>
      <c r="E69" s="141"/>
      <c r="F69" s="141"/>
      <c r="G69" s="141"/>
      <c r="H69" s="141"/>
      <c r="I69" s="141"/>
      <c r="J69" s="141"/>
      <c r="K69" s="141"/>
    </row>
    <row r="70" spans="1:11" ht="15" customHeight="1" x14ac:dyDescent="0.2">
      <c r="A70" s="141"/>
      <c r="B70" s="141"/>
      <c r="C70" s="141"/>
      <c r="D70" s="141"/>
      <c r="E70" s="141"/>
      <c r="F70" s="141"/>
      <c r="G70" s="141"/>
      <c r="H70" s="141"/>
      <c r="I70" s="141"/>
      <c r="J70" s="141"/>
      <c r="K70" s="141"/>
    </row>
    <row r="71" spans="1:11" ht="15" customHeight="1" x14ac:dyDescent="0.2">
      <c r="A71" s="141"/>
      <c r="B71" s="141"/>
      <c r="C71" s="141"/>
      <c r="D71" s="141"/>
      <c r="E71" s="141"/>
      <c r="F71" s="141"/>
      <c r="G71" s="141"/>
      <c r="H71" s="141"/>
      <c r="I71" s="141"/>
      <c r="J71" s="141"/>
      <c r="K71" s="141"/>
    </row>
    <row r="72" spans="1:11" ht="15" customHeight="1" x14ac:dyDescent="0.2">
      <c r="A72" s="141"/>
      <c r="B72" s="141"/>
      <c r="C72" s="141"/>
      <c r="D72" s="141"/>
      <c r="E72" s="141"/>
      <c r="F72" s="141"/>
      <c r="G72" s="141"/>
      <c r="H72" s="141"/>
      <c r="I72" s="141"/>
      <c r="J72" s="141"/>
      <c r="K72" s="141"/>
    </row>
    <row r="73" spans="1:11" ht="15" customHeight="1" x14ac:dyDescent="0.2">
      <c r="A73" s="141"/>
      <c r="B73" s="141"/>
      <c r="C73" s="141"/>
      <c r="D73" s="141"/>
      <c r="E73" s="141"/>
      <c r="F73" s="141"/>
      <c r="G73" s="141"/>
      <c r="H73" s="141"/>
      <c r="I73" s="141"/>
      <c r="J73" s="141"/>
      <c r="K73" s="141"/>
    </row>
    <row r="74" spans="1:11" ht="15" customHeight="1" x14ac:dyDescent="0.2">
      <c r="A74" s="141"/>
      <c r="B74" s="141"/>
      <c r="C74" s="141"/>
      <c r="D74" s="141"/>
      <c r="E74" s="141"/>
      <c r="F74" s="141"/>
      <c r="G74" s="141"/>
      <c r="H74" s="141"/>
      <c r="I74" s="141"/>
      <c r="J74" s="141"/>
      <c r="K74" s="141"/>
    </row>
    <row r="75" spans="1:11" ht="15" customHeight="1" x14ac:dyDescent="0.2">
      <c r="A75" s="141"/>
      <c r="B75" s="141"/>
      <c r="C75" s="141"/>
      <c r="D75" s="141"/>
      <c r="E75" s="141"/>
      <c r="F75" s="141"/>
      <c r="G75" s="141"/>
      <c r="H75" s="141"/>
      <c r="I75" s="141"/>
      <c r="J75" s="141"/>
      <c r="K75" s="141"/>
    </row>
    <row r="76" spans="1:11" ht="15" customHeight="1" x14ac:dyDescent="0.2">
      <c r="A76" s="141"/>
      <c r="B76" s="141"/>
      <c r="C76" s="141"/>
      <c r="D76" s="141"/>
      <c r="E76" s="141"/>
      <c r="F76" s="141"/>
      <c r="G76" s="141"/>
      <c r="H76" s="141"/>
      <c r="I76" s="141"/>
      <c r="J76" s="141"/>
      <c r="K76" s="141"/>
    </row>
    <row r="77" spans="1:11" ht="15" customHeight="1" x14ac:dyDescent="0.2">
      <c r="A77" s="141"/>
      <c r="B77" s="141"/>
      <c r="C77" s="141"/>
      <c r="D77" s="141"/>
      <c r="E77" s="141"/>
      <c r="F77" s="141"/>
      <c r="G77" s="141"/>
      <c r="H77" s="141"/>
      <c r="I77" s="141"/>
      <c r="J77" s="141"/>
      <c r="K77" s="141"/>
    </row>
    <row r="78" spans="1:11" ht="15" customHeight="1" x14ac:dyDescent="0.2">
      <c r="A78" s="141"/>
      <c r="B78" s="141"/>
      <c r="C78" s="141"/>
      <c r="D78" s="141"/>
      <c r="E78" s="141"/>
      <c r="F78" s="141"/>
      <c r="G78" s="141"/>
      <c r="H78" s="141"/>
      <c r="I78" s="141"/>
      <c r="J78" s="141"/>
      <c r="K78" s="141"/>
    </row>
    <row r="79" spans="1:11" ht="15" customHeight="1" x14ac:dyDescent="0.2">
      <c r="A79" s="141"/>
      <c r="B79" s="141"/>
      <c r="C79" s="141"/>
      <c r="D79" s="141"/>
      <c r="E79" s="141"/>
      <c r="F79" s="141"/>
      <c r="G79" s="141"/>
      <c r="H79" s="141"/>
      <c r="I79" s="141"/>
      <c r="J79" s="141"/>
      <c r="K79" s="141"/>
    </row>
    <row r="80" spans="1:11" ht="15" customHeight="1" x14ac:dyDescent="0.2">
      <c r="A80" s="141"/>
      <c r="B80" s="141"/>
      <c r="C80" s="141"/>
      <c r="D80" s="141"/>
      <c r="E80" s="141"/>
      <c r="F80" s="141"/>
      <c r="G80" s="141"/>
      <c r="H80" s="141"/>
      <c r="I80" s="141"/>
      <c r="J80" s="141"/>
      <c r="K80" s="141"/>
    </row>
    <row r="81" spans="1:11" ht="15" customHeight="1" x14ac:dyDescent="0.2">
      <c r="A81" s="141"/>
      <c r="B81" s="141"/>
      <c r="C81" s="141"/>
      <c r="D81" s="141"/>
      <c r="E81" s="141"/>
      <c r="F81" s="141"/>
      <c r="G81" s="141"/>
      <c r="H81" s="141"/>
      <c r="I81" s="141"/>
      <c r="J81" s="141"/>
      <c r="K81" s="141"/>
    </row>
    <row r="82" spans="1:11" ht="15" customHeight="1" x14ac:dyDescent="0.2">
      <c r="A82" s="141"/>
      <c r="B82" s="141"/>
      <c r="C82" s="141"/>
      <c r="D82" s="141"/>
      <c r="E82" s="141"/>
      <c r="F82" s="141"/>
      <c r="G82" s="141"/>
      <c r="H82" s="141"/>
      <c r="I82" s="141"/>
      <c r="J82" s="141"/>
      <c r="K82" s="141"/>
    </row>
    <row r="83" spans="1:11" ht="15" customHeight="1" x14ac:dyDescent="0.2">
      <c r="A83" s="141"/>
      <c r="B83" s="141"/>
      <c r="C83" s="141"/>
      <c r="D83" s="141"/>
      <c r="E83" s="141"/>
      <c r="F83" s="141"/>
      <c r="G83" s="141"/>
      <c r="H83" s="141"/>
      <c r="I83" s="141"/>
      <c r="J83" s="141"/>
      <c r="K83" s="141"/>
    </row>
    <row r="84" spans="1:11" ht="15" customHeight="1" x14ac:dyDescent="0.2">
      <c r="A84" s="141"/>
      <c r="B84" s="141"/>
      <c r="C84" s="141"/>
      <c r="D84" s="141"/>
      <c r="E84" s="141"/>
      <c r="F84" s="141"/>
      <c r="G84" s="141"/>
      <c r="H84" s="141"/>
      <c r="I84" s="141"/>
      <c r="J84" s="141"/>
      <c r="K84" s="141"/>
    </row>
    <row r="85" spans="1:11" ht="15" customHeight="1" x14ac:dyDescent="0.2">
      <c r="A85" s="141"/>
      <c r="B85" s="141"/>
      <c r="C85" s="141"/>
      <c r="D85" s="141"/>
      <c r="E85" s="141"/>
      <c r="F85" s="141"/>
      <c r="G85" s="141"/>
      <c r="H85" s="141"/>
      <c r="I85" s="141"/>
      <c r="J85" s="141"/>
      <c r="K85" s="141"/>
    </row>
    <row r="86" spans="1:11" ht="15" customHeight="1" x14ac:dyDescent="0.2">
      <c r="A86" s="141"/>
      <c r="B86" s="141"/>
      <c r="C86" s="141"/>
      <c r="D86" s="141"/>
      <c r="E86" s="141"/>
      <c r="F86" s="141"/>
      <c r="G86" s="141"/>
      <c r="H86" s="141"/>
      <c r="I86" s="141"/>
      <c r="J86" s="141"/>
      <c r="K86" s="141"/>
    </row>
    <row r="87" spans="1:11" ht="15" customHeight="1" x14ac:dyDescent="0.2">
      <c r="A87" s="141"/>
      <c r="B87" s="141"/>
      <c r="C87" s="141"/>
      <c r="D87" s="141"/>
      <c r="E87" s="141"/>
      <c r="F87" s="141"/>
      <c r="G87" s="141"/>
      <c r="H87" s="141"/>
      <c r="I87" s="141"/>
      <c r="J87" s="141"/>
      <c r="K87" s="141"/>
    </row>
    <row r="88" spans="1:11" ht="15" customHeight="1" x14ac:dyDescent="0.2">
      <c r="A88" s="141"/>
      <c r="B88" s="141"/>
      <c r="C88" s="141"/>
      <c r="D88" s="141"/>
      <c r="E88" s="141"/>
      <c r="F88" s="141"/>
      <c r="G88" s="141"/>
      <c r="H88" s="141"/>
      <c r="I88" s="141"/>
      <c r="J88" s="141"/>
      <c r="K88" s="141"/>
    </row>
    <row r="89" spans="1:11" ht="15" customHeight="1" x14ac:dyDescent="0.2">
      <c r="A89" s="141"/>
      <c r="B89" s="141"/>
      <c r="C89" s="141"/>
      <c r="D89" s="141"/>
      <c r="E89" s="141"/>
      <c r="F89" s="141"/>
      <c r="G89" s="141"/>
      <c r="H89" s="141"/>
      <c r="I89" s="141"/>
      <c r="J89" s="141"/>
      <c r="K89" s="141"/>
    </row>
    <row r="90" spans="1:11" ht="15" customHeight="1" x14ac:dyDescent="0.2">
      <c r="A90" s="141"/>
      <c r="B90" s="141"/>
      <c r="C90" s="141"/>
      <c r="D90" s="141"/>
      <c r="E90" s="141"/>
      <c r="F90" s="141"/>
      <c r="G90" s="141"/>
      <c r="H90" s="141"/>
      <c r="I90" s="141"/>
      <c r="J90" s="141"/>
      <c r="K90" s="141"/>
    </row>
    <row r="91" spans="1:11" ht="15" customHeight="1" x14ac:dyDescent="0.2">
      <c r="A91" s="141"/>
      <c r="B91" s="141"/>
      <c r="C91" s="141"/>
      <c r="D91" s="141"/>
      <c r="E91" s="141"/>
      <c r="F91" s="141"/>
      <c r="G91" s="141"/>
      <c r="H91" s="141"/>
      <c r="I91" s="141"/>
      <c r="J91" s="141"/>
      <c r="K91" s="141"/>
    </row>
    <row r="92" spans="1:11" ht="15" customHeight="1" x14ac:dyDescent="0.2">
      <c r="A92" s="141"/>
      <c r="B92" s="141"/>
      <c r="C92" s="141"/>
      <c r="D92" s="141"/>
      <c r="E92" s="141"/>
      <c r="F92" s="141"/>
      <c r="G92" s="141"/>
      <c r="H92" s="141"/>
      <c r="I92" s="141"/>
      <c r="J92" s="141"/>
      <c r="K92" s="141"/>
    </row>
    <row r="93" spans="1:11" ht="15" customHeight="1" x14ac:dyDescent="0.2">
      <c r="A93" s="141"/>
      <c r="B93" s="141"/>
      <c r="C93" s="141"/>
      <c r="D93" s="141"/>
      <c r="E93" s="141"/>
      <c r="F93" s="141"/>
      <c r="G93" s="141"/>
      <c r="H93" s="141"/>
      <c r="I93" s="141"/>
      <c r="J93" s="141"/>
      <c r="K93" s="141"/>
    </row>
    <row r="94" spans="1:11" ht="15" customHeight="1" x14ac:dyDescent="0.2">
      <c r="A94" s="141"/>
      <c r="B94" s="141"/>
      <c r="C94" s="141"/>
      <c r="D94" s="141"/>
      <c r="E94" s="141"/>
      <c r="F94" s="141"/>
      <c r="G94" s="141"/>
      <c r="H94" s="141"/>
      <c r="I94" s="141"/>
      <c r="J94" s="141"/>
      <c r="K94" s="141"/>
    </row>
    <row r="95" spans="1:11" ht="15" customHeight="1" x14ac:dyDescent="0.2">
      <c r="A95" s="141"/>
      <c r="B95" s="141"/>
      <c r="C95" s="141"/>
      <c r="D95" s="141"/>
      <c r="E95" s="141"/>
      <c r="F95" s="141"/>
      <c r="G95" s="141"/>
      <c r="H95" s="141"/>
      <c r="I95" s="141"/>
      <c r="J95" s="141"/>
      <c r="K95" s="141"/>
    </row>
    <row r="96" spans="1:11" ht="15" customHeight="1" x14ac:dyDescent="0.2">
      <c r="A96" s="141"/>
      <c r="B96" s="141"/>
      <c r="C96" s="141"/>
      <c r="D96" s="141"/>
      <c r="E96" s="141"/>
      <c r="F96" s="141"/>
      <c r="G96" s="141"/>
      <c r="H96" s="141"/>
      <c r="I96" s="141"/>
      <c r="J96" s="141"/>
      <c r="K96" s="141"/>
    </row>
    <row r="97" spans="1:11" ht="15" customHeight="1" x14ac:dyDescent="0.2">
      <c r="A97" s="141"/>
      <c r="B97" s="141"/>
      <c r="C97" s="141"/>
      <c r="D97" s="141"/>
      <c r="E97" s="141"/>
      <c r="F97" s="141"/>
      <c r="G97" s="141"/>
      <c r="H97" s="141"/>
      <c r="I97" s="141"/>
      <c r="J97" s="141"/>
      <c r="K97" s="141"/>
    </row>
    <row r="98" spans="1:11" ht="15" customHeight="1" x14ac:dyDescent="0.2">
      <c r="A98" s="141"/>
      <c r="B98" s="141"/>
      <c r="C98" s="141"/>
      <c r="D98" s="141"/>
      <c r="E98" s="141"/>
      <c r="F98" s="141"/>
      <c r="G98" s="141"/>
      <c r="H98" s="141"/>
      <c r="I98" s="141"/>
      <c r="J98" s="141"/>
      <c r="K98" s="141"/>
    </row>
    <row r="99" spans="1:11" ht="15" customHeight="1" x14ac:dyDescent="0.2"/>
    <row r="100" spans="1:11" ht="15" customHeight="1" x14ac:dyDescent="0.2"/>
    <row r="101" spans="1:11" ht="15" customHeight="1" x14ac:dyDescent="0.2"/>
    <row r="102" spans="1:11" ht="15" customHeight="1" x14ac:dyDescent="0.2"/>
    <row r="103" spans="1:11" ht="15" customHeight="1" x14ac:dyDescent="0.2"/>
    <row r="104" spans="1:11" ht="15" customHeight="1" x14ac:dyDescent="0.2"/>
    <row r="105" spans="1:11" ht="15" customHeight="1" x14ac:dyDescent="0.2"/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</sheetData>
  <mergeCells count="26">
    <mergeCell ref="H7:H9"/>
    <mergeCell ref="D8:D9"/>
    <mergeCell ref="E8:F8"/>
    <mergeCell ref="I8:J8"/>
    <mergeCell ref="A9:B9"/>
    <mergeCell ref="K1:L1"/>
    <mergeCell ref="A5:D5"/>
    <mergeCell ref="E6:G6"/>
    <mergeCell ref="I6:K6"/>
    <mergeCell ref="A3:L3"/>
    <mergeCell ref="A10:B14"/>
    <mergeCell ref="A15:B19"/>
    <mergeCell ref="A20:B24"/>
    <mergeCell ref="A25:B29"/>
    <mergeCell ref="A32:D32"/>
    <mergeCell ref="A37:B41"/>
    <mergeCell ref="A42:B46"/>
    <mergeCell ref="A47:B51"/>
    <mergeCell ref="A52:B56"/>
    <mergeCell ref="I33:K33"/>
    <mergeCell ref="H34:H36"/>
    <mergeCell ref="D35:D36"/>
    <mergeCell ref="E35:F35"/>
    <mergeCell ref="I35:J35"/>
    <mergeCell ref="A36:B36"/>
    <mergeCell ref="E33:G33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&amp;C25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view="pageBreakPreview" zoomScaleNormal="100" zoomScaleSheetLayoutView="100" workbookViewId="0">
      <selection activeCell="B1" sqref="B1"/>
    </sheetView>
  </sheetViews>
  <sheetFormatPr defaultRowHeight="12.75" x14ac:dyDescent="0.2"/>
  <cols>
    <col min="1" max="1" width="1.7109375" style="121" customWidth="1"/>
    <col min="2" max="2" width="16.28515625" style="121" customWidth="1"/>
    <col min="3" max="3" width="10.140625" style="121" customWidth="1"/>
    <col min="4" max="7" width="7.7109375" style="121" customWidth="1"/>
    <col min="8" max="11" width="6.7109375" style="121" customWidth="1"/>
    <col min="12" max="12" width="6.85546875" style="121" customWidth="1"/>
    <col min="13" max="13" width="1.7109375" style="121" customWidth="1"/>
    <col min="14" max="15" width="9.140625" style="121"/>
    <col min="16" max="16" width="11.140625" style="121" customWidth="1"/>
    <col min="17" max="16384" width="9.140625" style="121"/>
  </cols>
  <sheetData>
    <row r="1" spans="1:13" ht="13.5" x14ac:dyDescent="0.25">
      <c r="K1" s="1057" t="s">
        <v>285</v>
      </c>
      <c r="L1" s="1057"/>
      <c r="M1" s="1057"/>
    </row>
    <row r="2" spans="1:13" ht="6.75" customHeight="1" x14ac:dyDescent="0.2"/>
    <row r="3" spans="1:13" ht="30" customHeight="1" x14ac:dyDescent="0.2">
      <c r="B3" s="1070" t="s">
        <v>176</v>
      </c>
      <c r="C3" s="1070"/>
      <c r="D3" s="1070"/>
      <c r="E3" s="1070"/>
      <c r="F3" s="1070"/>
      <c r="G3" s="1070"/>
      <c r="H3" s="1070"/>
      <c r="I3" s="1070"/>
      <c r="J3" s="1070"/>
      <c r="K3" s="1070"/>
      <c r="L3" s="1070"/>
      <c r="M3" s="122"/>
    </row>
    <row r="4" spans="1:13" ht="15.95" customHeight="1" x14ac:dyDescent="0.2">
      <c r="B4" s="122"/>
      <c r="C4" s="177"/>
      <c r="D4" s="499"/>
      <c r="E4" s="170"/>
      <c r="F4" s="125"/>
      <c r="G4" s="125"/>
      <c r="H4" s="125"/>
      <c r="I4" s="125"/>
      <c r="J4" s="126"/>
      <c r="K4" s="126"/>
      <c r="L4" s="126"/>
    </row>
    <row r="5" spans="1:13" ht="15" customHeight="1" x14ac:dyDescent="0.2">
      <c r="B5" s="1115"/>
      <c r="C5" s="1116"/>
      <c r="D5" s="500"/>
      <c r="E5" s="501"/>
      <c r="F5" s="253"/>
      <c r="G5" s="504" t="str">
        <f>T!J20</f>
        <v>duben</v>
      </c>
      <c r="H5" s="508">
        <f>T!G17</f>
        <v>2016</v>
      </c>
      <c r="I5" s="502"/>
      <c r="J5" s="501"/>
      <c r="K5" s="501"/>
      <c r="L5" s="503"/>
      <c r="M5" s="126"/>
    </row>
    <row r="6" spans="1:13" ht="24.95" customHeight="1" x14ac:dyDescent="0.2">
      <c r="D6" s="269"/>
      <c r="H6" s="269"/>
      <c r="I6" s="258"/>
      <c r="J6" s="258"/>
      <c r="K6" s="258"/>
      <c r="L6" s="270"/>
      <c r="M6" s="126"/>
    </row>
    <row r="7" spans="1:13" ht="24.95" customHeight="1" x14ac:dyDescent="0.25">
      <c r="B7" s="131"/>
      <c r="C7" s="131"/>
      <c r="D7" s="1100" t="s">
        <v>41</v>
      </c>
      <c r="E7" s="1101"/>
      <c r="F7" s="1101"/>
      <c r="G7" s="1102"/>
      <c r="H7" s="1100" t="s">
        <v>167</v>
      </c>
      <c r="I7" s="1101"/>
      <c r="J7" s="1101"/>
      <c r="K7" s="1101"/>
      <c r="L7" s="1102"/>
      <c r="M7" s="155"/>
    </row>
    <row r="8" spans="1:13" ht="14.1" customHeight="1" x14ac:dyDescent="0.25">
      <c r="B8" s="169"/>
      <c r="C8" s="1066" t="s">
        <v>168</v>
      </c>
      <c r="D8" s="277"/>
      <c r="E8" s="277"/>
      <c r="F8" s="254" t="s">
        <v>170</v>
      </c>
      <c r="G8" s="753" t="s">
        <v>246</v>
      </c>
      <c r="H8" s="271" t="s">
        <v>40</v>
      </c>
      <c r="I8" s="272" t="s">
        <v>74</v>
      </c>
      <c r="J8" s="272" t="s">
        <v>75</v>
      </c>
      <c r="K8" s="272" t="s">
        <v>171</v>
      </c>
      <c r="L8" s="273" t="s">
        <v>172</v>
      </c>
      <c r="M8" s="126"/>
    </row>
    <row r="9" spans="1:13" ht="14.1" customHeight="1" x14ac:dyDescent="0.25">
      <c r="A9" s="283"/>
      <c r="B9" s="238" t="s">
        <v>169</v>
      </c>
      <c r="C9" s="1067"/>
      <c r="D9" s="238" t="s">
        <v>154</v>
      </c>
      <c r="E9" s="238" t="s">
        <v>1</v>
      </c>
      <c r="F9" s="238" t="s">
        <v>69</v>
      </c>
      <c r="G9" s="755" t="s">
        <v>69</v>
      </c>
      <c r="H9" s="274" t="s">
        <v>12</v>
      </c>
      <c r="I9" s="275" t="s">
        <v>12</v>
      </c>
      <c r="J9" s="275" t="s">
        <v>12</v>
      </c>
      <c r="K9" s="275" t="s">
        <v>12</v>
      </c>
      <c r="L9" s="276" t="s">
        <v>12</v>
      </c>
      <c r="M9" s="253"/>
    </row>
    <row r="10" spans="1:13" ht="14.1" customHeight="1" x14ac:dyDescent="0.2">
      <c r="A10" s="176"/>
      <c r="B10" s="257" t="s">
        <v>14</v>
      </c>
      <c r="C10" s="180">
        <f>'19'!D14</f>
        <v>107007</v>
      </c>
      <c r="D10" s="181">
        <f>'19'!E14</f>
        <v>20946.683999999997</v>
      </c>
      <c r="E10" s="181">
        <f>'19'!F14</f>
        <v>223777.84582000002</v>
      </c>
      <c r="F10" s="869">
        <f>E10/$E$24</f>
        <v>3.5308108179963382E-2</v>
      </c>
      <c r="G10" s="869">
        <f>'19'!H14</f>
        <v>-3.2211438770822248E-2</v>
      </c>
      <c r="H10" s="284">
        <v>7.42</v>
      </c>
      <c r="I10" s="285">
        <v>14.5</v>
      </c>
      <c r="J10" s="285">
        <v>1.7</v>
      </c>
      <c r="K10" s="285">
        <v>7.0999999999999961</v>
      </c>
      <c r="L10" s="286">
        <v>0.32000000000000384</v>
      </c>
      <c r="M10" s="126"/>
    </row>
    <row r="11" spans="1:13" ht="14.1" customHeight="1" x14ac:dyDescent="0.2">
      <c r="A11" s="283"/>
      <c r="B11" s="260" t="s">
        <v>15</v>
      </c>
      <c r="C11" s="261">
        <f>'19'!D41</f>
        <v>386360</v>
      </c>
      <c r="D11" s="262">
        <f>'19'!E41</f>
        <v>78945.7</v>
      </c>
      <c r="E11" s="262">
        <f>'19'!F41</f>
        <v>844855.43501000013</v>
      </c>
      <c r="F11" s="263">
        <f t="shared" ref="F11:F23" si="0">E11/$E$24</f>
        <v>0.13330295046167187</v>
      </c>
      <c r="G11" s="870">
        <f>'19'!H41</f>
        <v>-2.9242362014564073E-2</v>
      </c>
      <c r="H11" s="287">
        <v>9.5399999999999991</v>
      </c>
      <c r="I11" s="288">
        <v>15.2</v>
      </c>
      <c r="J11" s="288">
        <v>3.7</v>
      </c>
      <c r="K11" s="288">
        <v>8.9000000000000021</v>
      </c>
      <c r="L11" s="289">
        <v>0.63999999999999702</v>
      </c>
      <c r="M11" s="253"/>
    </row>
    <row r="12" spans="1:13" ht="14.1" customHeight="1" x14ac:dyDescent="0.2">
      <c r="A12" s="176"/>
      <c r="B12" s="142" t="s">
        <v>16</v>
      </c>
      <c r="C12" s="135">
        <f>'20'!D14</f>
        <v>85709</v>
      </c>
      <c r="D12" s="136">
        <f>'20'!E14</f>
        <v>17308.2</v>
      </c>
      <c r="E12" s="136">
        <f>'20'!F14</f>
        <v>185226.96302</v>
      </c>
      <c r="F12" s="869">
        <f t="shared" si="0"/>
        <v>2.9225474149111353E-2</v>
      </c>
      <c r="G12" s="263">
        <f>'20'!H14</f>
        <v>-2.0835572652957275E-2</v>
      </c>
      <c r="H12" s="290">
        <v>6.3533333333333344</v>
      </c>
      <c r="I12" s="291">
        <v>13.8</v>
      </c>
      <c r="J12" s="291">
        <v>0.7</v>
      </c>
      <c r="K12" s="291">
        <v>6.5</v>
      </c>
      <c r="L12" s="292">
        <v>-0.14666666666666561</v>
      </c>
      <c r="M12" s="126"/>
    </row>
    <row r="13" spans="1:13" ht="14.1" customHeight="1" x14ac:dyDescent="0.2">
      <c r="A13" s="283"/>
      <c r="B13" s="260" t="s">
        <v>17</v>
      </c>
      <c r="C13" s="261">
        <f>'20'!D41</f>
        <v>118327</v>
      </c>
      <c r="D13" s="262">
        <f>'20'!E41</f>
        <v>24703.599999999999</v>
      </c>
      <c r="E13" s="262">
        <f>'20'!F41</f>
        <v>264370.36097000004</v>
      </c>
      <c r="F13" s="263">
        <f t="shared" si="0"/>
        <v>4.1712874974286093E-2</v>
      </c>
      <c r="G13" s="870">
        <f>'20'!H41</f>
        <v>-1.2286643023641807E-2</v>
      </c>
      <c r="H13" s="287">
        <v>7.5900000000000007</v>
      </c>
      <c r="I13" s="288">
        <v>14.7</v>
      </c>
      <c r="J13" s="288">
        <v>1.9</v>
      </c>
      <c r="K13" s="288">
        <v>7</v>
      </c>
      <c r="L13" s="289">
        <v>0.59000000000000075</v>
      </c>
      <c r="M13" s="253"/>
    </row>
    <row r="14" spans="1:13" ht="14.1" customHeight="1" x14ac:dyDescent="0.2">
      <c r="A14" s="176"/>
      <c r="B14" s="142" t="s">
        <v>18</v>
      </c>
      <c r="C14" s="135">
        <f>'21'!D14</f>
        <v>92852</v>
      </c>
      <c r="D14" s="136">
        <f>'21'!E14</f>
        <v>27291.4</v>
      </c>
      <c r="E14" s="136">
        <f>'21'!F14</f>
        <v>292064.51401000004</v>
      </c>
      <c r="F14" s="869">
        <f t="shared" si="0"/>
        <v>4.608251285289592E-2</v>
      </c>
      <c r="G14" s="263">
        <f>'21'!H14</f>
        <v>2.8567767417669802E-2</v>
      </c>
      <c r="H14" s="290">
        <v>7.2500000000000009</v>
      </c>
      <c r="I14" s="291">
        <v>14.2</v>
      </c>
      <c r="J14" s="291">
        <v>2</v>
      </c>
      <c r="K14" s="291">
        <v>6.9000000000000039</v>
      </c>
      <c r="L14" s="292">
        <v>0.34999999999999698</v>
      </c>
      <c r="M14" s="126"/>
    </row>
    <row r="15" spans="1:13" ht="14.1" customHeight="1" x14ac:dyDescent="0.2">
      <c r="A15" s="283"/>
      <c r="B15" s="260" t="s">
        <v>19</v>
      </c>
      <c r="C15" s="261">
        <f>'21'!D41</f>
        <v>384906</v>
      </c>
      <c r="D15" s="262">
        <f>'21'!E41</f>
        <v>70803.251999999993</v>
      </c>
      <c r="E15" s="262">
        <f>'21'!F41</f>
        <v>757506.3466500002</v>
      </c>
      <c r="F15" s="263">
        <f t="shared" si="0"/>
        <v>0.1195208396815152</v>
      </c>
      <c r="G15" s="870">
        <f>'21'!H41</f>
        <v>-8.6207250220127832E-3</v>
      </c>
      <c r="H15" s="287">
        <v>8.4633333333333329</v>
      </c>
      <c r="I15" s="288">
        <v>16.100000000000001</v>
      </c>
      <c r="J15" s="288">
        <v>2.2000000000000002</v>
      </c>
      <c r="K15" s="288">
        <v>7.3000000000000034</v>
      </c>
      <c r="L15" s="289">
        <v>1.1633333333333296</v>
      </c>
      <c r="M15" s="253"/>
    </row>
    <row r="16" spans="1:13" ht="14.1" customHeight="1" x14ac:dyDescent="0.2">
      <c r="A16" s="176"/>
      <c r="B16" s="142" t="s">
        <v>20</v>
      </c>
      <c r="C16" s="135">
        <f>'22'!D14</f>
        <v>187514</v>
      </c>
      <c r="D16" s="136">
        <f>'22'!E14</f>
        <v>34327.299999999996</v>
      </c>
      <c r="E16" s="136">
        <f>'22'!F14</f>
        <v>367361.96149999992</v>
      </c>
      <c r="F16" s="869">
        <f t="shared" si="0"/>
        <v>5.7963092058178518E-2</v>
      </c>
      <c r="G16" s="263">
        <f>'22'!H14</f>
        <v>1.2303119129698519E-2</v>
      </c>
      <c r="H16" s="290">
        <v>8.1066666666666656</v>
      </c>
      <c r="I16" s="291">
        <v>15.3</v>
      </c>
      <c r="J16" s="291">
        <v>2.2000000000000002</v>
      </c>
      <c r="K16" s="291">
        <v>6.9000000000000039</v>
      </c>
      <c r="L16" s="292">
        <v>1.2066666666666617</v>
      </c>
      <c r="M16" s="126"/>
    </row>
    <row r="17" spans="1:18" ht="14.1" customHeight="1" x14ac:dyDescent="0.2">
      <c r="A17" s="283"/>
      <c r="B17" s="260" t="s">
        <v>21</v>
      </c>
      <c r="C17" s="261">
        <f>'22'!D41</f>
        <v>136433</v>
      </c>
      <c r="D17" s="262">
        <f>'22'!E41</f>
        <v>27644.199999999997</v>
      </c>
      <c r="E17" s="262">
        <f>'22'!F41</f>
        <v>295840.34541000007</v>
      </c>
      <c r="F17" s="263">
        <f t="shared" si="0"/>
        <v>4.6678270949735139E-2</v>
      </c>
      <c r="G17" s="870">
        <f>'22'!H41</f>
        <v>-7.3930273926254023E-2</v>
      </c>
      <c r="H17" s="287">
        <v>7.7366666666666655</v>
      </c>
      <c r="I17" s="288">
        <v>15</v>
      </c>
      <c r="J17" s="288">
        <v>2</v>
      </c>
      <c r="K17" s="288">
        <v>7.9000000000000039</v>
      </c>
      <c r="L17" s="289">
        <v>-0.16333333333333844</v>
      </c>
      <c r="M17" s="253"/>
    </row>
    <row r="18" spans="1:18" ht="14.1" customHeight="1" x14ac:dyDescent="0.2">
      <c r="A18" s="176"/>
      <c r="B18" s="142" t="s">
        <v>22</v>
      </c>
      <c r="C18" s="135">
        <f>'23'!D14</f>
        <v>159421</v>
      </c>
      <c r="D18" s="136">
        <f>'23'!E14</f>
        <v>29929.4</v>
      </c>
      <c r="E18" s="136">
        <f>'23'!F14</f>
        <v>320295.24084000004</v>
      </c>
      <c r="F18" s="869">
        <f t="shared" si="0"/>
        <v>5.0536812398322806E-2</v>
      </c>
      <c r="G18" s="263">
        <f>'23'!H14</f>
        <v>1.8086448939883076E-2</v>
      </c>
      <c r="H18" s="290">
        <v>7.8066666666666675</v>
      </c>
      <c r="I18" s="291">
        <v>15.8</v>
      </c>
      <c r="J18" s="291">
        <v>2.6</v>
      </c>
      <c r="K18" s="291">
        <v>7.1999999999999966</v>
      </c>
      <c r="L18" s="292">
        <v>0.60666666666667091</v>
      </c>
      <c r="M18" s="126"/>
    </row>
    <row r="19" spans="1:18" ht="14.1" customHeight="1" x14ac:dyDescent="0.2">
      <c r="A19" s="283"/>
      <c r="B19" s="260" t="s">
        <v>3</v>
      </c>
      <c r="C19" s="261">
        <f>'23'!D41</f>
        <v>428188</v>
      </c>
      <c r="D19" s="262">
        <f>'23'!E41</f>
        <v>69615.804316893191</v>
      </c>
      <c r="E19" s="262">
        <f>'23'!F41</f>
        <v>744894.63417296309</v>
      </c>
      <c r="F19" s="263">
        <f t="shared" si="0"/>
        <v>0.11753093890808473</v>
      </c>
      <c r="G19" s="870">
        <f>'23'!H41</f>
        <v>8.1474506964275811E-3</v>
      </c>
      <c r="H19" s="287">
        <v>9.6333333333333311</v>
      </c>
      <c r="I19" s="288">
        <v>17.3</v>
      </c>
      <c r="J19" s="288">
        <v>3.9</v>
      </c>
      <c r="K19" s="288">
        <v>8.6999999999999957</v>
      </c>
      <c r="L19" s="289">
        <v>0.93333333333333535</v>
      </c>
      <c r="M19" s="253"/>
    </row>
    <row r="20" spans="1:18" ht="14.1" customHeight="1" x14ac:dyDescent="0.2">
      <c r="A20" s="176"/>
      <c r="B20" s="142" t="s">
        <v>23</v>
      </c>
      <c r="C20" s="143">
        <f>'24'!D14</f>
        <v>254570</v>
      </c>
      <c r="D20" s="144">
        <f>'24'!E14</f>
        <v>77389.895999999993</v>
      </c>
      <c r="E20" s="144">
        <f>'24'!F14</f>
        <v>828199.24306000001</v>
      </c>
      <c r="F20" s="869">
        <f t="shared" si="0"/>
        <v>0.13067490377062502</v>
      </c>
      <c r="G20" s="173">
        <f>'24'!H14</f>
        <v>-1.2352539594838686E-2</v>
      </c>
      <c r="H20" s="293">
        <v>8.33</v>
      </c>
      <c r="I20" s="294">
        <v>15.6</v>
      </c>
      <c r="J20" s="291">
        <v>2.9</v>
      </c>
      <c r="K20" s="291">
        <v>8.5</v>
      </c>
      <c r="L20" s="292">
        <v>-0.16999999999999993</v>
      </c>
      <c r="M20" s="264"/>
      <c r="N20" s="137"/>
      <c r="P20" s="137"/>
      <c r="Q20" s="137"/>
      <c r="R20" s="137"/>
    </row>
    <row r="21" spans="1:18" ht="14.1" customHeight="1" x14ac:dyDescent="0.2">
      <c r="A21" s="283"/>
      <c r="B21" s="260" t="s">
        <v>24</v>
      </c>
      <c r="C21" s="255">
        <f>'24'!D41</f>
        <v>226110</v>
      </c>
      <c r="D21" s="256">
        <f>'24'!E41</f>
        <v>55295.470999999998</v>
      </c>
      <c r="E21" s="256">
        <f>'24'!F41</f>
        <v>591753.22423000005</v>
      </c>
      <c r="F21" s="263">
        <f t="shared" si="0"/>
        <v>9.3367986363409747E-2</v>
      </c>
      <c r="G21" s="876">
        <f>'24'!H41</f>
        <v>-0.17616883765944444</v>
      </c>
      <c r="H21" s="295">
        <v>8.1833333333333336</v>
      </c>
      <c r="I21" s="296">
        <v>15.5</v>
      </c>
      <c r="J21" s="288">
        <v>2.8</v>
      </c>
      <c r="K21" s="288">
        <v>8.5</v>
      </c>
      <c r="L21" s="289">
        <v>-0.31666666666666643</v>
      </c>
      <c r="M21" s="265"/>
      <c r="N21" s="137"/>
      <c r="P21" s="137"/>
      <c r="Q21" s="137"/>
      <c r="R21" s="137"/>
    </row>
    <row r="22" spans="1:18" ht="14.1" customHeight="1" x14ac:dyDescent="0.2">
      <c r="A22" s="176"/>
      <c r="B22" s="142" t="s">
        <v>25</v>
      </c>
      <c r="C22" s="143">
        <f>'25'!D14</f>
        <v>114871</v>
      </c>
      <c r="D22" s="144">
        <f>'25'!E14</f>
        <v>26522.026000000002</v>
      </c>
      <c r="E22" s="144">
        <f>'25'!F14</f>
        <v>283760.02464000002</v>
      </c>
      <c r="F22" s="869">
        <f t="shared" si="0"/>
        <v>4.4772214203890374E-2</v>
      </c>
      <c r="G22" s="173">
        <f>'25'!H14</f>
        <v>-1.4700350245039165E-2</v>
      </c>
      <c r="H22" s="293">
        <v>7.45</v>
      </c>
      <c r="I22" s="294">
        <v>15</v>
      </c>
      <c r="J22" s="291">
        <v>1.4</v>
      </c>
      <c r="K22" s="291">
        <v>6.9000000000000039</v>
      </c>
      <c r="L22" s="292">
        <v>0.54999999999999627</v>
      </c>
      <c r="M22" s="264"/>
      <c r="N22" s="137"/>
      <c r="P22" s="137"/>
      <c r="Q22" s="137"/>
      <c r="R22" s="137"/>
    </row>
    <row r="23" spans="1:18" ht="14.1" customHeight="1" thickBot="1" x14ac:dyDescent="0.25">
      <c r="A23" s="317"/>
      <c r="B23" s="313" t="s">
        <v>26</v>
      </c>
      <c r="C23" s="278">
        <f>'25'!D41</f>
        <v>158796</v>
      </c>
      <c r="D23" s="279">
        <f>'25'!E41</f>
        <v>31579.5</v>
      </c>
      <c r="E23" s="279">
        <f>'25'!F41</f>
        <v>337953.84113999992</v>
      </c>
      <c r="F23" s="874">
        <f t="shared" si="0"/>
        <v>5.3323021048309757E-2</v>
      </c>
      <c r="G23" s="877">
        <f>'25'!H41</f>
        <v>7.564832303843947E-3</v>
      </c>
      <c r="H23" s="297">
        <v>8.379999999999999</v>
      </c>
      <c r="I23" s="298">
        <v>14.7</v>
      </c>
      <c r="J23" s="298">
        <v>2.2000000000000002</v>
      </c>
      <c r="K23" s="298">
        <v>8.5</v>
      </c>
      <c r="L23" s="299">
        <v>-0.12000000000000099</v>
      </c>
      <c r="M23" s="280"/>
      <c r="N23" s="137"/>
    </row>
    <row r="24" spans="1:18" ht="14.1" customHeight="1" thickTop="1" x14ac:dyDescent="0.2">
      <c r="A24" s="176"/>
      <c r="B24" s="142" t="s">
        <v>2</v>
      </c>
      <c r="C24" s="310">
        <f>SUM(C10:C23)</f>
        <v>2841064</v>
      </c>
      <c r="D24" s="144">
        <f>SUM(D10:D23)</f>
        <v>592302.43331689306</v>
      </c>
      <c r="E24" s="144">
        <f>SUM(E10:E23)</f>
        <v>6337859.9804729642</v>
      </c>
      <c r="F24" s="309">
        <f>SUM(F10:F23)</f>
        <v>0.99999999999999978</v>
      </c>
      <c r="G24" s="173">
        <f>'9'!H14</f>
        <v>-2.83072785316008E-2</v>
      </c>
      <c r="H24" s="300">
        <v>8.086666666666666</v>
      </c>
      <c r="I24" s="301">
        <v>15.1</v>
      </c>
      <c r="J24" s="301">
        <v>2.2000000000000002</v>
      </c>
      <c r="K24" s="301">
        <v>7.5500000000000007</v>
      </c>
      <c r="L24" s="302">
        <v>0.53666666666666529</v>
      </c>
      <c r="M24" s="126"/>
    </row>
    <row r="25" spans="1:18" ht="14.1" customHeight="1" x14ac:dyDescent="0.2">
      <c r="A25" s="283"/>
      <c r="B25" s="260" t="s">
        <v>96</v>
      </c>
      <c r="C25" s="252"/>
      <c r="D25" s="256">
        <f>'10'!E15+'11'!E15+'12'!E15+'13'!E13</f>
        <v>10382.184357370787</v>
      </c>
      <c r="E25" s="256">
        <f>'10'!F15+'11'!F15+'12'!F15+'13'!F13</f>
        <v>111056.27602999999</v>
      </c>
      <c r="F25" s="259"/>
      <c r="G25" s="173">
        <f>'9'!H15</f>
        <v>-0.21651790561661632</v>
      </c>
      <c r="H25" s="303">
        <v>8.086666666666666</v>
      </c>
      <c r="I25" s="304">
        <v>15.1</v>
      </c>
      <c r="J25" s="304">
        <v>2.2000000000000002</v>
      </c>
      <c r="K25" s="304">
        <v>7.5500000000000007</v>
      </c>
      <c r="L25" s="305">
        <v>0.53666666666666529</v>
      </c>
      <c r="M25" s="253"/>
    </row>
    <row r="26" spans="1:18" ht="14.1" customHeight="1" x14ac:dyDescent="0.2">
      <c r="A26" s="318"/>
      <c r="B26" s="314" t="s">
        <v>177</v>
      </c>
      <c r="C26" s="311">
        <f>C24+C25</f>
        <v>2841064</v>
      </c>
      <c r="D26" s="152">
        <f t="shared" ref="D26:E26" si="1">D24+D25</f>
        <v>602684.61767426389</v>
      </c>
      <c r="E26" s="315">
        <f t="shared" si="1"/>
        <v>6448916.2565029645</v>
      </c>
      <c r="F26" s="875"/>
      <c r="G26" s="878">
        <f>'9'!H16</f>
        <v>-3.2311786358339797E-2</v>
      </c>
      <c r="H26" s="306">
        <v>8.086666666666666</v>
      </c>
      <c r="I26" s="307">
        <v>15.1</v>
      </c>
      <c r="J26" s="307">
        <v>2.2000000000000002</v>
      </c>
      <c r="K26" s="307">
        <v>7.5500000000000007</v>
      </c>
      <c r="L26" s="308">
        <v>0.53666666666666529</v>
      </c>
      <c r="M26" s="316"/>
    </row>
    <row r="27" spans="1:18" ht="15" customHeight="1" x14ac:dyDescent="0.2">
      <c r="A27" s="176"/>
      <c r="B27" s="142"/>
      <c r="C27" s="282"/>
      <c r="D27" s="1109" t="s">
        <v>175</v>
      </c>
      <c r="E27" s="1110"/>
      <c r="F27" s="1110"/>
      <c r="G27" s="1111"/>
      <c r="H27" s="1103" t="s">
        <v>173</v>
      </c>
      <c r="I27" s="1104"/>
      <c r="J27" s="1104"/>
      <c r="K27" s="1104"/>
      <c r="L27" s="1105"/>
      <c r="M27" s="126"/>
    </row>
    <row r="28" spans="1:18" ht="15" customHeight="1" x14ac:dyDescent="0.2">
      <c r="A28" s="126"/>
      <c r="B28" s="281"/>
      <c r="C28" s="141"/>
      <c r="D28" s="1112"/>
      <c r="E28" s="1113"/>
      <c r="F28" s="1113"/>
      <c r="G28" s="1114"/>
      <c r="H28" s="1106" t="s">
        <v>174</v>
      </c>
      <c r="I28" s="1107"/>
      <c r="J28" s="1107"/>
      <c r="K28" s="1107"/>
      <c r="L28" s="1108"/>
      <c r="M28" s="126"/>
    </row>
    <row r="29" spans="1:18" ht="30" customHeight="1" x14ac:dyDescent="0.2">
      <c r="A29" s="126"/>
      <c r="B29" s="281"/>
      <c r="C29" s="141"/>
      <c r="D29" s="141"/>
      <c r="E29" s="141"/>
      <c r="F29" s="141"/>
      <c r="G29" s="141"/>
      <c r="H29" s="141"/>
      <c r="I29" s="141"/>
      <c r="J29" s="141"/>
      <c r="K29" s="141"/>
      <c r="L29" s="251"/>
      <c r="M29" s="126"/>
    </row>
    <row r="30" spans="1:18" ht="15" customHeight="1" x14ac:dyDescent="0.2">
      <c r="A30" s="176"/>
      <c r="B30" s="392"/>
      <c r="C30" s="392"/>
      <c r="D30" s="141"/>
      <c r="E30" s="495"/>
      <c r="F30" s="496"/>
      <c r="G30" s="496"/>
      <c r="H30" s="141"/>
      <c r="I30" s="142"/>
      <c r="J30" s="392"/>
      <c r="K30" s="141"/>
      <c r="L30" s="141"/>
      <c r="M30" s="155"/>
    </row>
    <row r="31" spans="1:18" ht="18" customHeight="1" x14ac:dyDescent="0.2">
      <c r="A31" s="176"/>
      <c r="B31" s="141"/>
      <c r="C31" s="141"/>
      <c r="D31" s="141"/>
      <c r="E31" s="495"/>
      <c r="F31" s="496"/>
      <c r="G31" s="496"/>
      <c r="H31" s="141"/>
      <c r="I31" s="141"/>
      <c r="J31" s="141"/>
      <c r="K31" s="141"/>
      <c r="L31" s="251"/>
      <c r="M31" s="155"/>
    </row>
    <row r="32" spans="1:18" ht="15" customHeight="1" x14ac:dyDescent="0.25">
      <c r="A32" s="176"/>
      <c r="B32" s="1099" t="s">
        <v>197</v>
      </c>
      <c r="C32" s="1071"/>
      <c r="D32" s="1071"/>
      <c r="E32" s="1071"/>
      <c r="F32" s="1071"/>
      <c r="G32" s="1071" t="s">
        <v>198</v>
      </c>
      <c r="H32" s="1071"/>
      <c r="I32" s="1071"/>
      <c r="J32" s="1071"/>
      <c r="K32" s="1071"/>
      <c r="L32" s="1074"/>
      <c r="M32" s="155"/>
    </row>
    <row r="33" spans="1:13" ht="15" customHeight="1" x14ac:dyDescent="0.2">
      <c r="A33" s="176"/>
      <c r="C33" s="497" t="str">
        <f>G5</f>
        <v>duben</v>
      </c>
      <c r="D33" s="498">
        <f>H5</f>
        <v>2016</v>
      </c>
      <c r="I33" s="497" t="str">
        <f>G5</f>
        <v>duben</v>
      </c>
      <c r="J33" s="498">
        <f>H5</f>
        <v>2016</v>
      </c>
      <c r="M33" s="281"/>
    </row>
    <row r="34" spans="1:13" ht="15" customHeight="1" x14ac:dyDescent="0.2">
      <c r="A34" s="176"/>
      <c r="B34" s="141"/>
      <c r="C34" s="141"/>
      <c r="D34" s="141"/>
      <c r="E34" s="141"/>
      <c r="F34" s="141"/>
      <c r="G34" s="141"/>
      <c r="H34" s="141"/>
      <c r="I34" s="141"/>
      <c r="J34" s="141"/>
      <c r="K34" s="141"/>
      <c r="L34" s="251"/>
      <c r="M34" s="155"/>
    </row>
    <row r="35" spans="1:13" ht="15" customHeight="1" x14ac:dyDescent="0.2">
      <c r="A35" s="176"/>
      <c r="B35" s="141"/>
      <c r="C35" s="141"/>
      <c r="D35" s="141"/>
      <c r="E35" s="141"/>
      <c r="F35" s="141"/>
      <c r="G35" s="141"/>
      <c r="H35" s="141"/>
      <c r="I35" s="141"/>
      <c r="J35" s="141"/>
      <c r="K35" s="141"/>
      <c r="L35" s="251"/>
      <c r="M35" s="155"/>
    </row>
    <row r="36" spans="1:13" ht="15" customHeight="1" x14ac:dyDescent="0.2">
      <c r="A36" s="176"/>
      <c r="B36" s="141"/>
      <c r="C36" s="141"/>
      <c r="D36" s="141"/>
      <c r="E36" s="141"/>
      <c r="F36" s="141"/>
      <c r="G36" s="141"/>
      <c r="H36" s="141"/>
      <c r="I36" s="141"/>
      <c r="J36" s="141"/>
      <c r="K36" s="141"/>
      <c r="L36" s="251"/>
      <c r="M36" s="155"/>
    </row>
    <row r="37" spans="1:13" ht="15" customHeight="1" x14ac:dyDescent="0.2">
      <c r="A37" s="176"/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251"/>
      <c r="M37" s="155"/>
    </row>
    <row r="38" spans="1:13" ht="15" customHeight="1" x14ac:dyDescent="0.2">
      <c r="A38" s="176"/>
      <c r="B38" s="141"/>
      <c r="C38" s="141"/>
      <c r="D38" s="141"/>
      <c r="E38" s="141"/>
      <c r="F38" s="141"/>
      <c r="G38" s="141"/>
      <c r="H38" s="141"/>
      <c r="I38" s="141"/>
      <c r="J38" s="141"/>
      <c r="K38" s="141"/>
      <c r="L38" s="251"/>
      <c r="M38" s="155"/>
    </row>
    <row r="39" spans="1:13" ht="15" customHeight="1" x14ac:dyDescent="0.2">
      <c r="A39" s="176"/>
      <c r="B39" s="141"/>
      <c r="C39" s="141"/>
      <c r="D39" s="141"/>
      <c r="E39" s="141"/>
      <c r="F39" s="141"/>
      <c r="G39" s="141"/>
      <c r="H39" s="141"/>
      <c r="I39" s="141"/>
      <c r="J39" s="141"/>
      <c r="K39" s="141"/>
      <c r="L39" s="251"/>
      <c r="M39" s="155"/>
    </row>
    <row r="40" spans="1:13" ht="15" customHeight="1" x14ac:dyDescent="0.2">
      <c r="A40" s="176"/>
      <c r="B40" s="141"/>
      <c r="C40" s="141"/>
      <c r="D40" s="141"/>
      <c r="E40" s="141"/>
      <c r="F40" s="141"/>
      <c r="G40" s="141"/>
      <c r="H40" s="141"/>
      <c r="I40" s="141"/>
      <c r="J40" s="141"/>
      <c r="K40" s="141"/>
      <c r="L40" s="251"/>
      <c r="M40" s="155"/>
    </row>
    <row r="41" spans="1:13" ht="15" customHeight="1" x14ac:dyDescent="0.2">
      <c r="A41" s="176"/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251"/>
      <c r="M41" s="155"/>
    </row>
    <row r="42" spans="1:13" ht="15" customHeight="1" x14ac:dyDescent="0.2">
      <c r="A42" s="176"/>
      <c r="B42" s="141"/>
      <c r="C42" s="141"/>
      <c r="D42" s="141"/>
      <c r="E42" s="141"/>
      <c r="F42" s="141"/>
      <c r="G42" s="141"/>
      <c r="H42" s="141"/>
      <c r="I42" s="141"/>
      <c r="J42" s="141"/>
      <c r="K42" s="141"/>
      <c r="L42" s="251"/>
      <c r="M42" s="155"/>
    </row>
    <row r="43" spans="1:13" ht="15" customHeight="1" x14ac:dyDescent="0.2">
      <c r="A43" s="176"/>
      <c r="B43" s="141"/>
      <c r="C43" s="141"/>
      <c r="D43" s="141"/>
      <c r="E43" s="141"/>
      <c r="F43" s="141"/>
      <c r="G43" s="141"/>
      <c r="H43" s="141"/>
      <c r="I43" s="141"/>
      <c r="J43" s="141"/>
      <c r="K43" s="141"/>
      <c r="L43" s="251"/>
      <c r="M43" s="155"/>
    </row>
    <row r="44" spans="1:13" ht="15" customHeight="1" x14ac:dyDescent="0.2">
      <c r="A44" s="176"/>
      <c r="B44" s="141"/>
      <c r="C44" s="141"/>
      <c r="D44" s="141"/>
      <c r="E44" s="141"/>
      <c r="F44" s="141"/>
      <c r="G44" s="141"/>
      <c r="H44" s="141"/>
      <c r="I44" s="141"/>
      <c r="J44" s="141"/>
      <c r="K44" s="141"/>
      <c r="L44" s="251"/>
      <c r="M44" s="155"/>
    </row>
    <row r="45" spans="1:13" ht="15" customHeight="1" x14ac:dyDescent="0.2">
      <c r="A45" s="176"/>
      <c r="B45" s="126"/>
      <c r="F45" s="126"/>
      <c r="G45" s="126"/>
      <c r="H45" s="126"/>
      <c r="I45" s="126"/>
      <c r="J45" s="126"/>
      <c r="K45" s="126"/>
      <c r="L45" s="176"/>
      <c r="M45" s="155"/>
    </row>
    <row r="46" spans="1:13" ht="15" customHeight="1" x14ac:dyDescent="0.2">
      <c r="A46" s="176"/>
      <c r="B46" s="126"/>
      <c r="F46" s="126"/>
      <c r="G46" s="126"/>
      <c r="H46" s="126"/>
      <c r="I46" s="126"/>
      <c r="J46" s="126"/>
      <c r="K46" s="126"/>
      <c r="L46" s="176"/>
      <c r="M46" s="155"/>
    </row>
    <row r="47" spans="1:13" ht="15" customHeight="1" x14ac:dyDescent="0.2">
      <c r="A47" s="176"/>
      <c r="B47" s="126"/>
      <c r="F47" s="126"/>
      <c r="G47" s="126"/>
      <c r="H47" s="126"/>
      <c r="I47" s="126"/>
      <c r="J47" s="126"/>
      <c r="K47" s="126"/>
      <c r="L47" s="176"/>
      <c r="M47" s="155"/>
    </row>
    <row r="48" spans="1:13" ht="15" customHeight="1" x14ac:dyDescent="0.2">
      <c r="A48" s="176"/>
      <c r="B48" s="126"/>
      <c r="F48" s="126"/>
      <c r="G48" s="126"/>
      <c r="H48" s="126"/>
      <c r="I48" s="126"/>
      <c r="J48" s="126"/>
      <c r="K48" s="126"/>
      <c r="L48" s="176"/>
      <c r="M48" s="155"/>
    </row>
    <row r="49" spans="1:13" ht="15" customHeight="1" x14ac:dyDescent="0.2">
      <c r="A49" s="176"/>
      <c r="B49" s="126"/>
      <c r="F49" s="126"/>
      <c r="G49" s="126"/>
      <c r="H49" s="126"/>
      <c r="I49" s="126"/>
      <c r="J49" s="126"/>
      <c r="K49" s="126"/>
      <c r="L49" s="176"/>
      <c r="M49" s="155"/>
    </row>
    <row r="50" spans="1:13" ht="15" customHeight="1" x14ac:dyDescent="0.2">
      <c r="A50" s="176"/>
      <c r="B50" s="126"/>
      <c r="F50" s="126"/>
      <c r="G50" s="126"/>
      <c r="H50" s="126"/>
      <c r="I50" s="126"/>
      <c r="J50" s="126"/>
      <c r="K50" s="126"/>
      <c r="L50" s="176"/>
      <c r="M50" s="155"/>
    </row>
    <row r="51" spans="1:13" ht="15" customHeight="1" x14ac:dyDescent="0.2">
      <c r="A51" s="176"/>
      <c r="B51" s="126"/>
      <c r="F51" s="126"/>
      <c r="G51" s="126"/>
      <c r="H51" s="126"/>
      <c r="I51" s="126"/>
      <c r="J51" s="126"/>
      <c r="K51" s="126"/>
      <c r="L51" s="176"/>
      <c r="M51" s="155"/>
    </row>
    <row r="52" spans="1:13" ht="15" customHeight="1" x14ac:dyDescent="0.2">
      <c r="A52" s="176"/>
      <c r="B52" s="126"/>
      <c r="F52" s="253"/>
      <c r="G52" s="253"/>
      <c r="H52" s="253"/>
      <c r="I52" s="253"/>
      <c r="J52" s="253"/>
      <c r="K52" s="253"/>
      <c r="L52" s="283"/>
      <c r="M52" s="155"/>
    </row>
    <row r="53" spans="1:13" ht="15" customHeight="1" x14ac:dyDescent="0.2">
      <c r="A53" s="270"/>
      <c r="B53" s="258"/>
      <c r="C53" s="258"/>
      <c r="D53" s="258"/>
      <c r="E53" s="258"/>
      <c r="F53" s="258"/>
      <c r="G53" s="258"/>
      <c r="H53" s="258"/>
      <c r="I53" s="258"/>
      <c r="J53" s="258"/>
      <c r="K53" s="258"/>
      <c r="L53" s="258"/>
      <c r="M53" s="269"/>
    </row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  <row r="60" spans="1:13" ht="15" customHeight="1" x14ac:dyDescent="0.2"/>
  </sheetData>
  <mergeCells count="11">
    <mergeCell ref="G32:L32"/>
    <mergeCell ref="B32:F32"/>
    <mergeCell ref="K1:M1"/>
    <mergeCell ref="B5:C5"/>
    <mergeCell ref="C8:C9"/>
    <mergeCell ref="B3:L3"/>
    <mergeCell ref="H28:L28"/>
    <mergeCell ref="H27:L27"/>
    <mergeCell ref="H7:L7"/>
    <mergeCell ref="D27:G28"/>
    <mergeCell ref="D7:G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&amp;C26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view="pageBreakPreview" zoomScaleNormal="100" zoomScaleSheetLayoutView="100" workbookViewId="0">
      <selection activeCell="B1" sqref="B1"/>
    </sheetView>
  </sheetViews>
  <sheetFormatPr defaultRowHeight="12.75" x14ac:dyDescent="0.2"/>
  <cols>
    <col min="1" max="1" width="1.7109375" style="121" customWidth="1"/>
    <col min="2" max="2" width="16.28515625" style="121" customWidth="1"/>
    <col min="3" max="3" width="10.140625" style="121" customWidth="1"/>
    <col min="4" max="7" width="7.7109375" style="121" customWidth="1"/>
    <col min="8" max="11" width="6.7109375" style="121" customWidth="1"/>
    <col min="12" max="12" width="6.85546875" style="121" customWidth="1"/>
    <col min="13" max="13" width="1.7109375" style="121" customWidth="1"/>
    <col min="14" max="15" width="9.140625" style="121"/>
    <col min="16" max="16" width="11.140625" style="121" customWidth="1"/>
    <col min="17" max="16384" width="9.140625" style="121"/>
  </cols>
  <sheetData>
    <row r="1" spans="1:13" ht="13.5" x14ac:dyDescent="0.25">
      <c r="K1" s="1057" t="s">
        <v>286</v>
      </c>
      <c r="L1" s="1057"/>
      <c r="M1" s="1057"/>
    </row>
    <row r="2" spans="1:13" ht="6.75" customHeight="1" x14ac:dyDescent="0.2"/>
    <row r="3" spans="1:13" ht="30" customHeight="1" x14ac:dyDescent="0.2">
      <c r="B3" s="1070" t="s">
        <v>176</v>
      </c>
      <c r="C3" s="1070"/>
      <c r="D3" s="1070"/>
      <c r="E3" s="1070"/>
      <c r="F3" s="1070"/>
      <c r="G3" s="1070"/>
      <c r="H3" s="1070"/>
      <c r="I3" s="1070"/>
      <c r="J3" s="1070"/>
      <c r="K3" s="1070"/>
      <c r="L3" s="1070"/>
      <c r="M3" s="122"/>
    </row>
    <row r="4" spans="1:13" ht="15.95" customHeight="1" x14ac:dyDescent="0.2">
      <c r="B4" s="122"/>
      <c r="C4" s="177"/>
      <c r="D4" s="499"/>
      <c r="E4" s="170"/>
      <c r="F4" s="125"/>
      <c r="G4" s="125"/>
      <c r="H4" s="125"/>
      <c r="I4" s="125"/>
      <c r="J4" s="126"/>
      <c r="K4" s="126"/>
      <c r="L4" s="126"/>
    </row>
    <row r="5" spans="1:13" ht="15" customHeight="1" x14ac:dyDescent="0.2">
      <c r="B5" s="1115"/>
      <c r="C5" s="1116"/>
      <c r="D5" s="500"/>
      <c r="E5" s="501"/>
      <c r="F5" s="253"/>
      <c r="G5" s="504" t="str">
        <f>T!J21</f>
        <v>květen</v>
      </c>
      <c r="H5" s="508">
        <f>T!G17</f>
        <v>2016</v>
      </c>
      <c r="I5" s="502"/>
      <c r="J5" s="501"/>
      <c r="K5" s="501"/>
      <c r="L5" s="503"/>
      <c r="M5" s="126"/>
    </row>
    <row r="6" spans="1:13" ht="24.95" customHeight="1" x14ac:dyDescent="0.2">
      <c r="D6" s="269"/>
      <c r="H6" s="269"/>
      <c r="I6" s="258"/>
      <c r="J6" s="258"/>
      <c r="K6" s="258"/>
      <c r="L6" s="270"/>
      <c r="M6" s="126"/>
    </row>
    <row r="7" spans="1:13" ht="24.95" customHeight="1" x14ac:dyDescent="0.25">
      <c r="B7" s="131"/>
      <c r="C7" s="131"/>
      <c r="D7" s="1100" t="s">
        <v>41</v>
      </c>
      <c r="E7" s="1101"/>
      <c r="F7" s="1101"/>
      <c r="G7" s="1102"/>
      <c r="H7" s="1100" t="s">
        <v>167</v>
      </c>
      <c r="I7" s="1101"/>
      <c r="J7" s="1101"/>
      <c r="K7" s="1101"/>
      <c r="L7" s="1102"/>
      <c r="M7" s="155"/>
    </row>
    <row r="8" spans="1:13" ht="14.1" customHeight="1" x14ac:dyDescent="0.25">
      <c r="B8" s="169"/>
      <c r="C8" s="1066" t="s">
        <v>168</v>
      </c>
      <c r="D8" s="277"/>
      <c r="E8" s="277"/>
      <c r="F8" s="389" t="s">
        <v>170</v>
      </c>
      <c r="G8" s="753" t="s">
        <v>246</v>
      </c>
      <c r="H8" s="271" t="s">
        <v>40</v>
      </c>
      <c r="I8" s="272" t="s">
        <v>74</v>
      </c>
      <c r="J8" s="272" t="s">
        <v>75</v>
      </c>
      <c r="K8" s="272" t="s">
        <v>171</v>
      </c>
      <c r="L8" s="273" t="s">
        <v>172</v>
      </c>
      <c r="M8" s="126"/>
    </row>
    <row r="9" spans="1:13" ht="14.1" customHeight="1" x14ac:dyDescent="0.25">
      <c r="A9" s="283"/>
      <c r="B9" s="390" t="s">
        <v>169</v>
      </c>
      <c r="C9" s="1067"/>
      <c r="D9" s="390" t="s">
        <v>154</v>
      </c>
      <c r="E9" s="390" t="s">
        <v>1</v>
      </c>
      <c r="F9" s="390" t="s">
        <v>69</v>
      </c>
      <c r="G9" s="755" t="s">
        <v>69</v>
      </c>
      <c r="H9" s="274" t="s">
        <v>12</v>
      </c>
      <c r="I9" s="275" t="s">
        <v>12</v>
      </c>
      <c r="J9" s="275" t="s">
        <v>12</v>
      </c>
      <c r="K9" s="275" t="s">
        <v>12</v>
      </c>
      <c r="L9" s="276" t="s">
        <v>12</v>
      </c>
      <c r="M9" s="253"/>
    </row>
    <row r="10" spans="1:13" ht="14.1" customHeight="1" x14ac:dyDescent="0.2">
      <c r="A10" s="176"/>
      <c r="B10" s="257" t="s">
        <v>14</v>
      </c>
      <c r="C10" s="180">
        <f>'19'!D19</f>
        <v>107013</v>
      </c>
      <c r="D10" s="181">
        <f>'19'!E19</f>
        <v>14096.347000000002</v>
      </c>
      <c r="E10" s="181">
        <f>'19'!F19</f>
        <v>150828.57178999999</v>
      </c>
      <c r="F10" s="869">
        <f>E10/$E$24</f>
        <v>3.4376853869054445E-2</v>
      </c>
      <c r="G10" s="869">
        <f>'19'!H19</f>
        <v>7.9859943406804051E-2</v>
      </c>
      <c r="H10" s="284">
        <v>12.81935483870968</v>
      </c>
      <c r="I10" s="285">
        <v>19.100000000000001</v>
      </c>
      <c r="J10" s="285">
        <v>6</v>
      </c>
      <c r="K10" s="285">
        <v>12.5</v>
      </c>
      <c r="L10" s="286">
        <v>0.31935483870968007</v>
      </c>
      <c r="M10" s="126"/>
    </row>
    <row r="11" spans="1:13" ht="14.1" customHeight="1" x14ac:dyDescent="0.2">
      <c r="A11" s="283"/>
      <c r="B11" s="260" t="s">
        <v>15</v>
      </c>
      <c r="C11" s="261">
        <f>'19'!D46</f>
        <v>386216</v>
      </c>
      <c r="D11" s="262">
        <f>'19'!E46</f>
        <v>48846.7</v>
      </c>
      <c r="E11" s="262">
        <f>'19'!F46</f>
        <v>523832.2361000001</v>
      </c>
      <c r="F11" s="263">
        <f t="shared" ref="F11:F23" si="0">E11/$E$24</f>
        <v>0.11939186334922022</v>
      </c>
      <c r="G11" s="870">
        <f>'19'!H46</f>
        <v>4.8772842140972127E-2</v>
      </c>
      <c r="H11" s="287">
        <v>15.209677419354836</v>
      </c>
      <c r="I11" s="288">
        <v>22.7</v>
      </c>
      <c r="J11" s="288">
        <v>8.1999999999999993</v>
      </c>
      <c r="K11" s="288">
        <v>14.199999999999992</v>
      </c>
      <c r="L11" s="289">
        <v>1.0096774193548441</v>
      </c>
      <c r="M11" s="253"/>
    </row>
    <row r="12" spans="1:13" ht="14.1" customHeight="1" x14ac:dyDescent="0.2">
      <c r="A12" s="176"/>
      <c r="B12" s="142" t="s">
        <v>16</v>
      </c>
      <c r="C12" s="135">
        <f>'20'!D19</f>
        <v>85679</v>
      </c>
      <c r="D12" s="136">
        <f>'20'!E19</f>
        <v>12475.2</v>
      </c>
      <c r="E12" s="136">
        <f>'20'!F19</f>
        <v>133783.70149000001</v>
      </c>
      <c r="F12" s="869">
        <f t="shared" si="0"/>
        <v>3.0491986376336235E-2</v>
      </c>
      <c r="G12" s="263">
        <f>'20'!H19</f>
        <v>8.5555168813087432E-2</v>
      </c>
      <c r="H12" s="290">
        <v>12.406451612903229</v>
      </c>
      <c r="I12" s="291">
        <v>20.100000000000001</v>
      </c>
      <c r="J12" s="291">
        <v>4.2</v>
      </c>
      <c r="K12" s="291">
        <v>11.800000000000006</v>
      </c>
      <c r="L12" s="292">
        <v>0.60645161290322314</v>
      </c>
      <c r="M12" s="126"/>
    </row>
    <row r="13" spans="1:13" ht="14.1" customHeight="1" x14ac:dyDescent="0.2">
      <c r="A13" s="283"/>
      <c r="B13" s="260" t="s">
        <v>17</v>
      </c>
      <c r="C13" s="261">
        <f>'20'!D46</f>
        <v>118286</v>
      </c>
      <c r="D13" s="262">
        <f>'20'!E46</f>
        <v>15876.5</v>
      </c>
      <c r="E13" s="262">
        <f>'20'!F46</f>
        <v>170259.62371000001</v>
      </c>
      <c r="F13" s="263">
        <f t="shared" si="0"/>
        <v>3.8805579968151128E-2</v>
      </c>
      <c r="G13" s="870">
        <f>'20'!H46</f>
        <v>3.3215975426425799E-2</v>
      </c>
      <c r="H13" s="287">
        <v>13.945161290322579</v>
      </c>
      <c r="I13" s="288">
        <v>20.3</v>
      </c>
      <c r="J13" s="288">
        <v>5.9</v>
      </c>
      <c r="K13" s="288">
        <v>12.600000000000005</v>
      </c>
      <c r="L13" s="289">
        <v>1.345161290322574</v>
      </c>
      <c r="M13" s="253"/>
    </row>
    <row r="14" spans="1:13" ht="14.1" customHeight="1" x14ac:dyDescent="0.2">
      <c r="A14" s="176"/>
      <c r="B14" s="142" t="s">
        <v>18</v>
      </c>
      <c r="C14" s="135">
        <f>'21'!D19</f>
        <v>92816</v>
      </c>
      <c r="D14" s="136">
        <f>'21'!E19</f>
        <v>16678.2</v>
      </c>
      <c r="E14" s="136">
        <f>'21'!F19</f>
        <v>178857.00079000002</v>
      </c>
      <c r="F14" s="869">
        <f t="shared" si="0"/>
        <v>4.0765094482071051E-2</v>
      </c>
      <c r="G14" s="263">
        <f>'21'!H19</f>
        <v>-6.7783062897897844E-2</v>
      </c>
      <c r="H14" s="290">
        <v>13.735483870967743</v>
      </c>
      <c r="I14" s="291">
        <v>20.6</v>
      </c>
      <c r="J14" s="291">
        <v>5.8</v>
      </c>
      <c r="K14" s="291">
        <v>12.399999999999995</v>
      </c>
      <c r="L14" s="292">
        <v>1.3354838709677477</v>
      </c>
      <c r="M14" s="126"/>
    </row>
    <row r="15" spans="1:13" ht="14.1" customHeight="1" x14ac:dyDescent="0.2">
      <c r="A15" s="283"/>
      <c r="B15" s="260" t="s">
        <v>19</v>
      </c>
      <c r="C15" s="261">
        <f>'21'!D46</f>
        <v>384763</v>
      </c>
      <c r="D15" s="262">
        <f>'21'!E46</f>
        <v>55785.704999999994</v>
      </c>
      <c r="E15" s="262">
        <f>'21'!F46</f>
        <v>598046.59403000015</v>
      </c>
      <c r="F15" s="263">
        <f t="shared" si="0"/>
        <v>0.13630680265592832</v>
      </c>
      <c r="G15" s="870">
        <f>'21'!H46</f>
        <v>4.2921145109019454E-2</v>
      </c>
      <c r="H15" s="287">
        <v>13.961290322580647</v>
      </c>
      <c r="I15" s="288">
        <v>20.6</v>
      </c>
      <c r="J15" s="288">
        <v>7.1</v>
      </c>
      <c r="K15" s="288">
        <v>12.699999999999994</v>
      </c>
      <c r="L15" s="289">
        <v>1.2612903225806527</v>
      </c>
      <c r="M15" s="253"/>
    </row>
    <row r="16" spans="1:13" ht="14.1" customHeight="1" x14ac:dyDescent="0.2">
      <c r="A16" s="176"/>
      <c r="B16" s="142" t="s">
        <v>20</v>
      </c>
      <c r="C16" s="135">
        <f>'22'!D19</f>
        <v>187445</v>
      </c>
      <c r="D16" s="136">
        <f>'22'!E19</f>
        <v>22690.600000000002</v>
      </c>
      <c r="E16" s="136">
        <f>'22'!F19</f>
        <v>243334.04365000007</v>
      </c>
      <c r="F16" s="869">
        <f t="shared" si="0"/>
        <v>5.5460704564443644E-2</v>
      </c>
      <c r="G16" s="263">
        <f>'22'!H19</f>
        <v>5.6693925451260417E-2</v>
      </c>
      <c r="H16" s="290">
        <v>13.948387096774193</v>
      </c>
      <c r="I16" s="291">
        <v>20.2</v>
      </c>
      <c r="J16" s="291">
        <v>6</v>
      </c>
      <c r="K16" s="291">
        <v>12.199999999999994</v>
      </c>
      <c r="L16" s="292">
        <v>1.7483870967741986</v>
      </c>
      <c r="M16" s="126"/>
    </row>
    <row r="17" spans="1:18" ht="14.1" customHeight="1" x14ac:dyDescent="0.2">
      <c r="A17" s="283"/>
      <c r="B17" s="260" t="s">
        <v>21</v>
      </c>
      <c r="C17" s="261">
        <f>'22'!D46</f>
        <v>136380</v>
      </c>
      <c r="D17" s="262">
        <f>'22'!E46</f>
        <v>20507.400000000001</v>
      </c>
      <c r="E17" s="262">
        <f>'22'!F46</f>
        <v>219921.54434000002</v>
      </c>
      <c r="F17" s="263">
        <f t="shared" si="0"/>
        <v>5.0124526823466242E-2</v>
      </c>
      <c r="G17" s="870">
        <f>'22'!H46</f>
        <v>6.2631161684465822E-2</v>
      </c>
      <c r="H17" s="287">
        <v>13.525806451612905</v>
      </c>
      <c r="I17" s="288">
        <v>19.899999999999999</v>
      </c>
      <c r="J17" s="288">
        <v>5.9</v>
      </c>
      <c r="K17" s="288">
        <v>13.300000000000008</v>
      </c>
      <c r="L17" s="289">
        <v>0.22580645161289681</v>
      </c>
      <c r="M17" s="253"/>
    </row>
    <row r="18" spans="1:18" ht="14.1" customHeight="1" x14ac:dyDescent="0.2">
      <c r="A18" s="176"/>
      <c r="B18" s="142" t="s">
        <v>22</v>
      </c>
      <c r="C18" s="135">
        <f>'23'!D19</f>
        <v>159361</v>
      </c>
      <c r="D18" s="136">
        <f>'23'!E19</f>
        <v>20249.8</v>
      </c>
      <c r="E18" s="136">
        <f>'23'!F19</f>
        <v>217158.1127</v>
      </c>
      <c r="F18" s="869">
        <f t="shared" si="0"/>
        <v>4.9494685378055826E-2</v>
      </c>
      <c r="G18" s="263">
        <f>'23'!H19</f>
        <v>9.2552227209944632E-2</v>
      </c>
      <c r="H18" s="290">
        <v>13.687096774193551</v>
      </c>
      <c r="I18" s="291">
        <v>21</v>
      </c>
      <c r="J18" s="291">
        <v>6.9</v>
      </c>
      <c r="K18" s="291">
        <v>12.699999999999994</v>
      </c>
      <c r="L18" s="292">
        <v>0.98709677419355657</v>
      </c>
      <c r="M18" s="126"/>
    </row>
    <row r="19" spans="1:18" ht="14.1" customHeight="1" x14ac:dyDescent="0.2">
      <c r="A19" s="283"/>
      <c r="B19" s="260" t="s">
        <v>3</v>
      </c>
      <c r="C19" s="261">
        <f>'23'!D46</f>
        <v>428080</v>
      </c>
      <c r="D19" s="262">
        <f>'23'!E46</f>
        <v>37822.704373995351</v>
      </c>
      <c r="E19" s="262">
        <f>'23'!F46</f>
        <v>405501.87246298639</v>
      </c>
      <c r="F19" s="263">
        <f t="shared" si="0"/>
        <v>9.2422002329218211E-2</v>
      </c>
      <c r="G19" s="870">
        <f>'23'!H46</f>
        <v>7.5134661582951318E-2</v>
      </c>
      <c r="H19" s="287">
        <v>15.541935483870967</v>
      </c>
      <c r="I19" s="288">
        <v>21.7</v>
      </c>
      <c r="J19" s="288">
        <v>7.6</v>
      </c>
      <c r="K19" s="288">
        <v>14</v>
      </c>
      <c r="L19" s="289">
        <v>1.5419354838709669</v>
      </c>
      <c r="M19" s="253"/>
    </row>
    <row r="20" spans="1:18" ht="14.1" customHeight="1" x14ac:dyDescent="0.2">
      <c r="A20" s="176"/>
      <c r="B20" s="142" t="s">
        <v>23</v>
      </c>
      <c r="C20" s="143">
        <f>'24'!D19</f>
        <v>254474</v>
      </c>
      <c r="D20" s="144">
        <f>'24'!E19</f>
        <v>56945.210000000006</v>
      </c>
      <c r="E20" s="144">
        <f>'24'!F19</f>
        <v>610683.95402999991</v>
      </c>
      <c r="F20" s="869">
        <f t="shared" si="0"/>
        <v>0.13918711023197225</v>
      </c>
      <c r="G20" s="173">
        <f>'24'!H19</f>
        <v>3.8492618705451058E-2</v>
      </c>
      <c r="H20" s="293">
        <v>14.183870967741935</v>
      </c>
      <c r="I20" s="294">
        <v>20.5</v>
      </c>
      <c r="J20" s="291">
        <v>7.1</v>
      </c>
      <c r="K20" s="291">
        <v>13.800000000000008</v>
      </c>
      <c r="L20" s="292">
        <v>0.38387096774192742</v>
      </c>
      <c r="M20" s="264"/>
      <c r="N20" s="137"/>
      <c r="P20" s="137"/>
      <c r="Q20" s="137"/>
      <c r="R20" s="137"/>
    </row>
    <row r="21" spans="1:18" ht="14.1" customHeight="1" x14ac:dyDescent="0.2">
      <c r="A21" s="283"/>
      <c r="B21" s="260" t="s">
        <v>24</v>
      </c>
      <c r="C21" s="255">
        <f>'24'!D46</f>
        <v>226027</v>
      </c>
      <c r="D21" s="256">
        <f>'24'!E46</f>
        <v>47949.621999999996</v>
      </c>
      <c r="E21" s="256">
        <f>'24'!F46</f>
        <v>514237.04661999986</v>
      </c>
      <c r="F21" s="263">
        <f t="shared" si="0"/>
        <v>0.11720492739481024</v>
      </c>
      <c r="G21" s="876">
        <f>'24'!H46</f>
        <v>-7.3512449231173671E-2</v>
      </c>
      <c r="H21" s="295">
        <v>14.361290322580645</v>
      </c>
      <c r="I21" s="296">
        <v>21.2</v>
      </c>
      <c r="J21" s="288">
        <v>6.8</v>
      </c>
      <c r="K21" s="288">
        <v>13.899999999999993</v>
      </c>
      <c r="L21" s="289">
        <v>0.46129032258065195</v>
      </c>
      <c r="M21" s="265"/>
      <c r="N21" s="137"/>
      <c r="P21" s="137"/>
      <c r="Q21" s="137"/>
      <c r="R21" s="137"/>
    </row>
    <row r="22" spans="1:18" ht="14.1" customHeight="1" x14ac:dyDescent="0.2">
      <c r="A22" s="176"/>
      <c r="B22" s="142" t="s">
        <v>25</v>
      </c>
      <c r="C22" s="143">
        <f>'25'!D19</f>
        <v>114832</v>
      </c>
      <c r="D22" s="144">
        <f>'25'!E19</f>
        <v>17729.048000000003</v>
      </c>
      <c r="E22" s="144">
        <f>'25'!F19</f>
        <v>190049.45747000002</v>
      </c>
      <c r="F22" s="869">
        <f t="shared" si="0"/>
        <v>4.3316079637985602E-2</v>
      </c>
      <c r="G22" s="173">
        <f>'25'!H19</f>
        <v>1.7043419358525057E-2</v>
      </c>
      <c r="H22" s="293">
        <v>13.087096774193544</v>
      </c>
      <c r="I22" s="294">
        <v>20.2</v>
      </c>
      <c r="J22" s="291">
        <v>6</v>
      </c>
      <c r="K22" s="291">
        <v>12.399999999999995</v>
      </c>
      <c r="L22" s="292">
        <v>0.68709677419354875</v>
      </c>
      <c r="M22" s="264"/>
      <c r="N22" s="137"/>
      <c r="P22" s="137"/>
      <c r="Q22" s="137"/>
      <c r="R22" s="137"/>
    </row>
    <row r="23" spans="1:18" ht="14.1" customHeight="1" thickBot="1" x14ac:dyDescent="0.25">
      <c r="A23" s="317"/>
      <c r="B23" s="313" t="s">
        <v>26</v>
      </c>
      <c r="C23" s="278">
        <f>'25'!D46</f>
        <v>158740</v>
      </c>
      <c r="D23" s="279">
        <f>'25'!E46</f>
        <v>21541.4</v>
      </c>
      <c r="E23" s="279">
        <f>'25'!F46</f>
        <v>231009.88977000001</v>
      </c>
      <c r="F23" s="874">
        <f t="shared" si="0"/>
        <v>5.2651782939286469E-2</v>
      </c>
      <c r="G23" s="877">
        <f>'25'!H46</f>
        <v>0.1270136080403062</v>
      </c>
      <c r="H23" s="297">
        <v>13.603225806451613</v>
      </c>
      <c r="I23" s="298">
        <v>20.100000000000001</v>
      </c>
      <c r="J23" s="298">
        <v>5.7</v>
      </c>
      <c r="K23" s="298">
        <v>13.800000000000008</v>
      </c>
      <c r="L23" s="299">
        <v>-0.19677419354839465</v>
      </c>
      <c r="M23" s="280"/>
      <c r="N23" s="137"/>
    </row>
    <row r="24" spans="1:18" ht="14.1" customHeight="1" thickTop="1" x14ac:dyDescent="0.2">
      <c r="A24" s="176"/>
      <c r="B24" s="142" t="s">
        <v>2</v>
      </c>
      <c r="C24" s="310">
        <f>SUM(C10:C23)</f>
        <v>2840112</v>
      </c>
      <c r="D24" s="144">
        <f>SUM(D10:D23)</f>
        <v>409194.43637399538</v>
      </c>
      <c r="E24" s="144">
        <f>SUM(E10:E23)</f>
        <v>4387503.648952987</v>
      </c>
      <c r="F24" s="309">
        <f>SUM(F10:F23)</f>
        <v>0.99999999999999989</v>
      </c>
      <c r="G24" s="173">
        <f>'9'!H21</f>
        <v>3.4657115726963096E-2</v>
      </c>
      <c r="H24" s="300">
        <v>13.622580645161289</v>
      </c>
      <c r="I24" s="301">
        <v>19.899999999999999</v>
      </c>
      <c r="J24" s="301">
        <v>6.7</v>
      </c>
      <c r="K24" s="301">
        <v>12.95483870967742</v>
      </c>
      <c r="L24" s="302">
        <v>0.6677419354838694</v>
      </c>
      <c r="M24" s="126"/>
    </row>
    <row r="25" spans="1:18" ht="14.1" customHeight="1" x14ac:dyDescent="0.2">
      <c r="A25" s="283"/>
      <c r="B25" s="260" t="s">
        <v>96</v>
      </c>
      <c r="C25" s="252"/>
      <c r="D25" s="256">
        <f>'10'!E22+'11'!E22+'12'!E22+'13'!E18</f>
        <v>6542.6257052776928</v>
      </c>
      <c r="E25" s="256">
        <f>'10'!F22+'11'!F22+'12'!F22+'13'!F18</f>
        <v>70126.970220000003</v>
      </c>
      <c r="F25" s="259"/>
      <c r="G25" s="879">
        <f>'9'!H22</f>
        <v>-0.29526481992211467</v>
      </c>
      <c r="H25" s="303">
        <v>13.622580645161289</v>
      </c>
      <c r="I25" s="304">
        <v>19.899999999999999</v>
      </c>
      <c r="J25" s="304">
        <v>6.7</v>
      </c>
      <c r="K25" s="304">
        <v>12.95483870967742</v>
      </c>
      <c r="L25" s="305">
        <v>0.6677419354838694</v>
      </c>
      <c r="M25" s="253"/>
    </row>
    <row r="26" spans="1:18" ht="14.1" customHeight="1" x14ac:dyDescent="0.2">
      <c r="A26" s="318"/>
      <c r="B26" s="314" t="s">
        <v>177</v>
      </c>
      <c r="C26" s="311">
        <f>C24+C25</f>
        <v>2840112</v>
      </c>
      <c r="D26" s="152">
        <f t="shared" ref="D26:E26" si="1">D24+D25</f>
        <v>415737.06207927305</v>
      </c>
      <c r="E26" s="315">
        <f t="shared" si="1"/>
        <v>4457630.6191729866</v>
      </c>
      <c r="F26" s="875"/>
      <c r="G26" s="880">
        <f>'9'!H23</f>
        <v>2.7090057117846116E-2</v>
      </c>
      <c r="H26" s="306">
        <v>13.622580645161289</v>
      </c>
      <c r="I26" s="307">
        <v>19.899999999999999</v>
      </c>
      <c r="J26" s="307">
        <v>6.7</v>
      </c>
      <c r="K26" s="307">
        <v>12.95483870967742</v>
      </c>
      <c r="L26" s="308">
        <v>0.6677419354838694</v>
      </c>
      <c r="M26" s="316"/>
    </row>
    <row r="27" spans="1:18" ht="15" customHeight="1" x14ac:dyDescent="0.2">
      <c r="A27" s="176"/>
      <c r="B27" s="142"/>
      <c r="C27" s="282"/>
      <c r="D27" s="1109" t="s">
        <v>175</v>
      </c>
      <c r="E27" s="1110"/>
      <c r="F27" s="1110"/>
      <c r="G27" s="1111"/>
      <c r="H27" s="1103" t="s">
        <v>173</v>
      </c>
      <c r="I27" s="1104"/>
      <c r="J27" s="1104"/>
      <c r="K27" s="1104"/>
      <c r="L27" s="1105"/>
      <c r="M27" s="126"/>
    </row>
    <row r="28" spans="1:18" ht="15" customHeight="1" x14ac:dyDescent="0.2">
      <c r="A28" s="126"/>
      <c r="B28" s="281"/>
      <c r="C28" s="141"/>
      <c r="D28" s="1112"/>
      <c r="E28" s="1113"/>
      <c r="F28" s="1113"/>
      <c r="G28" s="1114"/>
      <c r="H28" s="1106" t="s">
        <v>174</v>
      </c>
      <c r="I28" s="1107"/>
      <c r="J28" s="1107"/>
      <c r="K28" s="1107"/>
      <c r="L28" s="1108"/>
      <c r="M28" s="126"/>
    </row>
    <row r="29" spans="1:18" ht="30" customHeight="1" x14ac:dyDescent="0.2">
      <c r="A29" s="126"/>
      <c r="B29" s="281"/>
      <c r="C29" s="141"/>
      <c r="D29" s="141"/>
      <c r="E29" s="141"/>
      <c r="F29" s="141"/>
      <c r="G29" s="141"/>
      <c r="H29" s="141"/>
      <c r="I29" s="141"/>
      <c r="J29" s="141"/>
      <c r="K29" s="141"/>
      <c r="L29" s="251"/>
      <c r="M29" s="126"/>
    </row>
    <row r="30" spans="1:18" ht="15" customHeight="1" x14ac:dyDescent="0.2">
      <c r="A30" s="176"/>
      <c r="B30" s="392"/>
      <c r="C30" s="392"/>
      <c r="D30" s="141"/>
      <c r="E30" s="495"/>
      <c r="F30" s="496"/>
      <c r="G30" s="496"/>
      <c r="H30" s="141"/>
      <c r="I30" s="142"/>
      <c r="J30" s="392"/>
      <c r="K30" s="141"/>
      <c r="L30" s="141"/>
      <c r="M30" s="155"/>
    </row>
    <row r="31" spans="1:18" ht="18" customHeight="1" x14ac:dyDescent="0.2">
      <c r="A31" s="176"/>
      <c r="B31" s="141"/>
      <c r="C31" s="141"/>
      <c r="D31" s="141"/>
      <c r="E31" s="495"/>
      <c r="F31" s="496"/>
      <c r="G31" s="496"/>
      <c r="H31" s="141"/>
      <c r="I31" s="141"/>
      <c r="J31" s="141"/>
      <c r="K31" s="141"/>
      <c r="L31" s="251"/>
      <c r="M31" s="155"/>
    </row>
    <row r="32" spans="1:18" ht="15" customHeight="1" x14ac:dyDescent="0.25">
      <c r="A32" s="176"/>
      <c r="B32" s="1099" t="s">
        <v>197</v>
      </c>
      <c r="C32" s="1071"/>
      <c r="D32" s="1071"/>
      <c r="E32" s="1071"/>
      <c r="F32" s="1071"/>
      <c r="G32" s="1071" t="s">
        <v>198</v>
      </c>
      <c r="H32" s="1071"/>
      <c r="I32" s="1071"/>
      <c r="J32" s="1071"/>
      <c r="K32" s="1071"/>
      <c r="L32" s="1074"/>
      <c r="M32" s="155"/>
    </row>
    <row r="33" spans="1:13" ht="15" customHeight="1" x14ac:dyDescent="0.2">
      <c r="A33" s="176"/>
      <c r="C33" s="497" t="str">
        <f>G5</f>
        <v>květen</v>
      </c>
      <c r="D33" s="498">
        <f>H5</f>
        <v>2016</v>
      </c>
      <c r="I33" s="497" t="str">
        <f>G5</f>
        <v>květen</v>
      </c>
      <c r="J33" s="498">
        <f>H5</f>
        <v>2016</v>
      </c>
      <c r="M33" s="281"/>
    </row>
    <row r="34" spans="1:13" ht="15" customHeight="1" x14ac:dyDescent="0.2">
      <c r="A34" s="176"/>
      <c r="B34" s="141"/>
      <c r="C34" s="141"/>
      <c r="D34" s="141"/>
      <c r="E34" s="141"/>
      <c r="F34" s="141"/>
      <c r="G34" s="141"/>
      <c r="H34" s="141"/>
      <c r="I34" s="141"/>
      <c r="J34" s="141"/>
      <c r="K34" s="141"/>
      <c r="L34" s="251"/>
      <c r="M34" s="155"/>
    </row>
    <row r="35" spans="1:13" ht="15" customHeight="1" x14ac:dyDescent="0.2">
      <c r="A35" s="176"/>
      <c r="B35" s="141"/>
      <c r="C35" s="141"/>
      <c r="D35" s="141"/>
      <c r="E35" s="141"/>
      <c r="F35" s="141"/>
      <c r="G35" s="141"/>
      <c r="H35" s="141"/>
      <c r="I35" s="141"/>
      <c r="J35" s="141"/>
      <c r="K35" s="141"/>
      <c r="L35" s="251"/>
      <c r="M35" s="155"/>
    </row>
    <row r="36" spans="1:13" ht="15" customHeight="1" x14ac:dyDescent="0.2">
      <c r="A36" s="176"/>
      <c r="B36" s="141"/>
      <c r="C36" s="141"/>
      <c r="D36" s="141"/>
      <c r="E36" s="141"/>
      <c r="F36" s="141"/>
      <c r="G36" s="141"/>
      <c r="H36" s="141"/>
      <c r="I36" s="141"/>
      <c r="J36" s="141"/>
      <c r="K36" s="141"/>
      <c r="L36" s="251"/>
      <c r="M36" s="155"/>
    </row>
    <row r="37" spans="1:13" ht="15" customHeight="1" x14ac:dyDescent="0.2">
      <c r="A37" s="176"/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251"/>
      <c r="M37" s="155"/>
    </row>
    <row r="38" spans="1:13" ht="15" customHeight="1" x14ac:dyDescent="0.2">
      <c r="A38" s="176"/>
      <c r="B38" s="141"/>
      <c r="C38" s="141"/>
      <c r="D38" s="141"/>
      <c r="E38" s="141"/>
      <c r="F38" s="141"/>
      <c r="G38" s="141"/>
      <c r="H38" s="141"/>
      <c r="I38" s="141"/>
      <c r="J38" s="141"/>
      <c r="K38" s="141"/>
      <c r="L38" s="251"/>
      <c r="M38" s="155"/>
    </row>
    <row r="39" spans="1:13" ht="15" customHeight="1" x14ac:dyDescent="0.2">
      <c r="A39" s="176"/>
      <c r="B39" s="141"/>
      <c r="C39" s="141"/>
      <c r="D39" s="141"/>
      <c r="E39" s="141"/>
      <c r="F39" s="141"/>
      <c r="G39" s="141"/>
      <c r="H39" s="141"/>
      <c r="I39" s="141"/>
      <c r="J39" s="141"/>
      <c r="K39" s="141"/>
      <c r="L39" s="251"/>
      <c r="M39" s="155"/>
    </row>
    <row r="40" spans="1:13" ht="15" customHeight="1" x14ac:dyDescent="0.2">
      <c r="A40" s="176"/>
      <c r="B40" s="141"/>
      <c r="C40" s="141"/>
      <c r="D40" s="141"/>
      <c r="E40" s="141"/>
      <c r="F40" s="141"/>
      <c r="G40" s="141"/>
      <c r="H40" s="141"/>
      <c r="I40" s="141"/>
      <c r="J40" s="141"/>
      <c r="K40" s="141"/>
      <c r="L40" s="251"/>
      <c r="M40" s="155"/>
    </row>
    <row r="41" spans="1:13" ht="15" customHeight="1" x14ac:dyDescent="0.2">
      <c r="A41" s="176"/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251"/>
      <c r="M41" s="155"/>
    </row>
    <row r="42" spans="1:13" ht="15" customHeight="1" x14ac:dyDescent="0.2">
      <c r="A42" s="176"/>
      <c r="B42" s="141"/>
      <c r="C42" s="141"/>
      <c r="D42" s="141"/>
      <c r="E42" s="141"/>
      <c r="F42" s="141"/>
      <c r="G42" s="141"/>
      <c r="H42" s="141"/>
      <c r="I42" s="141"/>
      <c r="J42" s="141"/>
      <c r="K42" s="141"/>
      <c r="L42" s="251"/>
      <c r="M42" s="155"/>
    </row>
    <row r="43" spans="1:13" ht="15" customHeight="1" x14ac:dyDescent="0.2">
      <c r="A43" s="176"/>
      <c r="B43" s="141"/>
      <c r="C43" s="141"/>
      <c r="D43" s="141"/>
      <c r="E43" s="141"/>
      <c r="F43" s="141"/>
      <c r="G43" s="141"/>
      <c r="H43" s="141"/>
      <c r="I43" s="141"/>
      <c r="J43" s="141"/>
      <c r="K43" s="141"/>
      <c r="L43" s="251"/>
      <c r="M43" s="155"/>
    </row>
    <row r="44" spans="1:13" ht="15" customHeight="1" x14ac:dyDescent="0.2">
      <c r="A44" s="176"/>
      <c r="B44" s="141"/>
      <c r="C44" s="141"/>
      <c r="D44" s="141"/>
      <c r="E44" s="141"/>
      <c r="F44" s="141"/>
      <c r="G44" s="141"/>
      <c r="H44" s="141"/>
      <c r="I44" s="141"/>
      <c r="J44" s="141"/>
      <c r="K44" s="141"/>
      <c r="L44" s="251"/>
      <c r="M44" s="155"/>
    </row>
    <row r="45" spans="1:13" ht="15" customHeight="1" x14ac:dyDescent="0.2">
      <c r="A45" s="176"/>
      <c r="B45" s="126"/>
      <c r="F45" s="126"/>
      <c r="G45" s="126"/>
      <c r="H45" s="126"/>
      <c r="I45" s="126"/>
      <c r="J45" s="126"/>
      <c r="K45" s="126"/>
      <c r="L45" s="176"/>
      <c r="M45" s="155"/>
    </row>
    <row r="46" spans="1:13" ht="15" customHeight="1" x14ac:dyDescent="0.2">
      <c r="A46" s="176"/>
      <c r="B46" s="126"/>
      <c r="F46" s="126"/>
      <c r="G46" s="126"/>
      <c r="H46" s="126"/>
      <c r="I46" s="126"/>
      <c r="J46" s="126"/>
      <c r="K46" s="126"/>
      <c r="L46" s="176"/>
      <c r="M46" s="155"/>
    </row>
    <row r="47" spans="1:13" ht="15" customHeight="1" x14ac:dyDescent="0.2">
      <c r="A47" s="176"/>
      <c r="B47" s="126"/>
      <c r="F47" s="126"/>
      <c r="G47" s="126"/>
      <c r="H47" s="126"/>
      <c r="I47" s="126"/>
      <c r="J47" s="126"/>
      <c r="K47" s="126"/>
      <c r="L47" s="176"/>
      <c r="M47" s="155"/>
    </row>
    <row r="48" spans="1:13" ht="15" customHeight="1" x14ac:dyDescent="0.2">
      <c r="A48" s="176"/>
      <c r="B48" s="126"/>
      <c r="F48" s="126"/>
      <c r="G48" s="126"/>
      <c r="H48" s="126"/>
      <c r="I48" s="126"/>
      <c r="J48" s="126"/>
      <c r="K48" s="126"/>
      <c r="L48" s="176"/>
      <c r="M48" s="155"/>
    </row>
    <row r="49" spans="1:13" ht="15" customHeight="1" x14ac:dyDescent="0.2">
      <c r="A49" s="176"/>
      <c r="B49" s="126"/>
      <c r="F49" s="126"/>
      <c r="G49" s="126"/>
      <c r="H49" s="126"/>
      <c r="I49" s="126"/>
      <c r="J49" s="126"/>
      <c r="K49" s="126"/>
      <c r="L49" s="176"/>
      <c r="M49" s="155"/>
    </row>
    <row r="50" spans="1:13" ht="15" customHeight="1" x14ac:dyDescent="0.2">
      <c r="A50" s="176"/>
      <c r="B50" s="126"/>
      <c r="F50" s="126"/>
      <c r="G50" s="126"/>
      <c r="H50" s="126"/>
      <c r="I50" s="126"/>
      <c r="J50" s="126"/>
      <c r="K50" s="126"/>
      <c r="L50" s="176"/>
      <c r="M50" s="155"/>
    </row>
    <row r="51" spans="1:13" ht="15" customHeight="1" x14ac:dyDescent="0.2">
      <c r="A51" s="176"/>
      <c r="B51" s="126"/>
      <c r="F51" s="126"/>
      <c r="G51" s="126"/>
      <c r="H51" s="126"/>
      <c r="I51" s="126"/>
      <c r="J51" s="126"/>
      <c r="K51" s="126"/>
      <c r="L51" s="176"/>
      <c r="M51" s="155"/>
    </row>
    <row r="52" spans="1:13" ht="15" customHeight="1" x14ac:dyDescent="0.2">
      <c r="A52" s="176"/>
      <c r="B52" s="126"/>
      <c r="F52" s="253"/>
      <c r="G52" s="253"/>
      <c r="H52" s="253"/>
      <c r="I52" s="253"/>
      <c r="J52" s="253"/>
      <c r="K52" s="253"/>
      <c r="L52" s="283"/>
      <c r="M52" s="155"/>
    </row>
    <row r="53" spans="1:13" ht="15" customHeight="1" x14ac:dyDescent="0.2">
      <c r="A53" s="270"/>
      <c r="B53" s="258"/>
      <c r="C53" s="258"/>
      <c r="D53" s="258"/>
      <c r="E53" s="258"/>
      <c r="F53" s="258"/>
      <c r="G53" s="258"/>
      <c r="H53" s="258"/>
      <c r="I53" s="258"/>
      <c r="J53" s="258"/>
      <c r="K53" s="258"/>
      <c r="L53" s="258"/>
      <c r="M53" s="269"/>
    </row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  <row r="60" spans="1:13" ht="15" customHeight="1" x14ac:dyDescent="0.2"/>
  </sheetData>
  <mergeCells count="11">
    <mergeCell ref="C8:C9"/>
    <mergeCell ref="K1:M1"/>
    <mergeCell ref="B3:L3"/>
    <mergeCell ref="B5:C5"/>
    <mergeCell ref="H7:L7"/>
    <mergeCell ref="D7:G7"/>
    <mergeCell ref="H27:L27"/>
    <mergeCell ref="H28:L28"/>
    <mergeCell ref="D27:G28"/>
    <mergeCell ref="G32:L32"/>
    <mergeCell ref="B32:F32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&amp;C27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view="pageBreakPreview" zoomScaleNormal="100" zoomScaleSheetLayoutView="100" workbookViewId="0">
      <selection activeCell="B1" sqref="B1"/>
    </sheetView>
  </sheetViews>
  <sheetFormatPr defaultRowHeight="12.75" x14ac:dyDescent="0.2"/>
  <cols>
    <col min="1" max="1" width="1.7109375" style="121" customWidth="1"/>
    <col min="2" max="2" width="16.28515625" style="121" customWidth="1"/>
    <col min="3" max="3" width="10.140625" style="121" customWidth="1"/>
    <col min="4" max="7" width="7.7109375" style="121" customWidth="1"/>
    <col min="8" max="11" width="6.7109375" style="121" customWidth="1"/>
    <col min="12" max="12" width="6.85546875" style="121" customWidth="1"/>
    <col min="13" max="13" width="1.7109375" style="121" customWidth="1"/>
    <col min="14" max="15" width="9.140625" style="121"/>
    <col min="16" max="16" width="11.140625" style="121" customWidth="1"/>
    <col min="17" max="16384" width="9.140625" style="121"/>
  </cols>
  <sheetData>
    <row r="1" spans="1:13" ht="13.5" x14ac:dyDescent="0.25">
      <c r="K1" s="1057" t="s">
        <v>287</v>
      </c>
      <c r="L1" s="1057"/>
      <c r="M1" s="1057"/>
    </row>
    <row r="2" spans="1:13" ht="6.75" customHeight="1" x14ac:dyDescent="0.2"/>
    <row r="3" spans="1:13" ht="30" customHeight="1" x14ac:dyDescent="0.2">
      <c r="B3" s="1070" t="s">
        <v>176</v>
      </c>
      <c r="C3" s="1070"/>
      <c r="D3" s="1070"/>
      <c r="E3" s="1070"/>
      <c r="F3" s="1070"/>
      <c r="G3" s="1070"/>
      <c r="H3" s="1070"/>
      <c r="I3" s="1070"/>
      <c r="J3" s="1070"/>
      <c r="K3" s="1070"/>
      <c r="L3" s="1070"/>
      <c r="M3" s="122"/>
    </row>
    <row r="4" spans="1:13" ht="15.95" customHeight="1" x14ac:dyDescent="0.2">
      <c r="B4" s="122"/>
      <c r="C4" s="177"/>
      <c r="D4" s="499"/>
      <c r="E4" s="170"/>
      <c r="F4" s="125"/>
      <c r="G4" s="125"/>
      <c r="H4" s="125"/>
      <c r="I4" s="125"/>
      <c r="J4" s="126"/>
      <c r="K4" s="126"/>
      <c r="L4" s="126"/>
    </row>
    <row r="5" spans="1:13" ht="15" customHeight="1" x14ac:dyDescent="0.2">
      <c r="B5" s="1115"/>
      <c r="C5" s="1116"/>
      <c r="D5" s="500"/>
      <c r="E5" s="501"/>
      <c r="F5" s="253"/>
      <c r="G5" s="504" t="str">
        <f>T!J22</f>
        <v>červen</v>
      </c>
      <c r="H5" s="508">
        <f>T!G17</f>
        <v>2016</v>
      </c>
      <c r="I5" s="502"/>
      <c r="J5" s="501"/>
      <c r="K5" s="501"/>
      <c r="L5" s="503"/>
      <c r="M5" s="126"/>
    </row>
    <row r="6" spans="1:13" ht="24.95" customHeight="1" x14ac:dyDescent="0.2">
      <c r="D6" s="269"/>
      <c r="H6" s="269"/>
      <c r="I6" s="258"/>
      <c r="J6" s="258"/>
      <c r="K6" s="258"/>
      <c r="L6" s="270"/>
      <c r="M6" s="126"/>
    </row>
    <row r="7" spans="1:13" ht="24.95" customHeight="1" x14ac:dyDescent="0.25">
      <c r="B7" s="131"/>
      <c r="C7" s="131"/>
      <c r="D7" s="1100" t="s">
        <v>41</v>
      </c>
      <c r="E7" s="1101"/>
      <c r="F7" s="1101"/>
      <c r="G7" s="1102"/>
      <c r="H7" s="1100" t="s">
        <v>167</v>
      </c>
      <c r="I7" s="1101"/>
      <c r="J7" s="1101"/>
      <c r="K7" s="1101"/>
      <c r="L7" s="1102"/>
      <c r="M7" s="155"/>
    </row>
    <row r="8" spans="1:13" ht="14.1" customHeight="1" x14ac:dyDescent="0.25">
      <c r="B8" s="169"/>
      <c r="C8" s="1066" t="s">
        <v>168</v>
      </c>
      <c r="D8" s="277"/>
      <c r="E8" s="277"/>
      <c r="F8" s="389" t="s">
        <v>170</v>
      </c>
      <c r="G8" s="753" t="s">
        <v>246</v>
      </c>
      <c r="H8" s="271" t="s">
        <v>40</v>
      </c>
      <c r="I8" s="272" t="s">
        <v>74</v>
      </c>
      <c r="J8" s="272" t="s">
        <v>75</v>
      </c>
      <c r="K8" s="272" t="s">
        <v>171</v>
      </c>
      <c r="L8" s="273" t="s">
        <v>172</v>
      </c>
      <c r="M8" s="126"/>
    </row>
    <row r="9" spans="1:13" ht="14.1" customHeight="1" x14ac:dyDescent="0.25">
      <c r="A9" s="283"/>
      <c r="B9" s="390" t="s">
        <v>169</v>
      </c>
      <c r="C9" s="1067"/>
      <c r="D9" s="390" t="s">
        <v>154</v>
      </c>
      <c r="E9" s="390" t="s">
        <v>1</v>
      </c>
      <c r="F9" s="390" t="s">
        <v>69</v>
      </c>
      <c r="G9" s="755" t="s">
        <v>69</v>
      </c>
      <c r="H9" s="274" t="s">
        <v>12</v>
      </c>
      <c r="I9" s="275" t="s">
        <v>12</v>
      </c>
      <c r="J9" s="275" t="s">
        <v>12</v>
      </c>
      <c r="K9" s="275" t="s">
        <v>12</v>
      </c>
      <c r="L9" s="276" t="s">
        <v>12</v>
      </c>
      <c r="M9" s="253"/>
    </row>
    <row r="10" spans="1:13" ht="14.1" customHeight="1" x14ac:dyDescent="0.2">
      <c r="A10" s="176"/>
      <c r="B10" s="257" t="s">
        <v>14</v>
      </c>
      <c r="C10" s="180">
        <f>'19'!D24</f>
        <v>107020</v>
      </c>
      <c r="D10" s="181">
        <f>'19'!E24</f>
        <v>9185.1299999999992</v>
      </c>
      <c r="E10" s="181">
        <f>'19'!F24</f>
        <v>98256.785410000011</v>
      </c>
      <c r="F10" s="869">
        <f>E10/$E$24</f>
        <v>2.9775695738569599E-2</v>
      </c>
      <c r="G10" s="869">
        <f>'19'!H24</f>
        <v>-5.9379887686325475E-2</v>
      </c>
      <c r="H10" s="284">
        <v>16.613333333333333</v>
      </c>
      <c r="I10" s="285">
        <v>24.6</v>
      </c>
      <c r="J10" s="285">
        <v>13.7</v>
      </c>
      <c r="K10" s="285">
        <v>15.399999999999993</v>
      </c>
      <c r="L10" s="286">
        <v>1.21333333333334</v>
      </c>
      <c r="M10" s="126"/>
    </row>
    <row r="11" spans="1:13" ht="14.1" customHeight="1" x14ac:dyDescent="0.2">
      <c r="A11" s="283"/>
      <c r="B11" s="260" t="s">
        <v>15</v>
      </c>
      <c r="C11" s="261">
        <f>'19'!D51</f>
        <v>386010</v>
      </c>
      <c r="D11" s="262">
        <f>'19'!E51</f>
        <v>30191.5</v>
      </c>
      <c r="E11" s="262">
        <f>'19'!F51</f>
        <v>324423.01072000008</v>
      </c>
      <c r="F11" s="263">
        <f t="shared" ref="F11:F23" si="0">E11/$E$24</f>
        <v>9.8313015406326282E-2</v>
      </c>
      <c r="G11" s="870">
        <f>'19'!H51</f>
        <v>-3.8312687334962167E-2</v>
      </c>
      <c r="H11" s="287">
        <v>19.283333333333328</v>
      </c>
      <c r="I11" s="288">
        <v>27.5</v>
      </c>
      <c r="J11" s="288">
        <v>14.9</v>
      </c>
      <c r="K11" s="288">
        <v>17</v>
      </c>
      <c r="L11" s="289">
        <v>2.2833333333333279</v>
      </c>
      <c r="M11" s="253"/>
    </row>
    <row r="12" spans="1:13" ht="14.1" customHeight="1" x14ac:dyDescent="0.2">
      <c r="A12" s="176"/>
      <c r="B12" s="142" t="s">
        <v>16</v>
      </c>
      <c r="C12" s="135">
        <f>'20'!D24</f>
        <v>85633</v>
      </c>
      <c r="D12" s="136">
        <f>'20'!E24</f>
        <v>8924.1</v>
      </c>
      <c r="E12" s="136">
        <f>'20'!F24</f>
        <v>95894.623939999976</v>
      </c>
      <c r="F12" s="869">
        <f t="shared" si="0"/>
        <v>2.9059867300639298E-2</v>
      </c>
      <c r="G12" s="263">
        <f>'20'!H24</f>
        <v>-4.8075692281435406E-2</v>
      </c>
      <c r="H12" s="290">
        <v>15.856666666666667</v>
      </c>
      <c r="I12" s="291">
        <v>23.8</v>
      </c>
      <c r="J12" s="291">
        <v>12.1</v>
      </c>
      <c r="K12" s="291">
        <v>14.600000000000007</v>
      </c>
      <c r="L12" s="292">
        <v>1.2566666666666606</v>
      </c>
      <c r="M12" s="126"/>
    </row>
    <row r="13" spans="1:13" ht="14.1" customHeight="1" x14ac:dyDescent="0.2">
      <c r="A13" s="283"/>
      <c r="B13" s="260" t="s">
        <v>17</v>
      </c>
      <c r="C13" s="261">
        <f>'20'!D51</f>
        <v>118221</v>
      </c>
      <c r="D13" s="262">
        <f>'20'!E51</f>
        <v>11712</v>
      </c>
      <c r="E13" s="262">
        <f>'20'!F51</f>
        <v>125851.00923000007</v>
      </c>
      <c r="F13" s="263">
        <f t="shared" si="0"/>
        <v>3.8137837947658092E-2</v>
      </c>
      <c r="G13" s="870">
        <f>'20'!H51</f>
        <v>-3.8186745503818675E-2</v>
      </c>
      <c r="H13" s="287">
        <v>17.263333333333335</v>
      </c>
      <c r="I13" s="288">
        <v>25.5</v>
      </c>
      <c r="J13" s="288">
        <v>13.9</v>
      </c>
      <c r="K13" s="288">
        <v>15.199999999999992</v>
      </c>
      <c r="L13" s="289">
        <v>2.0633333333333432</v>
      </c>
      <c r="M13" s="253"/>
    </row>
    <row r="14" spans="1:13" ht="14.1" customHeight="1" x14ac:dyDescent="0.2">
      <c r="A14" s="176"/>
      <c r="B14" s="142" t="s">
        <v>18</v>
      </c>
      <c r="C14" s="135">
        <f>'21'!D24</f>
        <v>92766</v>
      </c>
      <c r="D14" s="136">
        <f>'21'!E24</f>
        <v>11661.8</v>
      </c>
      <c r="E14" s="136">
        <f>'21'!F24</f>
        <v>125311.90315999997</v>
      </c>
      <c r="F14" s="869">
        <f t="shared" si="0"/>
        <v>3.7974467466483107E-2</v>
      </c>
      <c r="G14" s="263">
        <f>'21'!H24</f>
        <v>-5.577821499995949E-2</v>
      </c>
      <c r="H14" s="290">
        <v>16.906666666666663</v>
      </c>
      <c r="I14" s="291">
        <v>25.2</v>
      </c>
      <c r="J14" s="291">
        <v>14.1</v>
      </c>
      <c r="K14" s="291">
        <v>15.100000000000007</v>
      </c>
      <c r="L14" s="292">
        <v>1.806666666666656</v>
      </c>
      <c r="M14" s="126"/>
    </row>
    <row r="15" spans="1:13" ht="14.1" customHeight="1" x14ac:dyDescent="0.2">
      <c r="A15" s="283"/>
      <c r="B15" s="260" t="s">
        <v>19</v>
      </c>
      <c r="C15" s="261">
        <f>'21'!D51</f>
        <v>384556</v>
      </c>
      <c r="D15" s="262">
        <f>'21'!E51</f>
        <v>44189.046000000002</v>
      </c>
      <c r="E15" s="262">
        <f>'21'!F51</f>
        <v>474653.46674000006</v>
      </c>
      <c r="F15" s="263">
        <f t="shared" si="0"/>
        <v>0.14383879085738049</v>
      </c>
      <c r="G15" s="870">
        <f>'21'!H51</f>
        <v>-4.3341215601187914E-2</v>
      </c>
      <c r="H15" s="287">
        <v>17.980000000000004</v>
      </c>
      <c r="I15" s="288">
        <v>25.8</v>
      </c>
      <c r="J15" s="288">
        <v>14.1</v>
      </c>
      <c r="K15" s="288">
        <v>15.5</v>
      </c>
      <c r="L15" s="289">
        <v>2.480000000000004</v>
      </c>
      <c r="M15" s="253"/>
    </row>
    <row r="16" spans="1:13" ht="14.1" customHeight="1" x14ac:dyDescent="0.2">
      <c r="A16" s="176"/>
      <c r="B16" s="142" t="s">
        <v>20</v>
      </c>
      <c r="C16" s="135">
        <f>'22'!D24</f>
        <v>187341</v>
      </c>
      <c r="D16" s="136">
        <f>'22'!E24</f>
        <v>15970.900000000001</v>
      </c>
      <c r="E16" s="136">
        <f>'22'!F24</f>
        <v>171615.89957000001</v>
      </c>
      <c r="F16" s="869">
        <f t="shared" si="0"/>
        <v>5.2006411447052828E-2</v>
      </c>
      <c r="G16" s="263">
        <f>'22'!H24</f>
        <v>-2.5534796880910829E-2</v>
      </c>
      <c r="H16" s="290">
        <v>17.64</v>
      </c>
      <c r="I16" s="291">
        <v>25.8</v>
      </c>
      <c r="J16" s="291">
        <v>13.8</v>
      </c>
      <c r="K16" s="291">
        <v>14.899999999999993</v>
      </c>
      <c r="L16" s="292">
        <v>2.7400000000000073</v>
      </c>
      <c r="M16" s="126"/>
    </row>
    <row r="17" spans="1:18" ht="14.1" customHeight="1" x14ac:dyDescent="0.2">
      <c r="A17" s="283"/>
      <c r="B17" s="260" t="s">
        <v>21</v>
      </c>
      <c r="C17" s="261">
        <f>'22'!D51</f>
        <v>136306</v>
      </c>
      <c r="D17" s="262">
        <f>'22'!E51</f>
        <v>14637.7</v>
      </c>
      <c r="E17" s="262">
        <f>'22'!F51</f>
        <v>157289.86672999998</v>
      </c>
      <c r="F17" s="263">
        <f t="shared" si="0"/>
        <v>4.7665056361959807E-2</v>
      </c>
      <c r="G17" s="870">
        <f>'22'!H51</f>
        <v>2.5272587803409031E-3</v>
      </c>
      <c r="H17" s="287">
        <v>17.363333333333333</v>
      </c>
      <c r="I17" s="288">
        <v>24.9</v>
      </c>
      <c r="J17" s="288">
        <v>13.5</v>
      </c>
      <c r="K17" s="288">
        <v>16.199999999999992</v>
      </c>
      <c r="L17" s="289">
        <v>1.1633333333333411</v>
      </c>
      <c r="M17" s="253"/>
    </row>
    <row r="18" spans="1:18" ht="14.1" customHeight="1" x14ac:dyDescent="0.2">
      <c r="A18" s="176"/>
      <c r="B18" s="142" t="s">
        <v>22</v>
      </c>
      <c r="C18" s="135">
        <f>'23'!D24</f>
        <v>159276</v>
      </c>
      <c r="D18" s="136">
        <f>'23'!E24</f>
        <v>15044.300000000001</v>
      </c>
      <c r="E18" s="136">
        <f>'23'!F24</f>
        <v>161658.94198999999</v>
      </c>
      <c r="F18" s="869">
        <f t="shared" si="0"/>
        <v>4.8989059127344727E-2</v>
      </c>
      <c r="G18" s="263">
        <f>'23'!H24</f>
        <v>1.7400419287211814E-2</v>
      </c>
      <c r="H18" s="290">
        <v>17.07</v>
      </c>
      <c r="I18" s="291">
        <v>24.9</v>
      </c>
      <c r="J18" s="291">
        <v>13.4</v>
      </c>
      <c r="K18" s="291">
        <v>15.600000000000007</v>
      </c>
      <c r="L18" s="292">
        <v>1.4699999999999935</v>
      </c>
      <c r="M18" s="126"/>
    </row>
    <row r="19" spans="1:18" ht="14.1" customHeight="1" x14ac:dyDescent="0.2">
      <c r="A19" s="283"/>
      <c r="B19" s="260" t="s">
        <v>3</v>
      </c>
      <c r="C19" s="261">
        <f>'23'!D51</f>
        <v>427212</v>
      </c>
      <c r="D19" s="262">
        <f>'23'!E51</f>
        <v>20897.171860825743</v>
      </c>
      <c r="E19" s="262">
        <f>'23'!F51</f>
        <v>225040.63752398093</v>
      </c>
      <c r="F19" s="263">
        <f t="shared" si="0"/>
        <v>6.8196222009170498E-2</v>
      </c>
      <c r="G19" s="870">
        <f>'23'!H51</f>
        <v>-6.3227521150523797E-2</v>
      </c>
      <c r="H19" s="287">
        <v>19.366666666666667</v>
      </c>
      <c r="I19" s="288">
        <v>27.3</v>
      </c>
      <c r="J19" s="288">
        <v>15.3</v>
      </c>
      <c r="K19" s="288">
        <v>16.800000000000008</v>
      </c>
      <c r="L19" s="289">
        <v>2.5666666666666593</v>
      </c>
      <c r="M19" s="253"/>
    </row>
    <row r="20" spans="1:18" ht="14.1" customHeight="1" x14ac:dyDescent="0.2">
      <c r="A20" s="176"/>
      <c r="B20" s="142" t="s">
        <v>23</v>
      </c>
      <c r="C20" s="143">
        <f>'24'!D24</f>
        <v>254340</v>
      </c>
      <c r="D20" s="144">
        <f>'24'!E24</f>
        <v>48164.555</v>
      </c>
      <c r="E20" s="144">
        <f>'24'!F24</f>
        <v>517584.49752999994</v>
      </c>
      <c r="F20" s="869">
        <f t="shared" si="0"/>
        <v>0.1568485927271667</v>
      </c>
      <c r="G20" s="173">
        <f>'24'!H24</f>
        <v>1.910710708355496E-2</v>
      </c>
      <c r="H20" s="293">
        <v>17.783333333333335</v>
      </c>
      <c r="I20" s="294">
        <v>25.4</v>
      </c>
      <c r="J20" s="291">
        <v>14.5</v>
      </c>
      <c r="K20" s="291">
        <v>16.600000000000009</v>
      </c>
      <c r="L20" s="292">
        <v>1.1833333333333265</v>
      </c>
      <c r="M20" s="264"/>
      <c r="N20" s="137"/>
      <c r="P20" s="137"/>
      <c r="Q20" s="137"/>
      <c r="R20" s="137"/>
    </row>
    <row r="21" spans="1:18" ht="14.1" customHeight="1" x14ac:dyDescent="0.2">
      <c r="A21" s="283"/>
      <c r="B21" s="260" t="s">
        <v>24</v>
      </c>
      <c r="C21" s="255">
        <f>'24'!D51</f>
        <v>225909</v>
      </c>
      <c r="D21" s="256">
        <f>'24'!E51</f>
        <v>48288.862000000001</v>
      </c>
      <c r="E21" s="256">
        <f>'24'!F51</f>
        <v>519082.33290999994</v>
      </c>
      <c r="F21" s="263">
        <f t="shared" si="0"/>
        <v>0.15730249614315212</v>
      </c>
      <c r="G21" s="876">
        <f>'24'!H51</f>
        <v>0.10850390134160821</v>
      </c>
      <c r="H21" s="295">
        <v>17.713333333333328</v>
      </c>
      <c r="I21" s="296">
        <v>25.2</v>
      </c>
      <c r="J21" s="288">
        <v>14.4</v>
      </c>
      <c r="K21" s="288">
        <v>16.699999999999992</v>
      </c>
      <c r="L21" s="289">
        <v>1.0133333333333354</v>
      </c>
      <c r="M21" s="265"/>
      <c r="N21" s="137"/>
      <c r="P21" s="137"/>
      <c r="Q21" s="137"/>
      <c r="R21" s="137"/>
    </row>
    <row r="22" spans="1:18" ht="14.1" customHeight="1" x14ac:dyDescent="0.2">
      <c r="A22" s="176"/>
      <c r="B22" s="142" t="s">
        <v>25</v>
      </c>
      <c r="C22" s="143">
        <f>'25'!D24</f>
        <v>114781</v>
      </c>
      <c r="D22" s="144">
        <f>'25'!E24</f>
        <v>12983.113999999998</v>
      </c>
      <c r="E22" s="144">
        <f>'25'!F24</f>
        <v>139400.28126000002</v>
      </c>
      <c r="F22" s="869">
        <f t="shared" si="0"/>
        <v>4.2243803757153524E-2</v>
      </c>
      <c r="G22" s="173">
        <f>'25'!H24</f>
        <v>-7.241271362324342E-3</v>
      </c>
      <c r="H22" s="293">
        <v>17.103333333333335</v>
      </c>
      <c r="I22" s="294">
        <v>24.8</v>
      </c>
      <c r="J22" s="291">
        <v>13.6</v>
      </c>
      <c r="K22" s="291">
        <v>15.199999999999992</v>
      </c>
      <c r="L22" s="292">
        <v>1.9033333333333431</v>
      </c>
      <c r="M22" s="264"/>
      <c r="N22" s="137"/>
      <c r="P22" s="137"/>
      <c r="Q22" s="137"/>
      <c r="R22" s="137"/>
    </row>
    <row r="23" spans="1:18" ht="14.1" customHeight="1" thickBot="1" x14ac:dyDescent="0.25">
      <c r="A23" s="317"/>
      <c r="B23" s="313" t="s">
        <v>26</v>
      </c>
      <c r="C23" s="278">
        <f>'25'!D51</f>
        <v>158655</v>
      </c>
      <c r="D23" s="279">
        <f>'25'!E51</f>
        <v>15246.8</v>
      </c>
      <c r="E23" s="279">
        <f>'25'!F51</f>
        <v>163835.63642</v>
      </c>
      <c r="F23" s="874">
        <f t="shared" si="0"/>
        <v>4.9648683709942999E-2</v>
      </c>
      <c r="G23" s="877">
        <f>'25'!H51</f>
        <v>8.7022857224337197E-2</v>
      </c>
      <c r="H23" s="297">
        <v>17.899999999999999</v>
      </c>
      <c r="I23" s="298">
        <v>26.4</v>
      </c>
      <c r="J23" s="298">
        <v>14.3</v>
      </c>
      <c r="K23" s="298">
        <v>16.5</v>
      </c>
      <c r="L23" s="299">
        <v>1.3999999999999986</v>
      </c>
      <c r="M23" s="280"/>
      <c r="N23" s="137"/>
    </row>
    <row r="24" spans="1:18" ht="14.1" customHeight="1" thickTop="1" x14ac:dyDescent="0.2">
      <c r="A24" s="176"/>
      <c r="B24" s="142" t="s">
        <v>2</v>
      </c>
      <c r="C24" s="310">
        <f>SUM(C10:C23)</f>
        <v>2838026</v>
      </c>
      <c r="D24" s="144">
        <f>SUM(D10:D23)</f>
        <v>307096.97886082571</v>
      </c>
      <c r="E24" s="144">
        <f>SUM(E10:E23)</f>
        <v>3299898.8931339807</v>
      </c>
      <c r="F24" s="309">
        <f>SUM(F10:F23)</f>
        <v>1.0000000000000002</v>
      </c>
      <c r="G24" s="173">
        <f>'9'!H28</f>
        <v>-5.479791688245703E-4</v>
      </c>
      <c r="H24" s="300">
        <v>17.560000000000002</v>
      </c>
      <c r="I24" s="301">
        <v>25</v>
      </c>
      <c r="J24" s="301">
        <v>14.5</v>
      </c>
      <c r="K24" s="301">
        <v>15.81</v>
      </c>
      <c r="L24" s="302">
        <v>1.7500000000000018</v>
      </c>
      <c r="M24" s="126"/>
    </row>
    <row r="25" spans="1:18" ht="14.1" customHeight="1" x14ac:dyDescent="0.2">
      <c r="A25" s="283"/>
      <c r="B25" s="260" t="s">
        <v>96</v>
      </c>
      <c r="C25" s="252"/>
      <c r="D25" s="256">
        <f>'10'!E29+'11'!E29+'12'!E29+'13'!E23</f>
        <v>4717.1868994793949</v>
      </c>
      <c r="E25" s="256">
        <f>'10'!F29+'11'!F29+'12'!F29+'13'!F23</f>
        <v>50708.340730000011</v>
      </c>
      <c r="F25" s="259"/>
      <c r="G25" s="879">
        <f>'9'!H29</f>
        <v>-0.33956845012914522</v>
      </c>
      <c r="H25" s="303">
        <v>17.560000000000002</v>
      </c>
      <c r="I25" s="304">
        <v>25</v>
      </c>
      <c r="J25" s="304">
        <v>14.5</v>
      </c>
      <c r="K25" s="304">
        <v>15.81</v>
      </c>
      <c r="L25" s="305">
        <v>1.7500000000000018</v>
      </c>
      <c r="M25" s="253"/>
    </row>
    <row r="26" spans="1:18" ht="14.1" customHeight="1" x14ac:dyDescent="0.2">
      <c r="A26" s="318"/>
      <c r="B26" s="314" t="s">
        <v>177</v>
      </c>
      <c r="C26" s="311">
        <f>C24+C25</f>
        <v>2838026</v>
      </c>
      <c r="D26" s="152">
        <f t="shared" ref="D26:E26" si="1">D24+D25</f>
        <v>311814.16576030513</v>
      </c>
      <c r="E26" s="315">
        <f t="shared" si="1"/>
        <v>3350607.2338639805</v>
      </c>
      <c r="F26" s="875"/>
      <c r="G26" s="880">
        <f>'9'!H30</f>
        <v>-8.2496986149875728E-3</v>
      </c>
      <c r="H26" s="306">
        <v>17.560000000000002</v>
      </c>
      <c r="I26" s="307">
        <v>25</v>
      </c>
      <c r="J26" s="307">
        <v>14.5</v>
      </c>
      <c r="K26" s="307">
        <v>15.81</v>
      </c>
      <c r="L26" s="308">
        <v>1.7500000000000018</v>
      </c>
      <c r="M26" s="316"/>
    </row>
    <row r="27" spans="1:18" ht="15" customHeight="1" x14ac:dyDescent="0.2">
      <c r="A27" s="176"/>
      <c r="B27" s="142"/>
      <c r="C27" s="282"/>
      <c r="D27" s="1109" t="s">
        <v>175</v>
      </c>
      <c r="E27" s="1110"/>
      <c r="F27" s="1110"/>
      <c r="G27" s="1111"/>
      <c r="H27" s="1103" t="s">
        <v>173</v>
      </c>
      <c r="I27" s="1104"/>
      <c r="J27" s="1104"/>
      <c r="K27" s="1104"/>
      <c r="L27" s="1105"/>
      <c r="M27" s="126"/>
    </row>
    <row r="28" spans="1:18" ht="15" customHeight="1" x14ac:dyDescent="0.2">
      <c r="A28" s="126"/>
      <c r="B28" s="281"/>
      <c r="C28" s="141"/>
      <c r="D28" s="1112"/>
      <c r="E28" s="1113"/>
      <c r="F28" s="1113"/>
      <c r="G28" s="1114"/>
      <c r="H28" s="1106" t="s">
        <v>174</v>
      </c>
      <c r="I28" s="1107"/>
      <c r="J28" s="1107"/>
      <c r="K28" s="1107"/>
      <c r="L28" s="1108"/>
      <c r="M28" s="126"/>
    </row>
    <row r="29" spans="1:18" ht="30" customHeight="1" x14ac:dyDescent="0.2">
      <c r="A29" s="126"/>
      <c r="B29" s="281"/>
      <c r="C29" s="141"/>
      <c r="D29" s="141"/>
      <c r="E29" s="141"/>
      <c r="F29" s="141"/>
      <c r="G29" s="141"/>
      <c r="H29" s="141"/>
      <c r="I29" s="141"/>
      <c r="J29" s="141"/>
      <c r="K29" s="141"/>
      <c r="L29" s="251"/>
      <c r="M29" s="126"/>
    </row>
    <row r="30" spans="1:18" ht="15" customHeight="1" x14ac:dyDescent="0.2">
      <c r="A30" s="176"/>
      <c r="B30" s="392"/>
      <c r="C30" s="392"/>
      <c r="D30" s="141"/>
      <c r="E30" s="495"/>
      <c r="F30" s="496"/>
      <c r="G30" s="496"/>
      <c r="H30" s="141"/>
      <c r="I30" s="142"/>
      <c r="J30" s="392"/>
      <c r="K30" s="141"/>
      <c r="L30" s="141"/>
      <c r="M30" s="155"/>
    </row>
    <row r="31" spans="1:18" ht="18" customHeight="1" x14ac:dyDescent="0.2">
      <c r="A31" s="176"/>
      <c r="B31" s="141"/>
      <c r="C31" s="141"/>
      <c r="D31" s="141"/>
      <c r="E31" s="495"/>
      <c r="F31" s="496"/>
      <c r="G31" s="496"/>
      <c r="H31" s="141"/>
      <c r="I31" s="141"/>
      <c r="J31" s="141"/>
      <c r="K31" s="141"/>
      <c r="L31" s="251"/>
      <c r="M31" s="155"/>
    </row>
    <row r="32" spans="1:18" ht="15" customHeight="1" x14ac:dyDescent="0.25">
      <c r="A32" s="176"/>
      <c r="B32" s="1099" t="s">
        <v>197</v>
      </c>
      <c r="C32" s="1071"/>
      <c r="D32" s="1071"/>
      <c r="E32" s="1071"/>
      <c r="F32" s="1071"/>
      <c r="G32" s="1071" t="s">
        <v>198</v>
      </c>
      <c r="H32" s="1071"/>
      <c r="I32" s="1071"/>
      <c r="J32" s="1071"/>
      <c r="K32" s="1071"/>
      <c r="L32" s="1074"/>
      <c r="M32" s="155"/>
    </row>
    <row r="33" spans="1:13" ht="15" customHeight="1" x14ac:dyDescent="0.2">
      <c r="A33" s="176"/>
      <c r="C33" s="497" t="str">
        <f>G5</f>
        <v>červen</v>
      </c>
      <c r="D33" s="498">
        <f>H5</f>
        <v>2016</v>
      </c>
      <c r="I33" s="497" t="str">
        <f>G5</f>
        <v>červen</v>
      </c>
      <c r="J33" s="498">
        <f>H5</f>
        <v>2016</v>
      </c>
      <c r="M33" s="281"/>
    </row>
    <row r="34" spans="1:13" ht="15" customHeight="1" x14ac:dyDescent="0.2">
      <c r="A34" s="176"/>
      <c r="B34" s="141"/>
      <c r="C34" s="141"/>
      <c r="D34" s="141"/>
      <c r="E34" s="141"/>
      <c r="F34" s="141"/>
      <c r="G34" s="141"/>
      <c r="H34" s="141"/>
      <c r="I34" s="141"/>
      <c r="J34" s="141"/>
      <c r="K34" s="141"/>
      <c r="L34" s="251"/>
      <c r="M34" s="155"/>
    </row>
    <row r="35" spans="1:13" ht="15" customHeight="1" x14ac:dyDescent="0.2">
      <c r="A35" s="176"/>
      <c r="B35" s="141"/>
      <c r="C35" s="141"/>
      <c r="D35" s="141"/>
      <c r="E35" s="141"/>
      <c r="F35" s="141"/>
      <c r="G35" s="141"/>
      <c r="H35" s="141"/>
      <c r="I35" s="141"/>
      <c r="J35" s="141"/>
      <c r="K35" s="141"/>
      <c r="L35" s="251"/>
      <c r="M35" s="155"/>
    </row>
    <row r="36" spans="1:13" ht="15" customHeight="1" x14ac:dyDescent="0.2">
      <c r="A36" s="176"/>
      <c r="B36" s="141"/>
      <c r="C36" s="141"/>
      <c r="D36" s="141"/>
      <c r="E36" s="141"/>
      <c r="F36" s="141"/>
      <c r="G36" s="141"/>
      <c r="H36" s="141"/>
      <c r="I36" s="141"/>
      <c r="J36" s="141"/>
      <c r="K36" s="141"/>
      <c r="L36" s="251"/>
      <c r="M36" s="155"/>
    </row>
    <row r="37" spans="1:13" ht="15" customHeight="1" x14ac:dyDescent="0.2">
      <c r="A37" s="176"/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251"/>
      <c r="M37" s="155"/>
    </row>
    <row r="38" spans="1:13" ht="15" customHeight="1" x14ac:dyDescent="0.2">
      <c r="A38" s="176"/>
      <c r="B38" s="141"/>
      <c r="C38" s="141"/>
      <c r="D38" s="141"/>
      <c r="E38" s="141"/>
      <c r="F38" s="141"/>
      <c r="G38" s="141"/>
      <c r="H38" s="141"/>
      <c r="I38" s="141"/>
      <c r="J38" s="141"/>
      <c r="K38" s="141"/>
      <c r="L38" s="251"/>
      <c r="M38" s="155"/>
    </row>
    <row r="39" spans="1:13" ht="15" customHeight="1" x14ac:dyDescent="0.2">
      <c r="A39" s="176"/>
      <c r="B39" s="141"/>
      <c r="C39" s="141"/>
      <c r="D39" s="141"/>
      <c r="E39" s="141"/>
      <c r="F39" s="141"/>
      <c r="G39" s="141"/>
      <c r="H39" s="141"/>
      <c r="I39" s="141"/>
      <c r="J39" s="141"/>
      <c r="K39" s="141"/>
      <c r="L39" s="251"/>
      <c r="M39" s="155"/>
    </row>
    <row r="40" spans="1:13" ht="15" customHeight="1" x14ac:dyDescent="0.2">
      <c r="A40" s="176"/>
      <c r="B40" s="141"/>
      <c r="C40" s="141"/>
      <c r="D40" s="141"/>
      <c r="E40" s="141"/>
      <c r="F40" s="141"/>
      <c r="G40" s="141"/>
      <c r="H40" s="141"/>
      <c r="I40" s="141"/>
      <c r="J40" s="141"/>
      <c r="K40" s="141"/>
      <c r="L40" s="251"/>
      <c r="M40" s="155"/>
    </row>
    <row r="41" spans="1:13" ht="15" customHeight="1" x14ac:dyDescent="0.2">
      <c r="A41" s="176"/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251"/>
      <c r="M41" s="155"/>
    </row>
    <row r="42" spans="1:13" ht="15" customHeight="1" x14ac:dyDescent="0.2">
      <c r="A42" s="176"/>
      <c r="B42" s="141"/>
      <c r="C42" s="141"/>
      <c r="D42" s="141"/>
      <c r="E42" s="141"/>
      <c r="F42" s="141"/>
      <c r="G42" s="141"/>
      <c r="H42" s="141"/>
      <c r="I42" s="141"/>
      <c r="J42" s="141"/>
      <c r="K42" s="141"/>
      <c r="L42" s="251"/>
      <c r="M42" s="155"/>
    </row>
    <row r="43" spans="1:13" ht="15" customHeight="1" x14ac:dyDescent="0.2">
      <c r="A43" s="176"/>
      <c r="B43" s="141"/>
      <c r="C43" s="141"/>
      <c r="D43" s="141"/>
      <c r="E43" s="141"/>
      <c r="F43" s="141"/>
      <c r="G43" s="141"/>
      <c r="H43" s="141"/>
      <c r="I43" s="141"/>
      <c r="J43" s="141"/>
      <c r="K43" s="141"/>
      <c r="L43" s="251"/>
      <c r="M43" s="155"/>
    </row>
    <row r="44" spans="1:13" ht="15" customHeight="1" x14ac:dyDescent="0.2">
      <c r="A44" s="176"/>
      <c r="B44" s="141"/>
      <c r="C44" s="141"/>
      <c r="D44" s="141"/>
      <c r="E44" s="141"/>
      <c r="F44" s="141"/>
      <c r="G44" s="141"/>
      <c r="H44" s="141"/>
      <c r="I44" s="141"/>
      <c r="J44" s="141"/>
      <c r="K44" s="141"/>
      <c r="L44" s="251"/>
      <c r="M44" s="155"/>
    </row>
    <row r="45" spans="1:13" ht="15" customHeight="1" x14ac:dyDescent="0.2">
      <c r="A45" s="176"/>
      <c r="B45" s="126"/>
      <c r="F45" s="126"/>
      <c r="G45" s="126"/>
      <c r="H45" s="126"/>
      <c r="I45" s="126"/>
      <c r="J45" s="126"/>
      <c r="K45" s="126"/>
      <c r="L45" s="176"/>
      <c r="M45" s="155"/>
    </row>
    <row r="46" spans="1:13" ht="15" customHeight="1" x14ac:dyDescent="0.2">
      <c r="A46" s="176"/>
      <c r="B46" s="126"/>
      <c r="F46" s="126"/>
      <c r="G46" s="126"/>
      <c r="H46" s="126"/>
      <c r="I46" s="126"/>
      <c r="J46" s="126"/>
      <c r="K46" s="126"/>
      <c r="L46" s="176"/>
      <c r="M46" s="155"/>
    </row>
    <row r="47" spans="1:13" ht="15" customHeight="1" x14ac:dyDescent="0.2">
      <c r="A47" s="176"/>
      <c r="B47" s="126"/>
      <c r="F47" s="126"/>
      <c r="G47" s="126"/>
      <c r="H47" s="126"/>
      <c r="I47" s="126"/>
      <c r="J47" s="126"/>
      <c r="K47" s="126"/>
      <c r="L47" s="176"/>
      <c r="M47" s="155"/>
    </row>
    <row r="48" spans="1:13" ht="15" customHeight="1" x14ac:dyDescent="0.2">
      <c r="A48" s="176"/>
      <c r="B48" s="126"/>
      <c r="F48" s="126"/>
      <c r="G48" s="126"/>
      <c r="H48" s="126"/>
      <c r="I48" s="126"/>
      <c r="J48" s="126"/>
      <c r="K48" s="126"/>
      <c r="L48" s="176"/>
      <c r="M48" s="155"/>
    </row>
    <row r="49" spans="1:13" ht="15" customHeight="1" x14ac:dyDescent="0.2">
      <c r="A49" s="176"/>
      <c r="B49" s="126"/>
      <c r="F49" s="126"/>
      <c r="G49" s="126"/>
      <c r="H49" s="126"/>
      <c r="I49" s="126"/>
      <c r="J49" s="126"/>
      <c r="K49" s="126"/>
      <c r="L49" s="176"/>
      <c r="M49" s="155"/>
    </row>
    <row r="50" spans="1:13" ht="15" customHeight="1" x14ac:dyDescent="0.2">
      <c r="A50" s="176"/>
      <c r="B50" s="126"/>
      <c r="F50" s="126"/>
      <c r="G50" s="126"/>
      <c r="H50" s="126"/>
      <c r="I50" s="126"/>
      <c r="J50" s="126"/>
      <c r="K50" s="126"/>
      <c r="L50" s="176"/>
      <c r="M50" s="155"/>
    </row>
    <row r="51" spans="1:13" ht="15" customHeight="1" x14ac:dyDescent="0.2">
      <c r="A51" s="176"/>
      <c r="B51" s="126"/>
      <c r="F51" s="126"/>
      <c r="G51" s="126"/>
      <c r="H51" s="126"/>
      <c r="I51" s="126"/>
      <c r="J51" s="126"/>
      <c r="K51" s="126"/>
      <c r="L51" s="176"/>
      <c r="M51" s="155"/>
    </row>
    <row r="52" spans="1:13" ht="15" customHeight="1" x14ac:dyDescent="0.2">
      <c r="A52" s="176"/>
      <c r="B52" s="126"/>
      <c r="F52" s="253"/>
      <c r="G52" s="253"/>
      <c r="H52" s="253"/>
      <c r="I52" s="253"/>
      <c r="J52" s="253"/>
      <c r="K52" s="253"/>
      <c r="L52" s="283"/>
      <c r="M52" s="155"/>
    </row>
    <row r="53" spans="1:13" ht="15" customHeight="1" x14ac:dyDescent="0.2">
      <c r="A53" s="270"/>
      <c r="B53" s="258"/>
      <c r="C53" s="258"/>
      <c r="D53" s="258"/>
      <c r="E53" s="258"/>
      <c r="F53" s="258"/>
      <c r="G53" s="258"/>
      <c r="H53" s="258"/>
      <c r="I53" s="258"/>
      <c r="J53" s="258"/>
      <c r="K53" s="258"/>
      <c r="L53" s="258"/>
      <c r="M53" s="269"/>
    </row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  <row r="60" spans="1:13" ht="15" customHeight="1" x14ac:dyDescent="0.2"/>
  </sheetData>
  <mergeCells count="11">
    <mergeCell ref="C8:C9"/>
    <mergeCell ref="K1:M1"/>
    <mergeCell ref="B3:L3"/>
    <mergeCell ref="B5:C5"/>
    <mergeCell ref="H7:L7"/>
    <mergeCell ref="D7:G7"/>
    <mergeCell ref="H27:L27"/>
    <mergeCell ref="H28:L28"/>
    <mergeCell ref="D27:G28"/>
    <mergeCell ref="G32:L32"/>
    <mergeCell ref="B32:F32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&amp;C28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D45"/>
  <sheetViews>
    <sheetView view="pageBreakPreview" zoomScaleNormal="100" zoomScaleSheetLayoutView="100" workbookViewId="0"/>
  </sheetViews>
  <sheetFormatPr defaultRowHeight="12.75" x14ac:dyDescent="0.25"/>
  <cols>
    <col min="1" max="1" width="12.5703125" style="529" customWidth="1"/>
    <col min="2" max="2" width="2.7109375" style="643" customWidth="1"/>
    <col min="3" max="3" width="65.5703125" style="529" customWidth="1"/>
    <col min="4" max="4" width="13.5703125" style="529" customWidth="1"/>
    <col min="5" max="5" width="9.140625" style="529"/>
    <col min="6" max="6" width="11.7109375" style="529" customWidth="1"/>
    <col min="7" max="8" width="9.140625" style="529"/>
    <col min="9" max="9" width="11.7109375" style="529" customWidth="1"/>
    <col min="10" max="16384" width="9.140625" style="529"/>
  </cols>
  <sheetData>
    <row r="1" spans="1:4" ht="12.75" customHeight="1" x14ac:dyDescent="0.25">
      <c r="B1" s="658"/>
      <c r="C1" s="638"/>
      <c r="D1" s="638"/>
    </row>
    <row r="2" spans="1:4" ht="12.75" customHeight="1" x14ac:dyDescent="0.25">
      <c r="A2" s="638"/>
      <c r="B2" s="658"/>
      <c r="C2" s="638"/>
      <c r="D2" s="638"/>
    </row>
    <row r="3" spans="1:4" ht="12.75" customHeight="1" x14ac:dyDescent="0.25">
      <c r="A3" s="638"/>
      <c r="B3" s="658"/>
      <c r="C3" s="639" t="s">
        <v>346</v>
      </c>
      <c r="D3" s="638"/>
    </row>
    <row r="4" spans="1:4" ht="12.75" customHeight="1" x14ac:dyDescent="0.25">
      <c r="A4" s="921" t="s">
        <v>257</v>
      </c>
      <c r="B4" s="920"/>
      <c r="C4" s="922" t="s">
        <v>258</v>
      </c>
      <c r="D4" s="657"/>
    </row>
    <row r="5" spans="1:4" ht="18" customHeight="1" x14ac:dyDescent="0.25">
      <c r="A5" s="142" t="s">
        <v>51</v>
      </c>
      <c r="B5" s="659" t="s">
        <v>39</v>
      </c>
      <c r="C5" s="660" t="s">
        <v>4</v>
      </c>
      <c r="D5" s="660"/>
    </row>
    <row r="6" spans="1:4" ht="18" customHeight="1" x14ac:dyDescent="0.25">
      <c r="A6" s="142" t="s">
        <v>9</v>
      </c>
      <c r="B6" s="659" t="s">
        <v>39</v>
      </c>
      <c r="C6" s="660" t="s">
        <v>67</v>
      </c>
      <c r="D6" s="660"/>
    </row>
    <row r="7" spans="1:4" ht="18" customHeight="1" x14ac:dyDescent="0.25">
      <c r="A7" s="142" t="s">
        <v>78</v>
      </c>
      <c r="B7" s="659" t="s">
        <v>39</v>
      </c>
      <c r="C7" s="660" t="s">
        <v>79</v>
      </c>
      <c r="D7" s="660"/>
    </row>
    <row r="8" spans="1:4" ht="18" customHeight="1" x14ac:dyDescent="0.25">
      <c r="A8" s="142" t="s">
        <v>44</v>
      </c>
      <c r="B8" s="659" t="s">
        <v>39</v>
      </c>
      <c r="C8" s="141" t="s">
        <v>320</v>
      </c>
      <c r="D8" s="660"/>
    </row>
    <row r="9" spans="1:4" ht="18" customHeight="1" x14ac:dyDescent="0.25">
      <c r="A9" s="142" t="s">
        <v>70</v>
      </c>
      <c r="B9" s="659" t="s">
        <v>39</v>
      </c>
      <c r="C9" s="660" t="s">
        <v>71</v>
      </c>
      <c r="D9" s="515"/>
    </row>
    <row r="10" spans="1:4" ht="18" customHeight="1" x14ac:dyDescent="0.25">
      <c r="A10" s="142" t="s">
        <v>295</v>
      </c>
      <c r="B10" s="659" t="s">
        <v>39</v>
      </c>
      <c r="C10" s="660" t="s">
        <v>318</v>
      </c>
      <c r="D10" s="660"/>
    </row>
    <row r="11" spans="1:4" ht="18" customHeight="1" x14ac:dyDescent="0.25">
      <c r="A11" s="142" t="s">
        <v>60</v>
      </c>
      <c r="B11" s="659" t="s">
        <v>39</v>
      </c>
      <c r="C11" s="660" t="s">
        <v>61</v>
      </c>
      <c r="D11" s="660"/>
    </row>
    <row r="12" spans="1:4" ht="18" customHeight="1" x14ac:dyDescent="0.25">
      <c r="A12" s="142" t="s">
        <v>80</v>
      </c>
      <c r="B12" s="659" t="s">
        <v>39</v>
      </c>
      <c r="C12" s="660" t="s">
        <v>81</v>
      </c>
      <c r="D12" s="660"/>
    </row>
    <row r="13" spans="1:4" ht="18" customHeight="1" x14ac:dyDescent="0.25">
      <c r="A13" s="142" t="s">
        <v>56</v>
      </c>
      <c r="B13" s="659" t="s">
        <v>39</v>
      </c>
      <c r="C13" s="660" t="s">
        <v>57</v>
      </c>
      <c r="D13" s="660"/>
    </row>
    <row r="14" spans="1:4" ht="18" customHeight="1" x14ac:dyDescent="0.25">
      <c r="A14" s="142" t="s">
        <v>156</v>
      </c>
      <c r="B14" s="659" t="s">
        <v>39</v>
      </c>
      <c r="C14" s="660" t="s">
        <v>317</v>
      </c>
      <c r="D14" s="515"/>
    </row>
    <row r="15" spans="1:4" ht="18" customHeight="1" x14ac:dyDescent="0.25">
      <c r="A15" s="142" t="s">
        <v>8</v>
      </c>
      <c r="B15" s="659" t="s">
        <v>39</v>
      </c>
      <c r="C15" s="660" t="s">
        <v>64</v>
      </c>
      <c r="D15" s="515"/>
    </row>
    <row r="16" spans="1:4" ht="18" customHeight="1" x14ac:dyDescent="0.25">
      <c r="A16" s="142" t="s">
        <v>243</v>
      </c>
      <c r="B16" s="659" t="s">
        <v>39</v>
      </c>
      <c r="C16" s="515" t="s">
        <v>316</v>
      </c>
      <c r="D16" s="515"/>
    </row>
    <row r="17" spans="1:4" ht="18" customHeight="1" x14ac:dyDescent="0.25">
      <c r="A17" s="142" t="s">
        <v>246</v>
      </c>
      <c r="B17" s="659" t="s">
        <v>39</v>
      </c>
      <c r="C17" s="660" t="s">
        <v>247</v>
      </c>
      <c r="D17" s="515"/>
    </row>
    <row r="18" spans="1:4" ht="18" customHeight="1" x14ac:dyDescent="0.25">
      <c r="A18" s="142" t="s">
        <v>296</v>
      </c>
      <c r="B18" s="659" t="s">
        <v>39</v>
      </c>
      <c r="C18" s="515" t="s">
        <v>315</v>
      </c>
      <c r="D18" s="660"/>
    </row>
    <row r="19" spans="1:4" ht="18" customHeight="1" x14ac:dyDescent="0.25">
      <c r="A19" s="142" t="s">
        <v>68</v>
      </c>
      <c r="B19" s="659" t="s">
        <v>39</v>
      </c>
      <c r="C19" s="660" t="s">
        <v>142</v>
      </c>
      <c r="D19" s="660"/>
    </row>
    <row r="20" spans="1:4" ht="18" customHeight="1" x14ac:dyDescent="0.25">
      <c r="A20" s="142" t="s">
        <v>72</v>
      </c>
      <c r="B20" s="659" t="s">
        <v>39</v>
      </c>
      <c r="C20" s="660" t="s">
        <v>73</v>
      </c>
      <c r="D20" s="660"/>
    </row>
    <row r="21" spans="1:4" ht="18" customHeight="1" x14ac:dyDescent="0.25">
      <c r="A21" s="142" t="s">
        <v>42</v>
      </c>
      <c r="B21" s="659" t="s">
        <v>39</v>
      </c>
      <c r="C21" s="141" t="s">
        <v>319</v>
      </c>
      <c r="D21" s="660"/>
    </row>
    <row r="22" spans="1:4" ht="18" customHeight="1" x14ac:dyDescent="0.25">
      <c r="A22" s="142" t="s">
        <v>63</v>
      </c>
      <c r="B22" s="659" t="s">
        <v>39</v>
      </c>
      <c r="C22" s="660" t="s">
        <v>62</v>
      </c>
      <c r="D22" s="660"/>
    </row>
    <row r="23" spans="1:4" ht="18" customHeight="1" x14ac:dyDescent="0.25">
      <c r="A23" s="142" t="s">
        <v>53</v>
      </c>
      <c r="B23" s="659" t="s">
        <v>39</v>
      </c>
      <c r="C23" s="665" t="s">
        <v>52</v>
      </c>
      <c r="D23" s="515"/>
    </row>
    <row r="24" spans="1:4" ht="18" customHeight="1" x14ac:dyDescent="0.25">
      <c r="A24" s="142" t="s">
        <v>55</v>
      </c>
      <c r="B24" s="659" t="s">
        <v>39</v>
      </c>
      <c r="C24" s="660" t="s">
        <v>54</v>
      </c>
      <c r="D24" s="660"/>
    </row>
    <row r="25" spans="1:4" ht="18" customHeight="1" x14ac:dyDescent="0.25">
      <c r="A25" s="142" t="s">
        <v>43</v>
      </c>
      <c r="B25" s="659" t="s">
        <v>39</v>
      </c>
      <c r="C25" s="141" t="s">
        <v>321</v>
      </c>
      <c r="D25" s="660"/>
    </row>
    <row r="26" spans="1:4" ht="18" customHeight="1" x14ac:dyDescent="0.25">
      <c r="A26" s="142" t="s">
        <v>155</v>
      </c>
      <c r="B26" s="659" t="s">
        <v>39</v>
      </c>
      <c r="C26" s="660" t="s">
        <v>322</v>
      </c>
      <c r="D26" s="515"/>
    </row>
    <row r="27" spans="1:4" ht="18" customHeight="1" x14ac:dyDescent="0.25">
      <c r="A27" s="142" t="s">
        <v>7</v>
      </c>
      <c r="B27" s="659" t="s">
        <v>39</v>
      </c>
      <c r="C27" s="660" t="s">
        <v>66</v>
      </c>
      <c r="D27" s="664"/>
    </row>
    <row r="28" spans="1:4" ht="18" customHeight="1" x14ac:dyDescent="0.25">
      <c r="A28" s="142" t="s">
        <v>6</v>
      </c>
      <c r="B28" s="659" t="s">
        <v>39</v>
      </c>
      <c r="C28" s="660" t="s">
        <v>65</v>
      </c>
      <c r="D28" s="637"/>
    </row>
    <row r="29" spans="1:4" ht="18" customHeight="1" x14ac:dyDescent="0.25">
      <c r="A29" s="142" t="s">
        <v>76</v>
      </c>
      <c r="B29" s="659" t="s">
        <v>39</v>
      </c>
      <c r="C29" s="660" t="s">
        <v>77</v>
      </c>
      <c r="D29" s="637"/>
    </row>
    <row r="30" spans="1:4" ht="18" customHeight="1" x14ac:dyDescent="0.25">
      <c r="A30" s="142" t="s">
        <v>97</v>
      </c>
      <c r="B30" s="659" t="s">
        <v>39</v>
      </c>
      <c r="C30" s="660" t="s">
        <v>95</v>
      </c>
      <c r="D30" s="637"/>
    </row>
    <row r="31" spans="1:4" ht="18" customHeight="1" x14ac:dyDescent="0.25">
      <c r="A31" s="142" t="s">
        <v>59</v>
      </c>
      <c r="B31" s="659" t="s">
        <v>39</v>
      </c>
      <c r="C31" s="660" t="s">
        <v>58</v>
      </c>
      <c r="D31" s="637"/>
    </row>
    <row r="32" spans="1:4" ht="18" customHeight="1" x14ac:dyDescent="0.25">
      <c r="A32" s="142"/>
      <c r="B32" s="659"/>
      <c r="C32" s="141"/>
      <c r="D32" s="637"/>
    </row>
    <row r="33" spans="1:4" ht="18" customHeight="1" x14ac:dyDescent="0.25">
      <c r="A33" s="142"/>
      <c r="B33" s="930"/>
      <c r="C33" s="141"/>
      <c r="D33" s="637"/>
    </row>
    <row r="34" spans="1:4" ht="18" customHeight="1" x14ac:dyDescent="0.25">
      <c r="B34" s="943"/>
    </row>
    <row r="35" spans="1:4" ht="18" customHeight="1" x14ac:dyDescent="0.25">
      <c r="A35" s="921" t="s">
        <v>259</v>
      </c>
      <c r="B35" s="925"/>
      <c r="C35" s="973" t="s">
        <v>258</v>
      </c>
      <c r="D35" s="973"/>
    </row>
    <row r="36" spans="1:4" ht="18" customHeight="1" x14ac:dyDescent="0.25">
      <c r="A36" s="889" t="s">
        <v>260</v>
      </c>
      <c r="B36" s="659" t="s">
        <v>39</v>
      </c>
      <c r="C36" s="941" t="s">
        <v>314</v>
      </c>
      <c r="D36" s="932"/>
    </row>
    <row r="37" spans="1:4" ht="18" customHeight="1" x14ac:dyDescent="0.25">
      <c r="A37" s="889" t="s">
        <v>335</v>
      </c>
      <c r="B37" s="659" t="s">
        <v>39</v>
      </c>
      <c r="C37" s="942" t="s">
        <v>336</v>
      </c>
      <c r="D37" s="931"/>
    </row>
    <row r="38" spans="1:4" ht="18" customHeight="1" x14ac:dyDescent="0.25">
      <c r="A38" s="142" t="s">
        <v>98</v>
      </c>
      <c r="B38" s="659" t="s">
        <v>39</v>
      </c>
      <c r="C38" s="974" t="s">
        <v>345</v>
      </c>
      <c r="D38" s="931"/>
    </row>
    <row r="39" spans="1:4" ht="12" customHeight="1" x14ac:dyDescent="0.25">
      <c r="B39" s="529"/>
      <c r="C39" s="974"/>
      <c r="D39" s="637"/>
    </row>
    <row r="40" spans="1:4" ht="18" customHeight="1" x14ac:dyDescent="0.25">
      <c r="A40" s="889" t="s">
        <v>261</v>
      </c>
      <c r="B40" s="659" t="s">
        <v>39</v>
      </c>
      <c r="C40" s="942" t="s">
        <v>323</v>
      </c>
      <c r="D40" s="923"/>
    </row>
    <row r="41" spans="1:4" ht="18" customHeight="1" x14ac:dyDescent="0.25">
      <c r="B41" s="659"/>
      <c r="D41" s="923"/>
    </row>
    <row r="42" spans="1:4" ht="30" customHeight="1" x14ac:dyDescent="0.25">
      <c r="A42" s="142"/>
      <c r="B42" s="924"/>
      <c r="C42" s="660"/>
      <c r="D42" s="923"/>
    </row>
    <row r="43" spans="1:4" ht="30" customHeight="1" x14ac:dyDescent="0.25">
      <c r="B43" s="924"/>
    </row>
    <row r="44" spans="1:4" ht="30" customHeight="1" x14ac:dyDescent="0.25">
      <c r="B44" s="924"/>
    </row>
    <row r="45" spans="1:4" ht="30" customHeight="1" x14ac:dyDescent="0.25">
      <c r="B45" s="529"/>
    </row>
  </sheetData>
  <sortState ref="I26:I28">
    <sortCondition ref="I26"/>
  </sortState>
  <mergeCells count="2">
    <mergeCell ref="C35:D35"/>
    <mergeCell ref="C38:C39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view="pageBreakPreview" zoomScaleNormal="100" zoomScaleSheetLayoutView="100" workbookViewId="0">
      <selection activeCell="P23" sqref="P23"/>
    </sheetView>
  </sheetViews>
  <sheetFormatPr defaultRowHeight="12.75" x14ac:dyDescent="0.2"/>
  <cols>
    <col min="1" max="1" width="1.7109375" style="121" customWidth="1"/>
    <col min="2" max="2" width="16.28515625" style="121" customWidth="1"/>
    <col min="3" max="3" width="10.140625" style="121" customWidth="1"/>
    <col min="4" max="7" width="7.7109375" style="121" customWidth="1"/>
    <col min="8" max="11" width="6.7109375" style="121" customWidth="1"/>
    <col min="12" max="12" width="6.85546875" style="121" customWidth="1"/>
    <col min="13" max="13" width="1.7109375" style="121" customWidth="1"/>
    <col min="14" max="15" width="9.140625" style="121"/>
    <col min="16" max="16" width="11.140625" style="121" customWidth="1"/>
    <col min="17" max="16384" width="9.140625" style="121"/>
  </cols>
  <sheetData>
    <row r="1" spans="1:13" ht="13.5" x14ac:dyDescent="0.25">
      <c r="K1" s="1057" t="s">
        <v>288</v>
      </c>
      <c r="L1" s="1057"/>
      <c r="M1" s="1057"/>
    </row>
    <row r="2" spans="1:13" ht="6.75" customHeight="1" x14ac:dyDescent="0.2"/>
    <row r="3" spans="1:13" ht="30" customHeight="1" x14ac:dyDescent="0.2">
      <c r="B3" s="1070" t="s">
        <v>176</v>
      </c>
      <c r="C3" s="1070"/>
      <c r="D3" s="1070"/>
      <c r="E3" s="1070"/>
      <c r="F3" s="1070"/>
      <c r="G3" s="1070"/>
      <c r="H3" s="1070"/>
      <c r="I3" s="1070"/>
      <c r="J3" s="1070"/>
      <c r="K3" s="1070"/>
      <c r="L3" s="1070"/>
      <c r="M3" s="122"/>
    </row>
    <row r="4" spans="1:13" ht="15.95" customHeight="1" x14ac:dyDescent="0.2">
      <c r="B4" s="122"/>
      <c r="C4" s="177"/>
      <c r="D4" s="499"/>
      <c r="E4" s="170"/>
      <c r="F4" s="125"/>
      <c r="G4" s="125"/>
      <c r="H4" s="125"/>
      <c r="I4" s="125"/>
      <c r="J4" s="126"/>
      <c r="K4" s="126"/>
      <c r="L4" s="126"/>
    </row>
    <row r="5" spans="1:13" ht="15" customHeight="1" x14ac:dyDescent="0.2">
      <c r="B5" s="1115"/>
      <c r="C5" s="1116"/>
      <c r="D5" s="500"/>
      <c r="E5" s="501"/>
      <c r="F5" s="253"/>
      <c r="G5" s="507" t="str">
        <f>T!E17</f>
        <v>II. čtvrtletí</v>
      </c>
      <c r="H5" s="508">
        <f>T!G17</f>
        <v>2016</v>
      </c>
      <c r="I5" s="502"/>
      <c r="J5" s="501"/>
      <c r="K5" s="501"/>
      <c r="L5" s="503"/>
      <c r="M5" s="126"/>
    </row>
    <row r="6" spans="1:13" ht="24.95" customHeight="1" x14ac:dyDescent="0.2">
      <c r="D6" s="269"/>
      <c r="H6" s="269"/>
      <c r="I6" s="258"/>
      <c r="J6" s="258"/>
      <c r="K6" s="258"/>
      <c r="L6" s="270"/>
      <c r="M6" s="126"/>
    </row>
    <row r="7" spans="1:13" ht="24.95" customHeight="1" x14ac:dyDescent="0.25">
      <c r="B7" s="131"/>
      <c r="C7" s="131"/>
      <c r="D7" s="1100" t="s">
        <v>41</v>
      </c>
      <c r="E7" s="1101"/>
      <c r="F7" s="1101"/>
      <c r="G7" s="1102"/>
      <c r="H7" s="1100" t="s">
        <v>167</v>
      </c>
      <c r="I7" s="1101"/>
      <c r="J7" s="1101"/>
      <c r="K7" s="1101"/>
      <c r="L7" s="1102"/>
      <c r="M7" s="155"/>
    </row>
    <row r="8" spans="1:13" ht="14.1" customHeight="1" x14ac:dyDescent="0.25">
      <c r="B8" s="169"/>
      <c r="C8" s="1066" t="s">
        <v>168</v>
      </c>
      <c r="D8" s="277"/>
      <c r="E8" s="277"/>
      <c r="F8" s="389" t="s">
        <v>170</v>
      </c>
      <c r="G8" s="753" t="s">
        <v>246</v>
      </c>
      <c r="H8" s="271" t="s">
        <v>40</v>
      </c>
      <c r="I8" s="272" t="s">
        <v>74</v>
      </c>
      <c r="J8" s="272" t="s">
        <v>75</v>
      </c>
      <c r="K8" s="272" t="s">
        <v>171</v>
      </c>
      <c r="L8" s="273" t="s">
        <v>172</v>
      </c>
      <c r="M8" s="126"/>
    </row>
    <row r="9" spans="1:13" ht="14.1" customHeight="1" x14ac:dyDescent="0.25">
      <c r="A9" s="283"/>
      <c r="B9" s="390" t="s">
        <v>169</v>
      </c>
      <c r="C9" s="1067"/>
      <c r="D9" s="390" t="s">
        <v>154</v>
      </c>
      <c r="E9" s="390" t="s">
        <v>1</v>
      </c>
      <c r="F9" s="390" t="s">
        <v>69</v>
      </c>
      <c r="G9" s="755" t="s">
        <v>69</v>
      </c>
      <c r="H9" s="274" t="s">
        <v>12</v>
      </c>
      <c r="I9" s="275" t="s">
        <v>12</v>
      </c>
      <c r="J9" s="275" t="s">
        <v>12</v>
      </c>
      <c r="K9" s="275" t="s">
        <v>12</v>
      </c>
      <c r="L9" s="276" t="s">
        <v>12</v>
      </c>
      <c r="M9" s="253"/>
    </row>
    <row r="10" spans="1:13" ht="14.1" customHeight="1" x14ac:dyDescent="0.2">
      <c r="A10" s="176"/>
      <c r="B10" s="257" t="s">
        <v>14</v>
      </c>
      <c r="C10" s="180">
        <f>'19'!D29</f>
        <v>107020</v>
      </c>
      <c r="D10" s="181">
        <f>'19'!E29</f>
        <v>44228.161</v>
      </c>
      <c r="E10" s="181">
        <f>'19'!F29</f>
        <v>472863.20302000002</v>
      </c>
      <c r="F10" s="869">
        <f>E10/$E$24</f>
        <v>3.3715105315097638E-2</v>
      </c>
      <c r="G10" s="869">
        <f>'19'!H29</f>
        <v>-5.2750279262149509E-3</v>
      </c>
      <c r="H10" s="284">
        <f>AVERAGE('26'!H10,'27'!H10,'28'!H10)</f>
        <v>12.284229390681006</v>
      </c>
      <c r="I10" s="666">
        <f>MAX('26'!I10,'27'!I10,'28'!I10)</f>
        <v>24.6</v>
      </c>
      <c r="J10" s="666">
        <f>MIN('26'!J10,'27'!J10,'28'!J10)</f>
        <v>1.7</v>
      </c>
      <c r="K10" s="666">
        <f>AVERAGE('26'!K10,'27'!K10,'28'!K10)</f>
        <v>11.666666666666663</v>
      </c>
      <c r="L10" s="286">
        <f>H10-K10</f>
        <v>0.61756272401434309</v>
      </c>
      <c r="M10" s="126"/>
    </row>
    <row r="11" spans="1:13" ht="14.1" customHeight="1" x14ac:dyDescent="0.2">
      <c r="A11" s="283"/>
      <c r="B11" s="260" t="s">
        <v>15</v>
      </c>
      <c r="C11" s="261">
        <f>'19'!D56</f>
        <v>386010</v>
      </c>
      <c r="D11" s="262">
        <f>'19'!E56</f>
        <v>157983.90000000002</v>
      </c>
      <c r="E11" s="262">
        <f>'19'!F56</f>
        <v>1693110.6818300001</v>
      </c>
      <c r="F11" s="263">
        <f t="shared" ref="F11:F23" si="0">E11/$E$24</f>
        <v>0.1207186445962488</v>
      </c>
      <c r="G11" s="870">
        <f>'19'!H56</f>
        <v>-8.219434351246559E-3</v>
      </c>
      <c r="H11" s="290">
        <f>AVERAGE('26'!H11,'27'!H11,'28'!H11)</f>
        <v>14.677670250896055</v>
      </c>
      <c r="I11" s="667">
        <f>MAX('26'!I11,'27'!I11,'28'!I11)</f>
        <v>27.5</v>
      </c>
      <c r="J11" s="667">
        <f>MIN('26'!J11,'27'!J11,'28'!J11)</f>
        <v>3.7</v>
      </c>
      <c r="K11" s="667">
        <f>AVERAGE('26'!K11,'27'!K11,'28'!K11)</f>
        <v>13.366666666666665</v>
      </c>
      <c r="L11" s="292">
        <f t="shared" ref="L11:L26" si="1">H11-K11</f>
        <v>1.3110035842293897</v>
      </c>
      <c r="M11" s="253"/>
    </row>
    <row r="12" spans="1:13" ht="14.1" customHeight="1" x14ac:dyDescent="0.2">
      <c r="A12" s="176"/>
      <c r="B12" s="142" t="s">
        <v>16</v>
      </c>
      <c r="C12" s="135">
        <f>'20'!D29</f>
        <v>85633</v>
      </c>
      <c r="D12" s="136">
        <f>'20'!E29</f>
        <v>38707.5</v>
      </c>
      <c r="E12" s="136">
        <f>'20'!F29</f>
        <v>414905.28844999999</v>
      </c>
      <c r="F12" s="869">
        <f t="shared" si="0"/>
        <v>2.9582711038928226E-2</v>
      </c>
      <c r="G12" s="263">
        <f>'20'!H29</f>
        <v>4.2601437863391146E-3</v>
      </c>
      <c r="H12" s="284">
        <f>AVERAGE('26'!H12,'27'!H12,'28'!H12)</f>
        <v>11.538817204301077</v>
      </c>
      <c r="I12" s="666">
        <f>MAX('26'!I12,'27'!I12,'28'!I12)</f>
        <v>23.8</v>
      </c>
      <c r="J12" s="666">
        <f>MIN('26'!J12,'27'!J12,'28'!J12)</f>
        <v>0.7</v>
      </c>
      <c r="K12" s="666">
        <f>AVERAGE('26'!K12,'27'!K12,'28'!K12)</f>
        <v>10.96666666666667</v>
      </c>
      <c r="L12" s="286">
        <f t="shared" si="1"/>
        <v>0.57215053763440693</v>
      </c>
      <c r="M12" s="126"/>
    </row>
    <row r="13" spans="1:13" ht="14.1" customHeight="1" x14ac:dyDescent="0.2">
      <c r="A13" s="283"/>
      <c r="B13" s="260" t="s">
        <v>17</v>
      </c>
      <c r="C13" s="261">
        <f>'20'!D56</f>
        <v>118221</v>
      </c>
      <c r="D13" s="262">
        <f>'20'!E56</f>
        <v>52292.1</v>
      </c>
      <c r="E13" s="262">
        <f>'20'!F56</f>
        <v>560480.99391000008</v>
      </c>
      <c r="F13" s="263">
        <f t="shared" si="0"/>
        <v>3.9962246197420878E-2</v>
      </c>
      <c r="G13" s="870">
        <f>'20'!H56</f>
        <v>-4.9834455988126778E-3</v>
      </c>
      <c r="H13" s="290">
        <f>AVERAGE('26'!H13,'27'!H13,'28'!H13)</f>
        <v>12.932831541218638</v>
      </c>
      <c r="I13" s="667">
        <f>MAX('26'!I13,'27'!I13,'28'!I13)</f>
        <v>25.5</v>
      </c>
      <c r="J13" s="667">
        <f>MIN('26'!J13,'27'!J13,'28'!J13)</f>
        <v>1.9</v>
      </c>
      <c r="K13" s="667">
        <f>AVERAGE('26'!K13,'27'!K13,'28'!K13)</f>
        <v>11.6</v>
      </c>
      <c r="L13" s="292">
        <f t="shared" si="1"/>
        <v>1.3328315412186384</v>
      </c>
      <c r="M13" s="253"/>
    </row>
    <row r="14" spans="1:13" ht="14.1" customHeight="1" x14ac:dyDescent="0.2">
      <c r="A14" s="176"/>
      <c r="B14" s="142" t="s">
        <v>18</v>
      </c>
      <c r="C14" s="135">
        <f>'21'!D29</f>
        <v>92766</v>
      </c>
      <c r="D14" s="136">
        <f>'21'!E29</f>
        <v>55631.4</v>
      </c>
      <c r="E14" s="136">
        <f>'21'!F29</f>
        <v>596233.41795999999</v>
      </c>
      <c r="F14" s="869">
        <f t="shared" si="0"/>
        <v>4.2511390927688235E-2</v>
      </c>
      <c r="G14" s="263">
        <f>'21'!H29</f>
        <v>-2.0142668428005134E-2</v>
      </c>
      <c r="H14" s="284">
        <f>AVERAGE('26'!H14,'27'!H14,'28'!H14)</f>
        <v>12.630716845878135</v>
      </c>
      <c r="I14" s="666">
        <f>MAX('26'!I14,'27'!I14,'28'!I14)</f>
        <v>25.2</v>
      </c>
      <c r="J14" s="666">
        <f>MIN('26'!J14,'27'!J14,'28'!J14)</f>
        <v>2</v>
      </c>
      <c r="K14" s="666">
        <f>AVERAGE('26'!K14,'27'!K14,'28'!K14)</f>
        <v>11.466666666666669</v>
      </c>
      <c r="L14" s="286">
        <f t="shared" si="1"/>
        <v>1.1640501792114666</v>
      </c>
      <c r="M14" s="126"/>
    </row>
    <row r="15" spans="1:13" ht="14.1" customHeight="1" x14ac:dyDescent="0.2">
      <c r="A15" s="283"/>
      <c r="B15" s="260" t="s">
        <v>19</v>
      </c>
      <c r="C15" s="261">
        <f>'21'!D56</f>
        <v>384556</v>
      </c>
      <c r="D15" s="262">
        <f>'21'!E56</f>
        <v>170778.003</v>
      </c>
      <c r="E15" s="262">
        <f>'21'!F56</f>
        <v>1830206.4074200003</v>
      </c>
      <c r="F15" s="263">
        <f t="shared" si="0"/>
        <v>0.13049355792635431</v>
      </c>
      <c r="G15" s="870">
        <f>'21'!H56</f>
        <v>-1.8808436467333722E-3</v>
      </c>
      <c r="H15" s="290">
        <f>AVERAGE('26'!H15,'27'!H15,'28'!H15)</f>
        <v>13.468207885304659</v>
      </c>
      <c r="I15" s="667">
        <f>MAX('26'!I15,'27'!I15,'28'!I15)</f>
        <v>25.8</v>
      </c>
      <c r="J15" s="667">
        <f>MIN('26'!J15,'27'!J15,'28'!J15)</f>
        <v>2.2000000000000002</v>
      </c>
      <c r="K15" s="667">
        <f>AVERAGE('26'!K15,'27'!K15,'28'!K15)</f>
        <v>11.833333333333334</v>
      </c>
      <c r="L15" s="292">
        <f t="shared" si="1"/>
        <v>1.6348745519713255</v>
      </c>
      <c r="M15" s="253"/>
    </row>
    <row r="16" spans="1:13" ht="14.1" customHeight="1" x14ac:dyDescent="0.2">
      <c r="A16" s="176"/>
      <c r="B16" s="142" t="s">
        <v>20</v>
      </c>
      <c r="C16" s="135">
        <f>'22'!D29</f>
        <v>187341</v>
      </c>
      <c r="D16" s="136">
        <f>'22'!E29</f>
        <v>72988.800000000003</v>
      </c>
      <c r="E16" s="136">
        <f>'22'!F29</f>
        <v>782311.90471999999</v>
      </c>
      <c r="F16" s="869">
        <f t="shared" si="0"/>
        <v>5.5778770875884488E-2</v>
      </c>
      <c r="G16" s="263">
        <f>'22'!H29</f>
        <v>1.6943768313021607E-2</v>
      </c>
      <c r="H16" s="284">
        <f>AVERAGE('26'!H16,'27'!H16,'28'!H16)</f>
        <v>13.23168458781362</v>
      </c>
      <c r="I16" s="666">
        <f>MAX('26'!I16,'27'!I16,'28'!I16)</f>
        <v>25.8</v>
      </c>
      <c r="J16" s="666">
        <f>MIN('26'!J16,'27'!J16,'28'!J16)</f>
        <v>2.2000000000000002</v>
      </c>
      <c r="K16" s="666">
        <f>AVERAGE('26'!K16,'27'!K16,'28'!K16)</f>
        <v>11.33333333333333</v>
      </c>
      <c r="L16" s="286">
        <f t="shared" si="1"/>
        <v>1.8983512544802892</v>
      </c>
      <c r="M16" s="126"/>
    </row>
    <row r="17" spans="1:18" ht="14.1" customHeight="1" x14ac:dyDescent="0.2">
      <c r="A17" s="283"/>
      <c r="B17" s="260" t="s">
        <v>21</v>
      </c>
      <c r="C17" s="261">
        <f>'22'!D56</f>
        <v>136306</v>
      </c>
      <c r="D17" s="262">
        <f>'22'!E56</f>
        <v>62789.299999999996</v>
      </c>
      <c r="E17" s="262">
        <f>'22'!F56</f>
        <v>673051.7564800001</v>
      </c>
      <c r="F17" s="263">
        <f t="shared" si="0"/>
        <v>4.7988531793781555E-2</v>
      </c>
      <c r="G17" s="870">
        <f>'22'!H56</f>
        <v>-1.5079073765580292E-2</v>
      </c>
      <c r="H17" s="290">
        <f>AVERAGE('26'!H17,'27'!H17,'28'!H17)</f>
        <v>12.875268817204301</v>
      </c>
      <c r="I17" s="667">
        <f>MAX('26'!I17,'27'!I17,'28'!I17)</f>
        <v>24.9</v>
      </c>
      <c r="J17" s="667">
        <f>MIN('26'!J17,'27'!J17,'28'!J17)</f>
        <v>2</v>
      </c>
      <c r="K17" s="667">
        <f>AVERAGE('26'!K17,'27'!K17,'28'!K17)</f>
        <v>12.466666666666669</v>
      </c>
      <c r="L17" s="292">
        <f t="shared" si="1"/>
        <v>0.40860215053763227</v>
      </c>
      <c r="M17" s="253"/>
    </row>
    <row r="18" spans="1:18" ht="14.1" customHeight="1" x14ac:dyDescent="0.2">
      <c r="A18" s="176"/>
      <c r="B18" s="142" t="s">
        <v>22</v>
      </c>
      <c r="C18" s="135">
        <f>'23'!D29</f>
        <v>159276</v>
      </c>
      <c r="D18" s="136">
        <f>'23'!E29</f>
        <v>65223.5</v>
      </c>
      <c r="E18" s="136">
        <f>'23'!F29</f>
        <v>699112.29553000012</v>
      </c>
      <c r="F18" s="869">
        <f t="shared" si="0"/>
        <v>4.9846645965126377E-2</v>
      </c>
      <c r="G18" s="263">
        <f>'23'!H29</f>
        <v>3.9930419919928725E-2</v>
      </c>
      <c r="H18" s="284">
        <f>AVERAGE('26'!H18,'27'!H18,'28'!H18)</f>
        <v>12.854587813620071</v>
      </c>
      <c r="I18" s="666">
        <f>MAX('26'!I18,'27'!I18,'28'!I18)</f>
        <v>24.9</v>
      </c>
      <c r="J18" s="666">
        <f>MIN('26'!J18,'27'!J18,'28'!J18)</f>
        <v>2.6</v>
      </c>
      <c r="K18" s="666">
        <f>AVERAGE('26'!K18,'27'!K18,'28'!K18)</f>
        <v>11.833333333333334</v>
      </c>
      <c r="L18" s="286">
        <f t="shared" si="1"/>
        <v>1.0212544802867374</v>
      </c>
      <c r="M18" s="126"/>
    </row>
    <row r="19" spans="1:18" ht="14.1" customHeight="1" x14ac:dyDescent="0.2">
      <c r="A19" s="283"/>
      <c r="B19" s="260" t="s">
        <v>3</v>
      </c>
      <c r="C19" s="261">
        <f>'23'!D56</f>
        <v>427212</v>
      </c>
      <c r="D19" s="262">
        <f>'23'!E56</f>
        <v>128335.68055171429</v>
      </c>
      <c r="E19" s="262">
        <f>'23'!F56</f>
        <v>1375437.1441599303</v>
      </c>
      <c r="F19" s="263">
        <f t="shared" si="0"/>
        <v>9.806854894498486E-2</v>
      </c>
      <c r="G19" s="870">
        <f>'23'!H56</f>
        <v>1.4187979939689708E-2</v>
      </c>
      <c r="H19" s="290">
        <f>AVERAGE('26'!H19,'27'!H19,'28'!H19)</f>
        <v>14.847311827956988</v>
      </c>
      <c r="I19" s="667">
        <f>MAX('26'!I19,'27'!I19,'28'!I19)</f>
        <v>27.3</v>
      </c>
      <c r="J19" s="667">
        <f>MIN('26'!J19,'27'!J19,'28'!J19)</f>
        <v>3.9</v>
      </c>
      <c r="K19" s="667">
        <f>AVERAGE('26'!K19,'27'!K19,'28'!K19)</f>
        <v>13.166666666666666</v>
      </c>
      <c r="L19" s="292">
        <f t="shared" si="1"/>
        <v>1.6806451612903217</v>
      </c>
      <c r="M19" s="253"/>
    </row>
    <row r="20" spans="1:18" ht="14.1" customHeight="1" x14ac:dyDescent="0.2">
      <c r="A20" s="176"/>
      <c r="B20" s="142" t="s">
        <v>23</v>
      </c>
      <c r="C20" s="143">
        <f>'24'!D29</f>
        <v>254340</v>
      </c>
      <c r="D20" s="144">
        <f>'24'!E29</f>
        <v>182499.66100000002</v>
      </c>
      <c r="E20" s="144">
        <f>'24'!F29</f>
        <v>1956467.6946199997</v>
      </c>
      <c r="F20" s="869">
        <f t="shared" si="0"/>
        <v>0.1394959767400418</v>
      </c>
      <c r="G20" s="173">
        <f>'24'!H29</f>
        <v>1.1337171711378463E-2</v>
      </c>
      <c r="H20" s="284">
        <f>AVERAGE('26'!H20,'27'!H20,'28'!H20)</f>
        <v>13.432401433691757</v>
      </c>
      <c r="I20" s="666">
        <f>MAX('26'!I20,'27'!I20,'28'!I20)</f>
        <v>25.4</v>
      </c>
      <c r="J20" s="666">
        <f>MIN('26'!J20,'27'!J20,'28'!J20)</f>
        <v>2.9</v>
      </c>
      <c r="K20" s="666">
        <f>AVERAGE('26'!K20,'27'!K20,'28'!K20)</f>
        <v>12.966666666666674</v>
      </c>
      <c r="L20" s="286">
        <f t="shared" si="1"/>
        <v>0.46573476702508287</v>
      </c>
      <c r="M20" s="264"/>
      <c r="N20" s="137"/>
      <c r="P20" s="137"/>
      <c r="Q20" s="137"/>
      <c r="R20" s="137"/>
    </row>
    <row r="21" spans="1:18" ht="14.1" customHeight="1" x14ac:dyDescent="0.2">
      <c r="A21" s="283"/>
      <c r="B21" s="260" t="s">
        <v>24</v>
      </c>
      <c r="C21" s="255">
        <f>'24'!D56</f>
        <v>225909</v>
      </c>
      <c r="D21" s="256">
        <f>'24'!E56</f>
        <v>151533.95500000002</v>
      </c>
      <c r="E21" s="256">
        <f>'24'!F56</f>
        <v>1625072.6037599999</v>
      </c>
      <c r="F21" s="263">
        <f t="shared" si="0"/>
        <v>0.11586753553782229</v>
      </c>
      <c r="G21" s="876">
        <f>'24'!H56</f>
        <v>-6.7117669713495809E-2</v>
      </c>
      <c r="H21" s="290">
        <f>AVERAGE('26'!H21,'27'!H21,'28'!H21)</f>
        <v>13.419318996415768</v>
      </c>
      <c r="I21" s="667">
        <f>MAX('26'!I21,'27'!I21,'28'!I21)</f>
        <v>25.2</v>
      </c>
      <c r="J21" s="667">
        <f>MIN('26'!J21,'27'!J21,'28'!J21)</f>
        <v>2.8</v>
      </c>
      <c r="K21" s="667">
        <f>AVERAGE('26'!K21,'27'!K21,'28'!K21)</f>
        <v>13.033333333333326</v>
      </c>
      <c r="L21" s="292">
        <f t="shared" si="1"/>
        <v>0.38598566308244209</v>
      </c>
      <c r="M21" s="265"/>
      <c r="N21" s="137"/>
      <c r="P21" s="137"/>
      <c r="Q21" s="137"/>
      <c r="R21" s="137"/>
    </row>
    <row r="22" spans="1:18" ht="14.1" customHeight="1" x14ac:dyDescent="0.2">
      <c r="A22" s="176"/>
      <c r="B22" s="142" t="s">
        <v>25</v>
      </c>
      <c r="C22" s="143">
        <f>'25'!D29</f>
        <v>114781</v>
      </c>
      <c r="D22" s="144">
        <f>'25'!E29</f>
        <v>57234.188000000002</v>
      </c>
      <c r="E22" s="144">
        <f>'25'!F29</f>
        <v>613209.76337000006</v>
      </c>
      <c r="F22" s="869">
        <f t="shared" si="0"/>
        <v>4.3721802881310723E-2</v>
      </c>
      <c r="G22" s="173">
        <f>'25'!H29</f>
        <v>-3.3659838995568751E-3</v>
      </c>
      <c r="H22" s="284">
        <f>AVERAGE('26'!H22,'27'!H22,'28'!H22)</f>
        <v>12.546810035842293</v>
      </c>
      <c r="I22" s="666">
        <f>MAX('26'!I22,'27'!I22,'28'!I22)</f>
        <v>24.8</v>
      </c>
      <c r="J22" s="666">
        <f>MIN('26'!J22,'27'!J22,'28'!J22)</f>
        <v>1.4</v>
      </c>
      <c r="K22" s="666">
        <f>AVERAGE('26'!K22,'27'!K22,'28'!K22)</f>
        <v>11.499999999999995</v>
      </c>
      <c r="L22" s="286">
        <f t="shared" si="1"/>
        <v>1.0468100358422987</v>
      </c>
      <c r="M22" s="264"/>
      <c r="N22" s="137"/>
      <c r="P22" s="137"/>
      <c r="Q22" s="137"/>
      <c r="R22" s="137"/>
    </row>
    <row r="23" spans="1:18" ht="14.1" customHeight="1" thickBot="1" x14ac:dyDescent="0.25">
      <c r="A23" s="317"/>
      <c r="B23" s="313" t="s">
        <v>26</v>
      </c>
      <c r="C23" s="278">
        <f>'25'!D56</f>
        <v>158655</v>
      </c>
      <c r="D23" s="279">
        <f>'25'!E56</f>
        <v>68367.7</v>
      </c>
      <c r="E23" s="279">
        <f>'25'!F56</f>
        <v>732799.36732999992</v>
      </c>
      <c r="F23" s="874">
        <f t="shared" si="0"/>
        <v>5.2248531259309887E-2</v>
      </c>
      <c r="G23" s="877">
        <f>'25'!H56</f>
        <v>6.0255294863861893E-2</v>
      </c>
      <c r="H23" s="290">
        <f>AVERAGE('26'!H23,'27'!H23,'28'!H23)</f>
        <v>13.294408602150538</v>
      </c>
      <c r="I23" s="667">
        <f>MAX('26'!I23,'27'!I23,'28'!I23)</f>
        <v>26.4</v>
      </c>
      <c r="J23" s="667">
        <f>MIN('26'!J23,'27'!J23,'28'!J23)</f>
        <v>2.2000000000000002</v>
      </c>
      <c r="K23" s="667">
        <f>AVERAGE('26'!K23,'27'!K23,'28'!K23)</f>
        <v>12.933333333333337</v>
      </c>
      <c r="L23" s="292">
        <f t="shared" si="1"/>
        <v>0.36107526881720098</v>
      </c>
      <c r="M23" s="280"/>
      <c r="N23" s="137"/>
    </row>
    <row r="24" spans="1:18" ht="14.1" customHeight="1" thickTop="1" x14ac:dyDescent="0.2">
      <c r="A24" s="176"/>
      <c r="B24" s="142" t="s">
        <v>2</v>
      </c>
      <c r="C24" s="310">
        <f>SUM(C10:C23)</f>
        <v>2838026</v>
      </c>
      <c r="D24" s="144">
        <f>SUM(D10:D23)</f>
        <v>1308593.8485517146</v>
      </c>
      <c r="E24" s="144">
        <f>SUM(E10:E23)</f>
        <v>14025262.52255993</v>
      </c>
      <c r="F24" s="309">
        <f>SUM(F10:F23)</f>
        <v>0.99999999999999989</v>
      </c>
      <c r="G24" s="173">
        <f>'9'!H35</f>
        <v>-2.8322656080487928E-3</v>
      </c>
      <c r="H24" s="671">
        <f>AVERAGE('26'!H24,'27'!H24,'28'!H24)</f>
        <v>13.089749103942651</v>
      </c>
      <c r="I24" s="672">
        <f>MAX('26'!I24,'27'!I24,'28'!I24)</f>
        <v>25</v>
      </c>
      <c r="J24" s="672">
        <f>MIN('26'!J24,'27'!J24,'28'!J24)</f>
        <v>2.2000000000000002</v>
      </c>
      <c r="K24" s="672">
        <f>AVERAGE('26'!K24,'27'!K24,'28'!K24)</f>
        <v>12.104946236559142</v>
      </c>
      <c r="L24" s="673">
        <f t="shared" si="1"/>
        <v>0.9848028673835092</v>
      </c>
      <c r="M24" s="126"/>
      <c r="O24" s="966"/>
    </row>
    <row r="25" spans="1:18" ht="14.1" customHeight="1" x14ac:dyDescent="0.2">
      <c r="A25" s="283"/>
      <c r="B25" s="260" t="s">
        <v>96</v>
      </c>
      <c r="C25" s="252"/>
      <c r="D25" s="256">
        <f>'10'!E36+'11'!E36+'12'!E36+'13'!E28</f>
        <v>21641.996962127872</v>
      </c>
      <c r="E25" s="256">
        <f>'10'!F36+'11'!F36+'12'!F36+'13'!F28</f>
        <v>231891.58698000002</v>
      </c>
      <c r="F25" s="259"/>
      <c r="G25" s="879">
        <f>'9'!H36</f>
        <v>-0.27076632996595168</v>
      </c>
      <c r="H25" s="290">
        <f>AVERAGE('26'!H25,'27'!H25,'28'!H25)</f>
        <v>13.089749103942651</v>
      </c>
      <c r="I25" s="667">
        <f>MAX('26'!I25,'27'!I25,'28'!I25)</f>
        <v>25</v>
      </c>
      <c r="J25" s="667">
        <f>MIN('26'!J25,'27'!J25,'28'!J25)</f>
        <v>2.2000000000000002</v>
      </c>
      <c r="K25" s="667">
        <f>AVERAGE('26'!K25,'27'!K25,'28'!K25)</f>
        <v>12.104946236559142</v>
      </c>
      <c r="L25" s="292">
        <f t="shared" si="1"/>
        <v>0.9848028673835092</v>
      </c>
      <c r="M25" s="253"/>
    </row>
    <row r="26" spans="1:18" ht="14.1" customHeight="1" x14ac:dyDescent="0.2">
      <c r="A26" s="318"/>
      <c r="B26" s="314" t="s">
        <v>177</v>
      </c>
      <c r="C26" s="311">
        <f>C24+C25</f>
        <v>2838026</v>
      </c>
      <c r="D26" s="152">
        <f t="shared" ref="D26:E26" si="2">D24+D25</f>
        <v>1330235.8455138425</v>
      </c>
      <c r="E26" s="315">
        <f t="shared" si="2"/>
        <v>14257154.10953993</v>
      </c>
      <c r="F26" s="875"/>
      <c r="G26" s="880">
        <f>'9'!H37</f>
        <v>-8.7575581026628994E-3</v>
      </c>
      <c r="H26" s="668">
        <f>AVERAGE('26'!H26,'27'!H26,'28'!H26)</f>
        <v>13.089749103942651</v>
      </c>
      <c r="I26" s="669">
        <f>MAX('26'!I26,'27'!I26,'28'!I26)</f>
        <v>25</v>
      </c>
      <c r="J26" s="669">
        <f>MIN('26'!J26,'27'!J26,'28'!J26)</f>
        <v>2.2000000000000002</v>
      </c>
      <c r="K26" s="669">
        <f>AVERAGE('26'!K26,'27'!K26,'28'!K26)</f>
        <v>12.104946236559142</v>
      </c>
      <c r="L26" s="670">
        <f t="shared" si="1"/>
        <v>0.9848028673835092</v>
      </c>
      <c r="M26" s="316"/>
    </row>
    <row r="27" spans="1:18" ht="15" customHeight="1" x14ac:dyDescent="0.2">
      <c r="A27" s="176"/>
      <c r="B27" s="142"/>
      <c r="C27" s="282"/>
      <c r="D27" s="1109" t="s">
        <v>175</v>
      </c>
      <c r="E27" s="1110"/>
      <c r="F27" s="1110"/>
      <c r="G27" s="1111"/>
      <c r="H27" s="1103" t="s">
        <v>173</v>
      </c>
      <c r="I27" s="1104"/>
      <c r="J27" s="1104"/>
      <c r="K27" s="1104"/>
      <c r="L27" s="1105"/>
      <c r="M27" s="126"/>
    </row>
    <row r="28" spans="1:18" ht="15" customHeight="1" x14ac:dyDescent="0.2">
      <c r="A28" s="126"/>
      <c r="B28" s="281"/>
      <c r="C28" s="141"/>
      <c r="D28" s="1112"/>
      <c r="E28" s="1113"/>
      <c r="F28" s="1113"/>
      <c r="G28" s="1114"/>
      <c r="H28" s="1106" t="s">
        <v>174</v>
      </c>
      <c r="I28" s="1107"/>
      <c r="J28" s="1107"/>
      <c r="K28" s="1107"/>
      <c r="L28" s="1108"/>
      <c r="M28" s="126"/>
    </row>
    <row r="29" spans="1:18" ht="30" customHeight="1" x14ac:dyDescent="0.2">
      <c r="A29" s="126"/>
      <c r="B29" s="281"/>
      <c r="C29" s="141"/>
      <c r="D29" s="141"/>
      <c r="E29" s="141"/>
      <c r="F29" s="141"/>
      <c r="G29" s="141"/>
      <c r="H29" s="141"/>
      <c r="I29" s="141"/>
      <c r="J29" s="141"/>
      <c r="K29" s="141"/>
      <c r="L29" s="251"/>
      <c r="M29" s="126"/>
    </row>
    <row r="30" spans="1:18" ht="15" customHeight="1" x14ac:dyDescent="0.2">
      <c r="A30" s="176"/>
      <c r="B30" s="392"/>
      <c r="C30" s="392"/>
      <c r="D30" s="141"/>
      <c r="E30" s="495"/>
      <c r="F30" s="496"/>
      <c r="G30" s="496"/>
      <c r="H30" s="141"/>
      <c r="I30" s="142"/>
      <c r="J30" s="392"/>
      <c r="K30" s="141"/>
      <c r="L30" s="141"/>
      <c r="M30" s="155"/>
    </row>
    <row r="31" spans="1:18" ht="18" customHeight="1" x14ac:dyDescent="0.2">
      <c r="A31" s="176"/>
      <c r="B31" s="141"/>
      <c r="C31" s="141"/>
      <c r="D31" s="141"/>
      <c r="E31" s="495"/>
      <c r="F31" s="496"/>
      <c r="G31" s="496"/>
      <c r="H31" s="141"/>
      <c r="I31" s="141"/>
      <c r="J31" s="141"/>
      <c r="K31" s="141"/>
      <c r="L31" s="251"/>
      <c r="M31" s="155"/>
    </row>
    <row r="32" spans="1:18" ht="15" customHeight="1" x14ac:dyDescent="0.25">
      <c r="A32" s="176"/>
      <c r="B32" s="1099" t="s">
        <v>197</v>
      </c>
      <c r="C32" s="1071"/>
      <c r="D32" s="1071"/>
      <c r="E32" s="1071"/>
      <c r="F32" s="1071"/>
      <c r="G32" s="1071" t="s">
        <v>198</v>
      </c>
      <c r="H32" s="1071"/>
      <c r="I32" s="1071"/>
      <c r="J32" s="1071"/>
      <c r="K32" s="1071"/>
      <c r="L32" s="1074"/>
      <c r="M32" s="155"/>
    </row>
    <row r="33" spans="1:13" ht="15" customHeight="1" x14ac:dyDescent="0.2">
      <c r="A33" s="176"/>
      <c r="C33" s="509" t="str">
        <f>G5</f>
        <v>II. čtvrtletí</v>
      </c>
      <c r="D33" s="510">
        <f>H5</f>
        <v>2016</v>
      </c>
      <c r="I33" s="497" t="str">
        <f>G5</f>
        <v>II. čtvrtletí</v>
      </c>
      <c r="J33" s="498">
        <f>H5</f>
        <v>2016</v>
      </c>
      <c r="M33" s="281"/>
    </row>
    <row r="34" spans="1:13" ht="15" customHeight="1" x14ac:dyDescent="0.2">
      <c r="A34" s="176"/>
      <c r="B34" s="141"/>
      <c r="C34" s="141"/>
      <c r="D34" s="141"/>
      <c r="E34" s="141"/>
      <c r="F34" s="141"/>
      <c r="G34" s="141"/>
      <c r="H34" s="141"/>
      <c r="I34" s="141"/>
      <c r="J34" s="141"/>
      <c r="K34" s="141"/>
      <c r="L34" s="251"/>
      <c r="M34" s="155"/>
    </row>
    <row r="35" spans="1:13" ht="15" customHeight="1" x14ac:dyDescent="0.2">
      <c r="A35" s="176"/>
      <c r="B35" s="141"/>
      <c r="C35" s="141"/>
      <c r="D35" s="141"/>
      <c r="E35" s="141"/>
      <c r="F35" s="141"/>
      <c r="G35" s="141"/>
      <c r="H35" s="141"/>
      <c r="I35" s="141"/>
      <c r="J35" s="141"/>
      <c r="K35" s="141"/>
      <c r="L35" s="251"/>
      <c r="M35" s="155"/>
    </row>
    <row r="36" spans="1:13" ht="15" customHeight="1" x14ac:dyDescent="0.2">
      <c r="A36" s="176"/>
      <c r="B36" s="141"/>
      <c r="C36" s="141"/>
      <c r="D36" s="141"/>
      <c r="E36" s="141"/>
      <c r="F36" s="141"/>
      <c r="G36" s="141"/>
      <c r="H36" s="141"/>
      <c r="I36" s="141"/>
      <c r="J36" s="141"/>
      <c r="K36" s="141"/>
      <c r="L36" s="251"/>
      <c r="M36" s="155"/>
    </row>
    <row r="37" spans="1:13" ht="15" customHeight="1" x14ac:dyDescent="0.2">
      <c r="A37" s="176"/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251"/>
      <c r="M37" s="155"/>
    </row>
    <row r="38" spans="1:13" ht="15" customHeight="1" x14ac:dyDescent="0.2">
      <c r="A38" s="176"/>
      <c r="B38" s="141"/>
      <c r="C38" s="141"/>
      <c r="D38" s="141"/>
      <c r="E38" s="141"/>
      <c r="F38" s="141"/>
      <c r="G38" s="141"/>
      <c r="H38" s="141"/>
      <c r="I38" s="141"/>
      <c r="J38" s="141"/>
      <c r="K38" s="141"/>
      <c r="L38" s="251"/>
      <c r="M38" s="155"/>
    </row>
    <row r="39" spans="1:13" ht="15" customHeight="1" x14ac:dyDescent="0.2">
      <c r="A39" s="176"/>
      <c r="B39" s="141"/>
      <c r="C39" s="141"/>
      <c r="D39" s="141"/>
      <c r="E39" s="141"/>
      <c r="F39" s="141"/>
      <c r="G39" s="141"/>
      <c r="H39" s="141"/>
      <c r="I39" s="141"/>
      <c r="J39" s="141"/>
      <c r="K39" s="141"/>
      <c r="L39" s="251"/>
      <c r="M39" s="155"/>
    </row>
    <row r="40" spans="1:13" ht="15" customHeight="1" x14ac:dyDescent="0.2">
      <c r="A40" s="176"/>
      <c r="B40" s="141"/>
      <c r="C40" s="141"/>
      <c r="D40" s="141"/>
      <c r="E40" s="141"/>
      <c r="F40" s="141"/>
      <c r="G40" s="141"/>
      <c r="H40" s="141"/>
      <c r="I40" s="141"/>
      <c r="J40" s="141"/>
      <c r="K40" s="141"/>
      <c r="L40" s="251"/>
      <c r="M40" s="155"/>
    </row>
    <row r="41" spans="1:13" ht="15" customHeight="1" x14ac:dyDescent="0.2">
      <c r="A41" s="176"/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251"/>
      <c r="M41" s="155"/>
    </row>
    <row r="42" spans="1:13" ht="15" customHeight="1" x14ac:dyDescent="0.2">
      <c r="A42" s="176"/>
      <c r="B42" s="141"/>
      <c r="C42" s="141"/>
      <c r="D42" s="141"/>
      <c r="E42" s="141"/>
      <c r="F42" s="141"/>
      <c r="G42" s="141"/>
      <c r="H42" s="141"/>
      <c r="I42" s="141"/>
      <c r="J42" s="141"/>
      <c r="K42" s="141"/>
      <c r="L42" s="251"/>
      <c r="M42" s="155"/>
    </row>
    <row r="43" spans="1:13" ht="15" customHeight="1" x14ac:dyDescent="0.2">
      <c r="A43" s="176"/>
      <c r="B43" s="141"/>
      <c r="C43" s="141"/>
      <c r="D43" s="141"/>
      <c r="E43" s="141"/>
      <c r="F43" s="141"/>
      <c r="G43" s="141"/>
      <c r="H43" s="141"/>
      <c r="I43" s="141"/>
      <c r="J43" s="141"/>
      <c r="K43" s="141"/>
      <c r="L43" s="251"/>
      <c r="M43" s="155"/>
    </row>
    <row r="44" spans="1:13" ht="15" customHeight="1" x14ac:dyDescent="0.2">
      <c r="A44" s="176"/>
      <c r="B44" s="141"/>
      <c r="C44" s="141"/>
      <c r="D44" s="141"/>
      <c r="E44" s="141"/>
      <c r="F44" s="141"/>
      <c r="G44" s="141"/>
      <c r="H44" s="141"/>
      <c r="I44" s="141"/>
      <c r="J44" s="141"/>
      <c r="K44" s="141"/>
      <c r="L44" s="251"/>
      <c r="M44" s="155"/>
    </row>
    <row r="45" spans="1:13" ht="15" customHeight="1" x14ac:dyDescent="0.2">
      <c r="A45" s="176"/>
      <c r="B45" s="126"/>
      <c r="F45" s="126"/>
      <c r="G45" s="126"/>
      <c r="H45" s="126"/>
      <c r="I45" s="126"/>
      <c r="J45" s="126"/>
      <c r="K45" s="126"/>
      <c r="L45" s="176"/>
      <c r="M45" s="155"/>
    </row>
    <row r="46" spans="1:13" ht="15" customHeight="1" x14ac:dyDescent="0.2">
      <c r="A46" s="176"/>
      <c r="B46" s="126"/>
      <c r="F46" s="126"/>
      <c r="G46" s="126"/>
      <c r="H46" s="126"/>
      <c r="I46" s="126"/>
      <c r="J46" s="126"/>
      <c r="K46" s="126"/>
      <c r="L46" s="176"/>
      <c r="M46" s="155"/>
    </row>
    <row r="47" spans="1:13" ht="15" customHeight="1" x14ac:dyDescent="0.2">
      <c r="A47" s="176"/>
      <c r="B47" s="126"/>
      <c r="F47" s="126"/>
      <c r="G47" s="126"/>
      <c r="H47" s="126"/>
      <c r="I47" s="126"/>
      <c r="J47" s="126"/>
      <c r="K47" s="126"/>
      <c r="L47" s="176"/>
      <c r="M47" s="155"/>
    </row>
    <row r="48" spans="1:13" ht="15" customHeight="1" x14ac:dyDescent="0.2">
      <c r="A48" s="176"/>
      <c r="B48" s="126"/>
      <c r="F48" s="126"/>
      <c r="G48" s="126"/>
      <c r="H48" s="126"/>
      <c r="I48" s="126"/>
      <c r="J48" s="126"/>
      <c r="K48" s="126"/>
      <c r="L48" s="176"/>
      <c r="M48" s="155"/>
    </row>
    <row r="49" spans="1:13" ht="15" customHeight="1" x14ac:dyDescent="0.2">
      <c r="A49" s="176"/>
      <c r="B49" s="126"/>
      <c r="F49" s="126"/>
      <c r="G49" s="126"/>
      <c r="H49" s="126"/>
      <c r="I49" s="126"/>
      <c r="J49" s="126"/>
      <c r="K49" s="126"/>
      <c r="L49" s="176"/>
      <c r="M49" s="155"/>
    </row>
    <row r="50" spans="1:13" ht="15" customHeight="1" x14ac:dyDescent="0.2">
      <c r="A50" s="176"/>
      <c r="B50" s="126"/>
      <c r="F50" s="126"/>
      <c r="G50" s="126"/>
      <c r="H50" s="126"/>
      <c r="I50" s="126"/>
      <c r="J50" s="126"/>
      <c r="K50" s="126"/>
      <c r="L50" s="176"/>
      <c r="M50" s="155"/>
    </row>
    <row r="51" spans="1:13" ht="15" customHeight="1" x14ac:dyDescent="0.2">
      <c r="A51" s="176"/>
      <c r="B51" s="126"/>
      <c r="F51" s="126"/>
      <c r="G51" s="126"/>
      <c r="H51" s="126"/>
      <c r="I51" s="126"/>
      <c r="J51" s="126"/>
      <c r="K51" s="126"/>
      <c r="L51" s="176"/>
      <c r="M51" s="155"/>
    </row>
    <row r="52" spans="1:13" ht="15" customHeight="1" x14ac:dyDescent="0.2">
      <c r="A52" s="176"/>
      <c r="B52" s="126"/>
      <c r="F52" s="253"/>
      <c r="G52" s="253"/>
      <c r="H52" s="253"/>
      <c r="I52" s="253"/>
      <c r="J52" s="253"/>
      <c r="K52" s="253"/>
      <c r="L52" s="283"/>
      <c r="M52" s="155"/>
    </row>
    <row r="53" spans="1:13" ht="15" customHeight="1" x14ac:dyDescent="0.2">
      <c r="A53" s="270"/>
      <c r="B53" s="258"/>
      <c r="C53" s="258"/>
      <c r="D53" s="258"/>
      <c r="E53" s="258"/>
      <c r="F53" s="258"/>
      <c r="G53" s="258"/>
      <c r="H53" s="258"/>
      <c r="I53" s="258"/>
      <c r="J53" s="258"/>
      <c r="K53" s="258"/>
      <c r="L53" s="258"/>
      <c r="M53" s="269"/>
    </row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  <row r="60" spans="1:13" ht="15" customHeight="1" x14ac:dyDescent="0.2"/>
  </sheetData>
  <mergeCells count="11">
    <mergeCell ref="C8:C9"/>
    <mergeCell ref="K1:M1"/>
    <mergeCell ref="B3:L3"/>
    <mergeCell ref="B5:C5"/>
    <mergeCell ref="H7:L7"/>
    <mergeCell ref="D7:G7"/>
    <mergeCell ref="H27:L27"/>
    <mergeCell ref="H28:L28"/>
    <mergeCell ref="D27:G28"/>
    <mergeCell ref="G32:L32"/>
    <mergeCell ref="B32:F32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&amp;C29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view="pageBreakPreview" zoomScaleNormal="100" zoomScaleSheetLayoutView="100" workbookViewId="0"/>
  </sheetViews>
  <sheetFormatPr defaultRowHeight="12.75" x14ac:dyDescent="0.25"/>
  <cols>
    <col min="1" max="18" width="7.7109375" style="323" customWidth="1"/>
    <col min="19" max="19" width="1.7109375" style="323" customWidth="1"/>
    <col min="20" max="20" width="9.28515625" style="323" bestFit="1" customWidth="1"/>
    <col min="21" max="21" width="11.42578125" style="323" bestFit="1" customWidth="1"/>
    <col min="22" max="260" width="9.140625" style="323"/>
    <col min="261" max="273" width="10.7109375" style="323" customWidth="1"/>
    <col min="274" max="516" width="9.140625" style="323"/>
    <col min="517" max="529" width="10.7109375" style="323" customWidth="1"/>
    <col min="530" max="772" width="9.140625" style="323"/>
    <col min="773" max="785" width="10.7109375" style="323" customWidth="1"/>
    <col min="786" max="1028" width="9.140625" style="323"/>
    <col min="1029" max="1041" width="10.7109375" style="323" customWidth="1"/>
    <col min="1042" max="1284" width="9.140625" style="323"/>
    <col min="1285" max="1297" width="10.7109375" style="323" customWidth="1"/>
    <col min="1298" max="1540" width="9.140625" style="323"/>
    <col min="1541" max="1553" width="10.7109375" style="323" customWidth="1"/>
    <col min="1554" max="1796" width="9.140625" style="323"/>
    <col min="1797" max="1809" width="10.7109375" style="323" customWidth="1"/>
    <col min="1810" max="2052" width="9.140625" style="323"/>
    <col min="2053" max="2065" width="10.7109375" style="323" customWidth="1"/>
    <col min="2066" max="2308" width="9.140625" style="323"/>
    <col min="2309" max="2321" width="10.7109375" style="323" customWidth="1"/>
    <col min="2322" max="2564" width="9.140625" style="323"/>
    <col min="2565" max="2577" width="10.7109375" style="323" customWidth="1"/>
    <col min="2578" max="2820" width="9.140625" style="323"/>
    <col min="2821" max="2833" width="10.7109375" style="323" customWidth="1"/>
    <col min="2834" max="3076" width="9.140625" style="323"/>
    <col min="3077" max="3089" width="10.7109375" style="323" customWidth="1"/>
    <col min="3090" max="3332" width="9.140625" style="323"/>
    <col min="3333" max="3345" width="10.7109375" style="323" customWidth="1"/>
    <col min="3346" max="3588" width="9.140625" style="323"/>
    <col min="3589" max="3601" width="10.7109375" style="323" customWidth="1"/>
    <col min="3602" max="3844" width="9.140625" style="323"/>
    <col min="3845" max="3857" width="10.7109375" style="323" customWidth="1"/>
    <col min="3858" max="4100" width="9.140625" style="323"/>
    <col min="4101" max="4113" width="10.7109375" style="323" customWidth="1"/>
    <col min="4114" max="4356" width="9.140625" style="323"/>
    <col min="4357" max="4369" width="10.7109375" style="323" customWidth="1"/>
    <col min="4370" max="4612" width="9.140625" style="323"/>
    <col min="4613" max="4625" width="10.7109375" style="323" customWidth="1"/>
    <col min="4626" max="4868" width="9.140625" style="323"/>
    <col min="4869" max="4881" width="10.7109375" style="323" customWidth="1"/>
    <col min="4882" max="5124" width="9.140625" style="323"/>
    <col min="5125" max="5137" width="10.7109375" style="323" customWidth="1"/>
    <col min="5138" max="5380" width="9.140625" style="323"/>
    <col min="5381" max="5393" width="10.7109375" style="323" customWidth="1"/>
    <col min="5394" max="5636" width="9.140625" style="323"/>
    <col min="5637" max="5649" width="10.7109375" style="323" customWidth="1"/>
    <col min="5650" max="5892" width="9.140625" style="323"/>
    <col min="5893" max="5905" width="10.7109375" style="323" customWidth="1"/>
    <col min="5906" max="6148" width="9.140625" style="323"/>
    <col min="6149" max="6161" width="10.7109375" style="323" customWidth="1"/>
    <col min="6162" max="6404" width="9.140625" style="323"/>
    <col min="6405" max="6417" width="10.7109375" style="323" customWidth="1"/>
    <col min="6418" max="6660" width="9.140625" style="323"/>
    <col min="6661" max="6673" width="10.7109375" style="323" customWidth="1"/>
    <col min="6674" max="6916" width="9.140625" style="323"/>
    <col min="6917" max="6929" width="10.7109375" style="323" customWidth="1"/>
    <col min="6930" max="7172" width="9.140625" style="323"/>
    <col min="7173" max="7185" width="10.7109375" style="323" customWidth="1"/>
    <col min="7186" max="7428" width="9.140625" style="323"/>
    <col min="7429" max="7441" width="10.7109375" style="323" customWidth="1"/>
    <col min="7442" max="7684" width="9.140625" style="323"/>
    <col min="7685" max="7697" width="10.7109375" style="323" customWidth="1"/>
    <col min="7698" max="7940" width="9.140625" style="323"/>
    <col min="7941" max="7953" width="10.7109375" style="323" customWidth="1"/>
    <col min="7954" max="8196" width="9.140625" style="323"/>
    <col min="8197" max="8209" width="10.7109375" style="323" customWidth="1"/>
    <col min="8210" max="8452" width="9.140625" style="323"/>
    <col min="8453" max="8465" width="10.7109375" style="323" customWidth="1"/>
    <col min="8466" max="8708" width="9.140625" style="323"/>
    <col min="8709" max="8721" width="10.7109375" style="323" customWidth="1"/>
    <col min="8722" max="8964" width="9.140625" style="323"/>
    <col min="8965" max="8977" width="10.7109375" style="323" customWidth="1"/>
    <col min="8978" max="9220" width="9.140625" style="323"/>
    <col min="9221" max="9233" width="10.7109375" style="323" customWidth="1"/>
    <col min="9234" max="9476" width="9.140625" style="323"/>
    <col min="9477" max="9489" width="10.7109375" style="323" customWidth="1"/>
    <col min="9490" max="9732" width="9.140625" style="323"/>
    <col min="9733" max="9745" width="10.7109375" style="323" customWidth="1"/>
    <col min="9746" max="9988" width="9.140625" style="323"/>
    <col min="9989" max="10001" width="10.7109375" style="323" customWidth="1"/>
    <col min="10002" max="10244" width="9.140625" style="323"/>
    <col min="10245" max="10257" width="10.7109375" style="323" customWidth="1"/>
    <col min="10258" max="10500" width="9.140625" style="323"/>
    <col min="10501" max="10513" width="10.7109375" style="323" customWidth="1"/>
    <col min="10514" max="10756" width="9.140625" style="323"/>
    <col min="10757" max="10769" width="10.7109375" style="323" customWidth="1"/>
    <col min="10770" max="11012" width="9.140625" style="323"/>
    <col min="11013" max="11025" width="10.7109375" style="323" customWidth="1"/>
    <col min="11026" max="11268" width="9.140625" style="323"/>
    <col min="11269" max="11281" width="10.7109375" style="323" customWidth="1"/>
    <col min="11282" max="11524" width="9.140625" style="323"/>
    <col min="11525" max="11537" width="10.7109375" style="323" customWidth="1"/>
    <col min="11538" max="11780" width="9.140625" style="323"/>
    <col min="11781" max="11793" width="10.7109375" style="323" customWidth="1"/>
    <col min="11794" max="12036" width="9.140625" style="323"/>
    <col min="12037" max="12049" width="10.7109375" style="323" customWidth="1"/>
    <col min="12050" max="12292" width="9.140625" style="323"/>
    <col min="12293" max="12305" width="10.7109375" style="323" customWidth="1"/>
    <col min="12306" max="12548" width="9.140625" style="323"/>
    <col min="12549" max="12561" width="10.7109375" style="323" customWidth="1"/>
    <col min="12562" max="12804" width="9.140625" style="323"/>
    <col min="12805" max="12817" width="10.7109375" style="323" customWidth="1"/>
    <col min="12818" max="13060" width="9.140625" style="323"/>
    <col min="13061" max="13073" width="10.7109375" style="323" customWidth="1"/>
    <col min="13074" max="13316" width="9.140625" style="323"/>
    <col min="13317" max="13329" width="10.7109375" style="323" customWidth="1"/>
    <col min="13330" max="13572" width="9.140625" style="323"/>
    <col min="13573" max="13585" width="10.7109375" style="323" customWidth="1"/>
    <col min="13586" max="13828" width="9.140625" style="323"/>
    <col min="13829" max="13841" width="10.7109375" style="323" customWidth="1"/>
    <col min="13842" max="14084" width="9.140625" style="323"/>
    <col min="14085" max="14097" width="10.7109375" style="323" customWidth="1"/>
    <col min="14098" max="14340" width="9.140625" style="323"/>
    <col min="14341" max="14353" width="10.7109375" style="323" customWidth="1"/>
    <col min="14354" max="14596" width="9.140625" style="323"/>
    <col min="14597" max="14609" width="10.7109375" style="323" customWidth="1"/>
    <col min="14610" max="14852" width="9.140625" style="323"/>
    <col min="14853" max="14865" width="10.7109375" style="323" customWidth="1"/>
    <col min="14866" max="15108" width="9.140625" style="323"/>
    <col min="15109" max="15121" width="10.7109375" style="323" customWidth="1"/>
    <col min="15122" max="15364" width="9.140625" style="323"/>
    <col min="15365" max="15377" width="10.7109375" style="323" customWidth="1"/>
    <col min="15378" max="15620" width="9.140625" style="323"/>
    <col min="15621" max="15633" width="10.7109375" style="323" customWidth="1"/>
    <col min="15634" max="15876" width="9.140625" style="323"/>
    <col min="15877" max="15889" width="10.7109375" style="323" customWidth="1"/>
    <col min="15890" max="16132" width="9.140625" style="323"/>
    <col min="16133" max="16145" width="10.7109375" style="323" customWidth="1"/>
    <col min="16146" max="16384" width="9.140625" style="323"/>
  </cols>
  <sheetData>
    <row r="1" spans="1:23" ht="13.5" customHeight="1" x14ac:dyDescent="0.25">
      <c r="Q1" s="1010" t="s">
        <v>289</v>
      </c>
      <c r="R1" s="1010"/>
      <c r="S1" s="1010"/>
    </row>
    <row r="2" spans="1:23" ht="20.100000000000001" customHeight="1" x14ac:dyDescent="0.25">
      <c r="A2" s="1009" t="s">
        <v>256</v>
      </c>
      <c r="B2" s="1009"/>
      <c r="C2" s="1009"/>
      <c r="D2" s="1009"/>
      <c r="E2" s="1009"/>
      <c r="F2" s="1009"/>
      <c r="G2" s="1009"/>
      <c r="H2" s="1009"/>
      <c r="I2" s="1009"/>
      <c r="J2" s="1009"/>
      <c r="K2" s="1009"/>
      <c r="L2" s="1009"/>
      <c r="M2" s="1009"/>
      <c r="N2" s="1009"/>
      <c r="O2" s="1009"/>
      <c r="P2" s="1009"/>
      <c r="Q2" s="1009"/>
      <c r="R2" s="1009"/>
      <c r="S2" s="1009"/>
    </row>
    <row r="3" spans="1:23" ht="20.100000000000001" customHeight="1" x14ac:dyDescent="0.25">
      <c r="A3" s="1117"/>
      <c r="B3" s="1117"/>
      <c r="C3" s="1117"/>
      <c r="D3" s="1117"/>
      <c r="E3" s="1117"/>
      <c r="F3" s="1117"/>
      <c r="G3" s="1117"/>
      <c r="H3" s="1117"/>
      <c r="I3" s="1117"/>
      <c r="J3" s="347"/>
      <c r="K3" s="348"/>
      <c r="L3" s="348"/>
      <c r="M3" s="348"/>
      <c r="N3" s="348"/>
      <c r="O3" s="348"/>
      <c r="P3" s="348"/>
      <c r="Q3" s="348"/>
      <c r="R3" s="348"/>
    </row>
    <row r="4" spans="1:23" ht="17.25" customHeight="1" x14ac:dyDescent="0.25">
      <c r="A4" s="381"/>
      <c r="B4" s="1125">
        <v>2016</v>
      </c>
      <c r="C4" s="1007"/>
      <c r="D4" s="1007"/>
      <c r="E4" s="1007"/>
      <c r="F4" s="1007"/>
      <c r="G4" s="1007"/>
      <c r="H4" s="1007"/>
      <c r="I4" s="1007"/>
      <c r="J4" s="1007"/>
      <c r="K4" s="1007"/>
      <c r="L4" s="1007"/>
      <c r="M4" s="1007"/>
      <c r="N4" s="1007"/>
      <c r="O4" s="1007"/>
      <c r="P4" s="1007"/>
      <c r="Q4" s="1007"/>
      <c r="R4" s="1007"/>
      <c r="S4" s="344"/>
    </row>
    <row r="5" spans="1:23" ht="50.25" customHeight="1" x14ac:dyDescent="0.25">
      <c r="A5" s="381"/>
      <c r="B5" s="1118" t="s">
        <v>337</v>
      </c>
      <c r="C5" s="1119"/>
      <c r="D5" s="1119"/>
      <c r="E5" s="1119"/>
      <c r="F5" s="1119"/>
      <c r="G5" s="1119"/>
      <c r="H5" s="1119"/>
      <c r="I5" s="1119"/>
      <c r="J5" s="1119"/>
      <c r="K5" s="1119"/>
      <c r="L5" s="1119"/>
      <c r="M5" s="1119"/>
      <c r="N5" s="1119"/>
      <c r="O5" s="1119"/>
      <c r="P5" s="1119"/>
      <c r="Q5" s="1119"/>
      <c r="R5" s="1122"/>
      <c r="S5" s="344"/>
    </row>
    <row r="6" spans="1:23" ht="63" customHeight="1" x14ac:dyDescent="0.25">
      <c r="A6" s="325" t="s">
        <v>164</v>
      </c>
      <c r="B6" s="393" t="s">
        <v>297</v>
      </c>
      <c r="C6" s="395" t="s">
        <v>298</v>
      </c>
      <c r="D6" s="394" t="s">
        <v>299</v>
      </c>
      <c r="E6" s="395" t="s">
        <v>300</v>
      </c>
      <c r="F6" s="394" t="s">
        <v>301</v>
      </c>
      <c r="G6" s="395" t="s">
        <v>302</v>
      </c>
      <c r="H6" s="394" t="s">
        <v>303</v>
      </c>
      <c r="I6" s="395" t="s">
        <v>304</v>
      </c>
      <c r="J6" s="394" t="s">
        <v>305</v>
      </c>
      <c r="K6" s="395" t="s">
        <v>306</v>
      </c>
      <c r="L6" s="394" t="s">
        <v>307</v>
      </c>
      <c r="M6" s="395" t="s">
        <v>308</v>
      </c>
      <c r="N6" s="394" t="s">
        <v>309</v>
      </c>
      <c r="O6" s="413" t="s">
        <v>310</v>
      </c>
      <c r="P6" s="424" t="s">
        <v>311</v>
      </c>
      <c r="Q6" s="419" t="s">
        <v>312</v>
      </c>
      <c r="R6" s="423" t="s">
        <v>313</v>
      </c>
      <c r="S6" s="359"/>
    </row>
    <row r="7" spans="1:23" ht="15" customHeight="1" x14ac:dyDescent="0.25">
      <c r="A7" s="326" t="s">
        <v>27</v>
      </c>
      <c r="B7" s="399">
        <v>40575.634000000005</v>
      </c>
      <c r="C7" s="400">
        <v>173624.8</v>
      </c>
      <c r="D7" s="401">
        <v>29604.199999999997</v>
      </c>
      <c r="E7" s="402">
        <v>49405.4</v>
      </c>
      <c r="F7" s="401">
        <v>52573.7</v>
      </c>
      <c r="G7" s="402">
        <v>125572.113</v>
      </c>
      <c r="H7" s="401">
        <v>70458.299999999988</v>
      </c>
      <c r="I7" s="402">
        <v>55476</v>
      </c>
      <c r="J7" s="401">
        <v>54106.200000000004</v>
      </c>
      <c r="K7" s="400">
        <v>146750.74713716988</v>
      </c>
      <c r="L7" s="403">
        <v>137087.614</v>
      </c>
      <c r="M7" s="402">
        <v>117843.47200000001</v>
      </c>
      <c r="N7" s="401">
        <v>52068.224000000002</v>
      </c>
      <c r="O7" s="414">
        <v>64701.600000000006</v>
      </c>
      <c r="P7" s="401">
        <v>1169848.00413717</v>
      </c>
      <c r="Q7" s="420">
        <v>17417.079975371562</v>
      </c>
      <c r="R7" s="425">
        <v>1187265.0841125415</v>
      </c>
      <c r="S7" s="396"/>
      <c r="T7" s="331"/>
      <c r="U7" s="332"/>
      <c r="V7" s="332"/>
      <c r="W7" s="332"/>
    </row>
    <row r="8" spans="1:23" ht="15" customHeight="1" x14ac:dyDescent="0.25">
      <c r="A8" s="326" t="s">
        <v>28</v>
      </c>
      <c r="B8" s="399">
        <v>30948.815999999999</v>
      </c>
      <c r="C8" s="402">
        <v>127824.29999999999</v>
      </c>
      <c r="D8" s="401">
        <v>24099.4</v>
      </c>
      <c r="E8" s="402">
        <v>36617.800000000003</v>
      </c>
      <c r="F8" s="401">
        <v>40136.199999999997</v>
      </c>
      <c r="G8" s="402">
        <v>99312.134000000005</v>
      </c>
      <c r="H8" s="401">
        <v>52046.399999999994</v>
      </c>
      <c r="I8" s="402">
        <v>41069.5</v>
      </c>
      <c r="J8" s="401">
        <v>44239.1</v>
      </c>
      <c r="K8" s="400">
        <v>109441.91314686558</v>
      </c>
      <c r="L8" s="401">
        <v>104069.92300000001</v>
      </c>
      <c r="M8" s="402">
        <v>83967.01</v>
      </c>
      <c r="N8" s="401">
        <v>39745.578999999998</v>
      </c>
      <c r="O8" s="414">
        <v>48114.799999999996</v>
      </c>
      <c r="P8" s="401">
        <v>881632.87514686573</v>
      </c>
      <c r="Q8" s="420">
        <v>13345.005399937332</v>
      </c>
      <c r="R8" s="425">
        <v>894977.880546803</v>
      </c>
      <c r="S8" s="397"/>
      <c r="T8" s="333"/>
      <c r="U8" s="332"/>
      <c r="V8" s="332"/>
      <c r="W8" s="332"/>
    </row>
    <row r="9" spans="1:23" ht="15" customHeight="1" x14ac:dyDescent="0.25">
      <c r="A9" s="334" t="s">
        <v>29</v>
      </c>
      <c r="B9" s="404">
        <v>31668.880000000001</v>
      </c>
      <c r="C9" s="405">
        <v>127371.59999999999</v>
      </c>
      <c r="D9" s="406">
        <v>24517.300000000003</v>
      </c>
      <c r="E9" s="405">
        <v>37101.599999999999</v>
      </c>
      <c r="F9" s="406">
        <v>40080.1</v>
      </c>
      <c r="G9" s="405">
        <v>100895.34</v>
      </c>
      <c r="H9" s="406">
        <v>52766.3</v>
      </c>
      <c r="I9" s="405">
        <v>39983.5</v>
      </c>
      <c r="J9" s="406">
        <v>42007.200000000004</v>
      </c>
      <c r="K9" s="407">
        <v>109536.12615625451</v>
      </c>
      <c r="L9" s="406">
        <v>108694.997</v>
      </c>
      <c r="M9" s="405">
        <v>79286.828999999998</v>
      </c>
      <c r="N9" s="406">
        <v>39564.008999999998</v>
      </c>
      <c r="O9" s="415">
        <v>47999.9</v>
      </c>
      <c r="P9" s="438">
        <v>881473.68115625449</v>
      </c>
      <c r="Q9" s="421">
        <v>13454.228536660818</v>
      </c>
      <c r="R9" s="426">
        <v>894927.90969291527</v>
      </c>
      <c r="S9" s="398"/>
      <c r="T9" s="339"/>
      <c r="U9" s="332"/>
      <c r="V9" s="332"/>
      <c r="W9" s="332"/>
    </row>
    <row r="10" spans="1:23" ht="15" customHeight="1" x14ac:dyDescent="0.25">
      <c r="A10" s="379" t="s">
        <v>30</v>
      </c>
      <c r="B10" s="399">
        <v>20946.683999999997</v>
      </c>
      <c r="C10" s="402">
        <v>78945.7</v>
      </c>
      <c r="D10" s="401">
        <v>17308.2</v>
      </c>
      <c r="E10" s="402">
        <v>24703.599999999999</v>
      </c>
      <c r="F10" s="401">
        <v>27291.4</v>
      </c>
      <c r="G10" s="402">
        <v>70803.251999999993</v>
      </c>
      <c r="H10" s="401">
        <v>34327.299999999996</v>
      </c>
      <c r="I10" s="402">
        <v>27644.199999999997</v>
      </c>
      <c r="J10" s="401">
        <v>29929.4</v>
      </c>
      <c r="K10" s="400">
        <v>69615.804316893191</v>
      </c>
      <c r="L10" s="401">
        <v>77389.895999999993</v>
      </c>
      <c r="M10" s="402">
        <v>55295.470999999998</v>
      </c>
      <c r="N10" s="401">
        <v>26522.026000000002</v>
      </c>
      <c r="O10" s="414">
        <v>31579.5</v>
      </c>
      <c r="P10" s="401">
        <v>592302.43331689306</v>
      </c>
      <c r="Q10" s="420">
        <v>10382.184357370787</v>
      </c>
      <c r="R10" s="425">
        <v>602684.61767426389</v>
      </c>
      <c r="S10" s="397"/>
      <c r="T10" s="333"/>
      <c r="U10" s="332"/>
      <c r="V10" s="332"/>
      <c r="W10" s="332"/>
    </row>
    <row r="11" spans="1:23" ht="15" customHeight="1" x14ac:dyDescent="0.25">
      <c r="A11" s="379" t="s">
        <v>31</v>
      </c>
      <c r="B11" s="399">
        <v>14096.347000000002</v>
      </c>
      <c r="C11" s="402">
        <v>48846.7</v>
      </c>
      <c r="D11" s="401">
        <v>12475.2</v>
      </c>
      <c r="E11" s="402">
        <v>15876.5</v>
      </c>
      <c r="F11" s="401">
        <v>16678.2</v>
      </c>
      <c r="G11" s="402">
        <v>55785.704999999994</v>
      </c>
      <c r="H11" s="401">
        <v>22690.600000000002</v>
      </c>
      <c r="I11" s="402">
        <v>20507.400000000001</v>
      </c>
      <c r="J11" s="401">
        <v>20249.8</v>
      </c>
      <c r="K11" s="400">
        <v>37822.704373995351</v>
      </c>
      <c r="L11" s="401">
        <v>56945.210000000006</v>
      </c>
      <c r="M11" s="402">
        <v>47949.621999999996</v>
      </c>
      <c r="N11" s="401">
        <v>17729.048000000003</v>
      </c>
      <c r="O11" s="414">
        <v>21541.4</v>
      </c>
      <c r="P11" s="401">
        <v>409194.43637399538</v>
      </c>
      <c r="Q11" s="420">
        <v>6542.6257052776928</v>
      </c>
      <c r="R11" s="425">
        <v>415737.06207927305</v>
      </c>
      <c r="S11" s="397"/>
      <c r="T11" s="333"/>
      <c r="U11" s="332"/>
      <c r="V11" s="332"/>
      <c r="W11" s="332"/>
    </row>
    <row r="12" spans="1:23" ht="15" customHeight="1" x14ac:dyDescent="0.25">
      <c r="A12" s="380" t="s">
        <v>32</v>
      </c>
      <c r="B12" s="404">
        <v>9185.1299999999992</v>
      </c>
      <c r="C12" s="405">
        <v>30191.5</v>
      </c>
      <c r="D12" s="406">
        <v>8924.1</v>
      </c>
      <c r="E12" s="405">
        <v>11712</v>
      </c>
      <c r="F12" s="406">
        <v>11661.8</v>
      </c>
      <c r="G12" s="405">
        <v>44189.046000000002</v>
      </c>
      <c r="H12" s="406">
        <v>15970.900000000001</v>
      </c>
      <c r="I12" s="405">
        <v>14637.7</v>
      </c>
      <c r="J12" s="406">
        <v>15044.300000000001</v>
      </c>
      <c r="K12" s="407">
        <v>20897.171860825743</v>
      </c>
      <c r="L12" s="406">
        <v>48164.555</v>
      </c>
      <c r="M12" s="405">
        <v>48288.862000000001</v>
      </c>
      <c r="N12" s="406">
        <v>12983.113999999998</v>
      </c>
      <c r="O12" s="415">
        <v>15246.8</v>
      </c>
      <c r="P12" s="438">
        <v>307096.97886082571</v>
      </c>
      <c r="Q12" s="421">
        <v>4717.1868994793949</v>
      </c>
      <c r="R12" s="426">
        <v>311814.16576030513</v>
      </c>
      <c r="S12" s="397"/>
      <c r="T12" s="333"/>
      <c r="U12" s="332"/>
      <c r="V12" s="332"/>
      <c r="W12" s="332"/>
    </row>
    <row r="13" spans="1:23" ht="15" customHeight="1" x14ac:dyDescent="0.25">
      <c r="A13" s="379" t="s">
        <v>33</v>
      </c>
      <c r="B13" s="399"/>
      <c r="C13" s="402"/>
      <c r="D13" s="401"/>
      <c r="E13" s="402"/>
      <c r="F13" s="401"/>
      <c r="G13" s="402"/>
      <c r="H13" s="401"/>
      <c r="I13" s="402"/>
      <c r="J13" s="401"/>
      <c r="K13" s="400"/>
      <c r="L13" s="401"/>
      <c r="M13" s="402"/>
      <c r="N13" s="401"/>
      <c r="O13" s="414"/>
      <c r="P13" s="799">
        <f t="shared" ref="P13:P18" si="0">SUM(B13:O13)</f>
        <v>0</v>
      </c>
      <c r="Q13" s="420"/>
      <c r="R13" s="818">
        <f t="shared" ref="R13:R18" si="1">SUM(P13:Q13)</f>
        <v>0</v>
      </c>
      <c r="S13" s="397"/>
      <c r="T13" s="333"/>
      <c r="U13" s="332"/>
      <c r="V13" s="332"/>
      <c r="W13" s="332"/>
    </row>
    <row r="14" spans="1:23" ht="15" customHeight="1" x14ac:dyDescent="0.25">
      <c r="A14" s="379" t="s">
        <v>34</v>
      </c>
      <c r="B14" s="399"/>
      <c r="C14" s="402"/>
      <c r="D14" s="401"/>
      <c r="E14" s="402"/>
      <c r="F14" s="401"/>
      <c r="G14" s="402"/>
      <c r="H14" s="401"/>
      <c r="I14" s="402"/>
      <c r="J14" s="401"/>
      <c r="K14" s="400"/>
      <c r="L14" s="401"/>
      <c r="M14" s="402"/>
      <c r="N14" s="401"/>
      <c r="O14" s="414"/>
      <c r="P14" s="799">
        <f t="shared" si="0"/>
        <v>0</v>
      </c>
      <c r="Q14" s="420"/>
      <c r="R14" s="818">
        <f t="shared" si="1"/>
        <v>0</v>
      </c>
      <c r="S14" s="397"/>
      <c r="T14" s="333"/>
      <c r="U14" s="332"/>
      <c r="V14" s="332"/>
      <c r="W14" s="332"/>
    </row>
    <row r="15" spans="1:23" ht="15" customHeight="1" x14ac:dyDescent="0.25">
      <c r="A15" s="380" t="s">
        <v>35</v>
      </c>
      <c r="B15" s="404"/>
      <c r="C15" s="405"/>
      <c r="D15" s="406"/>
      <c r="E15" s="405"/>
      <c r="F15" s="406"/>
      <c r="G15" s="405"/>
      <c r="H15" s="406"/>
      <c r="I15" s="405"/>
      <c r="J15" s="406"/>
      <c r="K15" s="407"/>
      <c r="L15" s="406"/>
      <c r="M15" s="405"/>
      <c r="N15" s="406"/>
      <c r="O15" s="415"/>
      <c r="P15" s="800">
        <f t="shared" si="0"/>
        <v>0</v>
      </c>
      <c r="Q15" s="421"/>
      <c r="R15" s="819">
        <f t="shared" si="1"/>
        <v>0</v>
      </c>
      <c r="S15" s="397"/>
      <c r="T15" s="333"/>
      <c r="U15" s="332"/>
      <c r="V15" s="332"/>
      <c r="W15" s="332"/>
    </row>
    <row r="16" spans="1:23" ht="15" customHeight="1" x14ac:dyDescent="0.25">
      <c r="A16" s="326" t="s">
        <v>36</v>
      </c>
      <c r="B16" s="399"/>
      <c r="C16" s="402"/>
      <c r="D16" s="401"/>
      <c r="E16" s="402"/>
      <c r="F16" s="401"/>
      <c r="G16" s="402"/>
      <c r="H16" s="401"/>
      <c r="I16" s="402"/>
      <c r="J16" s="401"/>
      <c r="K16" s="400"/>
      <c r="L16" s="401"/>
      <c r="M16" s="402"/>
      <c r="N16" s="401"/>
      <c r="O16" s="414"/>
      <c r="P16" s="799">
        <f t="shared" si="0"/>
        <v>0</v>
      </c>
      <c r="Q16" s="420"/>
      <c r="R16" s="818">
        <f t="shared" si="1"/>
        <v>0</v>
      </c>
      <c r="S16" s="397"/>
      <c r="T16" s="333"/>
      <c r="U16" s="332"/>
      <c r="V16" s="332"/>
      <c r="W16" s="332"/>
    </row>
    <row r="17" spans="1:23" ht="15" customHeight="1" x14ac:dyDescent="0.25">
      <c r="A17" s="326" t="s">
        <v>37</v>
      </c>
      <c r="B17" s="399"/>
      <c r="C17" s="402"/>
      <c r="D17" s="401"/>
      <c r="E17" s="402"/>
      <c r="F17" s="401"/>
      <c r="G17" s="402"/>
      <c r="H17" s="401"/>
      <c r="I17" s="402"/>
      <c r="J17" s="401"/>
      <c r="K17" s="400"/>
      <c r="L17" s="401"/>
      <c r="M17" s="402"/>
      <c r="N17" s="401"/>
      <c r="O17" s="414"/>
      <c r="P17" s="799">
        <f t="shared" si="0"/>
        <v>0</v>
      </c>
      <c r="Q17" s="420"/>
      <c r="R17" s="818">
        <f t="shared" si="1"/>
        <v>0</v>
      </c>
      <c r="S17" s="397"/>
      <c r="T17" s="333"/>
      <c r="U17" s="332"/>
      <c r="V17" s="332"/>
      <c r="W17" s="332"/>
    </row>
    <row r="18" spans="1:23" ht="15" customHeight="1" x14ac:dyDescent="0.25">
      <c r="A18" s="334" t="s">
        <v>38</v>
      </c>
      <c r="B18" s="404"/>
      <c r="C18" s="405"/>
      <c r="D18" s="406"/>
      <c r="E18" s="405"/>
      <c r="F18" s="406"/>
      <c r="G18" s="405"/>
      <c r="H18" s="406"/>
      <c r="I18" s="405"/>
      <c r="J18" s="406"/>
      <c r="K18" s="407"/>
      <c r="L18" s="406"/>
      <c r="M18" s="405"/>
      <c r="N18" s="406"/>
      <c r="O18" s="415"/>
      <c r="P18" s="800">
        <f t="shared" si="0"/>
        <v>0</v>
      </c>
      <c r="Q18" s="421"/>
      <c r="R18" s="819">
        <f t="shared" si="1"/>
        <v>0</v>
      </c>
      <c r="S18" s="378"/>
      <c r="T18" s="333"/>
      <c r="U18" s="332"/>
      <c r="V18" s="332"/>
      <c r="W18" s="332"/>
    </row>
    <row r="19" spans="1:23" ht="15" customHeight="1" x14ac:dyDescent="0.25">
      <c r="A19" s="326" t="s">
        <v>151</v>
      </c>
      <c r="B19" s="408">
        <f>SUM(B7:B9)</f>
        <v>103193.33000000002</v>
      </c>
      <c r="C19" s="409">
        <f>SUM(C7:C9)</f>
        <v>428820.69999999995</v>
      </c>
      <c r="D19" s="410">
        <f t="shared" ref="D19:J19" si="2">SUM(D7:D9)</f>
        <v>78220.899999999994</v>
      </c>
      <c r="E19" s="409">
        <f t="shared" si="2"/>
        <v>123124.80000000002</v>
      </c>
      <c r="F19" s="410">
        <f t="shared" si="2"/>
        <v>132790</v>
      </c>
      <c r="G19" s="409">
        <f t="shared" si="2"/>
        <v>325779.587</v>
      </c>
      <c r="H19" s="410">
        <f t="shared" si="2"/>
        <v>175271</v>
      </c>
      <c r="I19" s="409">
        <f t="shared" si="2"/>
        <v>136529</v>
      </c>
      <c r="J19" s="410">
        <f t="shared" si="2"/>
        <v>140352.5</v>
      </c>
      <c r="K19" s="409">
        <f>SUM(K7:K9)</f>
        <v>365728.78644028999</v>
      </c>
      <c r="L19" s="410">
        <f t="shared" ref="L19:R19" si="3">SUM(L7:L9)</f>
        <v>349852.53399999999</v>
      </c>
      <c r="M19" s="409">
        <f t="shared" si="3"/>
        <v>281097.31099999999</v>
      </c>
      <c r="N19" s="410">
        <f t="shared" si="3"/>
        <v>131377.81200000001</v>
      </c>
      <c r="O19" s="416">
        <f t="shared" si="3"/>
        <v>160816.29999999999</v>
      </c>
      <c r="P19" s="418">
        <f t="shared" si="3"/>
        <v>2932954.5604402903</v>
      </c>
      <c r="Q19" s="422">
        <f t="shared" si="3"/>
        <v>44216.313911969715</v>
      </c>
      <c r="R19" s="417">
        <f t="shared" si="3"/>
        <v>2977170.8743522596</v>
      </c>
      <c r="S19" s="344"/>
    </row>
    <row r="20" spans="1:23" ht="15" customHeight="1" x14ac:dyDescent="0.25">
      <c r="A20" s="326" t="s">
        <v>178</v>
      </c>
      <c r="B20" s="408">
        <f>SUM(B10:B12)</f>
        <v>44228.161</v>
      </c>
      <c r="C20" s="409">
        <f>SUM(C10:C12)</f>
        <v>157983.9</v>
      </c>
      <c r="D20" s="410">
        <f t="shared" ref="D20:J20" si="4">SUM(D10:D12)</f>
        <v>38707.5</v>
      </c>
      <c r="E20" s="409">
        <f t="shared" si="4"/>
        <v>52292.1</v>
      </c>
      <c r="F20" s="410">
        <f t="shared" si="4"/>
        <v>55631.400000000009</v>
      </c>
      <c r="G20" s="409">
        <f t="shared" si="4"/>
        <v>170778.003</v>
      </c>
      <c r="H20" s="410">
        <f t="shared" si="4"/>
        <v>72988.799999999988</v>
      </c>
      <c r="I20" s="409">
        <f t="shared" si="4"/>
        <v>62789.3</v>
      </c>
      <c r="J20" s="410">
        <f t="shared" si="4"/>
        <v>65223.5</v>
      </c>
      <c r="K20" s="409">
        <f>SUM(K10:K12)</f>
        <v>128335.68055171429</v>
      </c>
      <c r="L20" s="410">
        <f t="shared" ref="L20:R20" si="5">SUM(L10:L12)</f>
        <v>182499.66099999999</v>
      </c>
      <c r="M20" s="409">
        <f t="shared" si="5"/>
        <v>151533.95499999999</v>
      </c>
      <c r="N20" s="410">
        <f t="shared" si="5"/>
        <v>57234.188000000009</v>
      </c>
      <c r="O20" s="416">
        <f t="shared" si="5"/>
        <v>68367.7</v>
      </c>
      <c r="P20" s="418">
        <f t="shared" si="5"/>
        <v>1308593.8485517141</v>
      </c>
      <c r="Q20" s="422">
        <f t="shared" si="5"/>
        <v>21641.996962127876</v>
      </c>
      <c r="R20" s="417">
        <f t="shared" si="5"/>
        <v>1330235.8455138421</v>
      </c>
      <c r="S20" s="344"/>
    </row>
    <row r="21" spans="1:23" ht="15" customHeight="1" x14ac:dyDescent="0.25">
      <c r="A21" s="326" t="s">
        <v>222</v>
      </c>
      <c r="B21" s="766">
        <f>SUM(B13:B15)</f>
        <v>0</v>
      </c>
      <c r="C21" s="812">
        <f>SUM(C13:C15)</f>
        <v>0</v>
      </c>
      <c r="D21" s="767">
        <f t="shared" ref="D21:J21" si="6">SUM(D13:D15)</f>
        <v>0</v>
      </c>
      <c r="E21" s="812">
        <f t="shared" si="6"/>
        <v>0</v>
      </c>
      <c r="F21" s="767">
        <f t="shared" si="6"/>
        <v>0</v>
      </c>
      <c r="G21" s="812">
        <f t="shared" si="6"/>
        <v>0</v>
      </c>
      <c r="H21" s="767">
        <f t="shared" si="6"/>
        <v>0</v>
      </c>
      <c r="I21" s="812">
        <f t="shared" si="6"/>
        <v>0</v>
      </c>
      <c r="J21" s="767">
        <f t="shared" si="6"/>
        <v>0</v>
      </c>
      <c r="K21" s="812">
        <f>SUM(K13:K15)</f>
        <v>0</v>
      </c>
      <c r="L21" s="767">
        <f t="shared" ref="L21:R21" si="7">SUM(L13:L15)</f>
        <v>0</v>
      </c>
      <c r="M21" s="812">
        <f t="shared" si="7"/>
        <v>0</v>
      </c>
      <c r="N21" s="767">
        <f t="shared" si="7"/>
        <v>0</v>
      </c>
      <c r="O21" s="813">
        <f t="shared" si="7"/>
        <v>0</v>
      </c>
      <c r="P21" s="803">
        <f t="shared" si="7"/>
        <v>0</v>
      </c>
      <c r="Q21" s="796">
        <f t="shared" si="7"/>
        <v>0</v>
      </c>
      <c r="R21" s="809">
        <f t="shared" si="7"/>
        <v>0</v>
      </c>
      <c r="S21" s="344"/>
    </row>
    <row r="22" spans="1:23" ht="15" customHeight="1" x14ac:dyDescent="0.25">
      <c r="A22" s="380" t="s">
        <v>179</v>
      </c>
      <c r="B22" s="769">
        <f>SUM(B16:B18)</f>
        <v>0</v>
      </c>
      <c r="C22" s="814">
        <f>SUM(C16:C18)</f>
        <v>0</v>
      </c>
      <c r="D22" s="770">
        <f t="shared" ref="D22:J22" si="8">SUM(D16:D18)</f>
        <v>0</v>
      </c>
      <c r="E22" s="814">
        <f t="shared" si="8"/>
        <v>0</v>
      </c>
      <c r="F22" s="770">
        <f t="shared" si="8"/>
        <v>0</v>
      </c>
      <c r="G22" s="814">
        <f t="shared" si="8"/>
        <v>0</v>
      </c>
      <c r="H22" s="770">
        <f t="shared" si="8"/>
        <v>0</v>
      </c>
      <c r="I22" s="814">
        <f t="shared" si="8"/>
        <v>0</v>
      </c>
      <c r="J22" s="770">
        <f t="shared" si="8"/>
        <v>0</v>
      </c>
      <c r="K22" s="814">
        <f>SUM(K16:K18)</f>
        <v>0</v>
      </c>
      <c r="L22" s="770">
        <f t="shared" ref="L22:R22" si="9">SUM(L16:L18)</f>
        <v>0</v>
      </c>
      <c r="M22" s="814">
        <f t="shared" si="9"/>
        <v>0</v>
      </c>
      <c r="N22" s="770">
        <f t="shared" si="9"/>
        <v>0</v>
      </c>
      <c r="O22" s="815">
        <f t="shared" si="9"/>
        <v>0</v>
      </c>
      <c r="P22" s="804">
        <f t="shared" si="9"/>
        <v>0</v>
      </c>
      <c r="Q22" s="801">
        <f t="shared" si="9"/>
        <v>0</v>
      </c>
      <c r="R22" s="810">
        <f t="shared" si="9"/>
        <v>0</v>
      </c>
      <c r="S22" s="359"/>
    </row>
    <row r="23" spans="1:23" ht="15" customHeight="1" x14ac:dyDescent="0.25">
      <c r="A23" s="326" t="s">
        <v>180</v>
      </c>
      <c r="B23" s="399">
        <f>SUM(B7:B12)</f>
        <v>147421.49100000001</v>
      </c>
      <c r="C23" s="400">
        <f>SUM(C7:C12)</f>
        <v>586804.6</v>
      </c>
      <c r="D23" s="403">
        <f t="shared" ref="D23:J23" si="10">SUM(D7:D12)</f>
        <v>116928.4</v>
      </c>
      <c r="E23" s="400">
        <f t="shared" si="10"/>
        <v>175416.90000000002</v>
      </c>
      <c r="F23" s="403">
        <f t="shared" si="10"/>
        <v>188421.4</v>
      </c>
      <c r="G23" s="400">
        <f t="shared" si="10"/>
        <v>496557.58999999997</v>
      </c>
      <c r="H23" s="403">
        <f t="shared" si="10"/>
        <v>248259.8</v>
      </c>
      <c r="I23" s="400">
        <f t="shared" si="10"/>
        <v>199318.30000000002</v>
      </c>
      <c r="J23" s="403">
        <f t="shared" si="10"/>
        <v>205575.99999999997</v>
      </c>
      <c r="K23" s="400">
        <f>SUM(K7:K12)</f>
        <v>494064.46699200425</v>
      </c>
      <c r="L23" s="403">
        <f t="shared" ref="L23:R23" si="11">SUM(L7:L12)</f>
        <v>532352.19500000007</v>
      </c>
      <c r="M23" s="400">
        <f t="shared" si="11"/>
        <v>432631.266</v>
      </c>
      <c r="N23" s="403">
        <f t="shared" si="11"/>
        <v>188612.00000000003</v>
      </c>
      <c r="O23" s="960">
        <f t="shared" si="11"/>
        <v>229183.99999999997</v>
      </c>
      <c r="P23" s="403">
        <f t="shared" si="11"/>
        <v>4241548.4089920036</v>
      </c>
      <c r="Q23" s="422">
        <f t="shared" si="11"/>
        <v>65858.310874097588</v>
      </c>
      <c r="R23" s="417">
        <f t="shared" si="11"/>
        <v>4307406.7198661016</v>
      </c>
      <c r="S23" s="344"/>
    </row>
    <row r="24" spans="1:23" ht="15" customHeight="1" x14ac:dyDescent="0.25">
      <c r="A24" s="326" t="s">
        <v>181</v>
      </c>
      <c r="B24" s="776">
        <f>SUM(B13:B18)</f>
        <v>0</v>
      </c>
      <c r="C24" s="794">
        <f>SUM(C13:C18)</f>
        <v>0</v>
      </c>
      <c r="D24" s="777">
        <f t="shared" ref="D24:J24" si="12">SUM(D13:D18)</f>
        <v>0</v>
      </c>
      <c r="E24" s="794">
        <f t="shared" si="12"/>
        <v>0</v>
      </c>
      <c r="F24" s="777">
        <f t="shared" si="12"/>
        <v>0</v>
      </c>
      <c r="G24" s="794">
        <f t="shared" si="12"/>
        <v>0</v>
      </c>
      <c r="H24" s="777">
        <f t="shared" si="12"/>
        <v>0</v>
      </c>
      <c r="I24" s="794">
        <f t="shared" si="12"/>
        <v>0</v>
      </c>
      <c r="J24" s="777">
        <f t="shared" si="12"/>
        <v>0</v>
      </c>
      <c r="K24" s="794">
        <f>SUM(K13:K18)</f>
        <v>0</v>
      </c>
      <c r="L24" s="777">
        <f t="shared" ref="L24:R24" si="13">SUM(L13:L18)</f>
        <v>0</v>
      </c>
      <c r="M24" s="794">
        <f t="shared" si="13"/>
        <v>0</v>
      </c>
      <c r="N24" s="777">
        <f t="shared" si="13"/>
        <v>0</v>
      </c>
      <c r="O24" s="795">
        <f t="shared" si="13"/>
        <v>0</v>
      </c>
      <c r="P24" s="777">
        <f t="shared" si="13"/>
        <v>0</v>
      </c>
      <c r="Q24" s="796">
        <f t="shared" si="13"/>
        <v>0</v>
      </c>
      <c r="R24" s="809">
        <f t="shared" si="13"/>
        <v>0</v>
      </c>
      <c r="S24" s="344"/>
    </row>
    <row r="25" spans="1:23" ht="15" customHeight="1" x14ac:dyDescent="0.25">
      <c r="A25" s="365" t="s">
        <v>166</v>
      </c>
      <c r="B25" s="772">
        <f>SUM(B7:B18)</f>
        <v>147421.49100000001</v>
      </c>
      <c r="C25" s="816">
        <f>SUM(C7:C18)</f>
        <v>586804.6</v>
      </c>
      <c r="D25" s="773">
        <f t="shared" ref="D25:J25" si="14">SUM(D7:D18)</f>
        <v>116928.4</v>
      </c>
      <c r="E25" s="816">
        <f t="shared" si="14"/>
        <v>175416.90000000002</v>
      </c>
      <c r="F25" s="773">
        <f t="shared" si="14"/>
        <v>188421.4</v>
      </c>
      <c r="G25" s="816">
        <f t="shared" si="14"/>
        <v>496557.58999999997</v>
      </c>
      <c r="H25" s="773">
        <f t="shared" si="14"/>
        <v>248259.8</v>
      </c>
      <c r="I25" s="816">
        <f t="shared" si="14"/>
        <v>199318.30000000002</v>
      </c>
      <c r="J25" s="773">
        <f t="shared" si="14"/>
        <v>205575.99999999997</v>
      </c>
      <c r="K25" s="816">
        <f>SUM(K7:K18)</f>
        <v>494064.46699200425</v>
      </c>
      <c r="L25" s="773">
        <f t="shared" ref="L25:R25" si="15">SUM(L7:L18)</f>
        <v>532352.19500000007</v>
      </c>
      <c r="M25" s="816">
        <f t="shared" si="15"/>
        <v>432631.266</v>
      </c>
      <c r="N25" s="773">
        <f t="shared" si="15"/>
        <v>188612.00000000003</v>
      </c>
      <c r="O25" s="817">
        <f t="shared" si="15"/>
        <v>229183.99999999997</v>
      </c>
      <c r="P25" s="805">
        <f t="shared" si="15"/>
        <v>4241548.4089920036</v>
      </c>
      <c r="Q25" s="802">
        <f t="shared" si="15"/>
        <v>65858.310874097588</v>
      </c>
      <c r="R25" s="811">
        <f t="shared" si="15"/>
        <v>4307406.7198661016</v>
      </c>
      <c r="S25" s="360"/>
    </row>
    <row r="26" spans="1:23" ht="9.75" customHeight="1" x14ac:dyDescent="0.25">
      <c r="B26" s="344"/>
      <c r="P26" s="358"/>
      <c r="R26" s="357"/>
      <c r="S26" s="344"/>
    </row>
    <row r="28" spans="1:23" ht="12" customHeight="1" x14ac:dyDescent="0.25">
      <c r="A28" s="345"/>
      <c r="B28" s="345"/>
      <c r="C28" s="345"/>
      <c r="H28" s="345"/>
      <c r="I28" s="345"/>
      <c r="J28" s="345"/>
      <c r="K28" s="345"/>
      <c r="O28" s="345"/>
      <c r="P28" s="345"/>
      <c r="Q28" s="345"/>
      <c r="R28" s="345"/>
    </row>
    <row r="29" spans="1:23" ht="12" customHeight="1" x14ac:dyDescent="0.25">
      <c r="E29" s="346"/>
      <c r="F29" s="346"/>
      <c r="G29" s="346"/>
      <c r="H29" s="346"/>
      <c r="L29" s="346"/>
      <c r="M29" s="346"/>
      <c r="N29" s="346"/>
    </row>
    <row r="30" spans="1:23" ht="12" customHeight="1" x14ac:dyDescent="0.25">
      <c r="E30" s="346"/>
      <c r="F30" s="346"/>
      <c r="G30" s="346"/>
      <c r="L30" s="346"/>
      <c r="M30" s="346"/>
      <c r="N30" s="346"/>
    </row>
    <row r="31" spans="1:23" ht="12" customHeight="1" x14ac:dyDescent="0.25">
      <c r="E31" s="346"/>
      <c r="F31" s="346"/>
      <c r="G31" s="346"/>
      <c r="L31" s="346"/>
      <c r="M31" s="346"/>
      <c r="N31" s="346"/>
    </row>
    <row r="32" spans="1:23" ht="12" customHeight="1" x14ac:dyDescent="0.25">
      <c r="E32" s="346"/>
      <c r="F32" s="346"/>
      <c r="G32" s="346"/>
      <c r="L32" s="346"/>
      <c r="M32" s="346"/>
      <c r="N32" s="346"/>
    </row>
    <row r="33" spans="5:14" ht="12" customHeight="1" x14ac:dyDescent="0.25">
      <c r="E33" s="346"/>
      <c r="F33" s="346"/>
      <c r="G33" s="346"/>
      <c r="L33" s="346"/>
      <c r="M33" s="346"/>
      <c r="N33" s="346"/>
    </row>
    <row r="34" spans="5:14" ht="12" customHeight="1" x14ac:dyDescent="0.25">
      <c r="E34" s="346"/>
      <c r="F34" s="346"/>
      <c r="G34" s="346"/>
      <c r="L34" s="346"/>
      <c r="M34" s="346"/>
      <c r="N34" s="346"/>
    </row>
    <row r="35" spans="5:14" ht="12" customHeight="1" x14ac:dyDescent="0.25">
      <c r="E35" s="346"/>
      <c r="F35" s="346"/>
      <c r="G35" s="346"/>
      <c r="L35" s="346"/>
      <c r="M35" s="346"/>
      <c r="N35" s="346"/>
    </row>
    <row r="36" spans="5:14" ht="12" customHeight="1" x14ac:dyDescent="0.25">
      <c r="E36" s="346"/>
      <c r="F36" s="346"/>
      <c r="G36" s="346"/>
      <c r="L36" s="346"/>
      <c r="M36" s="346"/>
      <c r="N36" s="346"/>
    </row>
    <row r="37" spans="5:14" ht="12" customHeight="1" x14ac:dyDescent="0.25">
      <c r="E37" s="346"/>
      <c r="F37" s="346"/>
      <c r="G37" s="346"/>
      <c r="L37" s="346"/>
      <c r="M37" s="346"/>
      <c r="N37" s="346"/>
    </row>
    <row r="38" spans="5:14" ht="12" customHeight="1" x14ac:dyDescent="0.25">
      <c r="E38" s="346"/>
      <c r="F38" s="346"/>
      <c r="G38" s="346"/>
      <c r="L38" s="346"/>
      <c r="M38" s="346"/>
      <c r="N38" s="346"/>
    </row>
    <row r="39" spans="5:14" ht="12" customHeight="1" x14ac:dyDescent="0.25">
      <c r="E39" s="346"/>
      <c r="F39" s="346"/>
      <c r="G39" s="346"/>
      <c r="L39" s="346"/>
      <c r="M39" s="346"/>
      <c r="N39" s="346"/>
    </row>
    <row r="40" spans="5:14" ht="12" customHeight="1" x14ac:dyDescent="0.25">
      <c r="E40" s="346"/>
      <c r="F40" s="346"/>
      <c r="G40" s="346"/>
      <c r="L40" s="346"/>
      <c r="M40" s="346"/>
      <c r="N40" s="346"/>
    </row>
    <row r="41" spans="5:14" ht="12" customHeight="1" x14ac:dyDescent="0.25"/>
    <row r="42" spans="5:14" ht="12" customHeight="1" x14ac:dyDescent="0.25"/>
    <row r="43" spans="5:14" ht="12" customHeight="1" x14ac:dyDescent="0.25"/>
    <row r="44" spans="5:14" ht="12" customHeight="1" x14ac:dyDescent="0.25"/>
    <row r="45" spans="5:14" ht="12" customHeight="1" x14ac:dyDescent="0.25"/>
  </sheetData>
  <mergeCells count="5">
    <mergeCell ref="Q1:S1"/>
    <mergeCell ref="B5:R5"/>
    <mergeCell ref="A2:S2"/>
    <mergeCell ref="A3:I3"/>
    <mergeCell ref="B4:R4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&amp;C30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view="pageBreakPreview" zoomScaleNormal="100" zoomScaleSheetLayoutView="100" workbookViewId="0">
      <selection activeCell="B13" sqref="B13"/>
    </sheetView>
  </sheetViews>
  <sheetFormatPr defaultRowHeight="12.75" x14ac:dyDescent="0.25"/>
  <cols>
    <col min="1" max="18" width="7.7109375" style="323" customWidth="1"/>
    <col min="19" max="19" width="1.7109375" style="323" customWidth="1"/>
    <col min="20" max="20" width="9.28515625" style="323" bestFit="1" customWidth="1"/>
    <col min="21" max="21" width="11.42578125" style="323" bestFit="1" customWidth="1"/>
    <col min="22" max="260" width="9.140625" style="323"/>
    <col min="261" max="273" width="10.7109375" style="323" customWidth="1"/>
    <col min="274" max="516" width="9.140625" style="323"/>
    <col min="517" max="529" width="10.7109375" style="323" customWidth="1"/>
    <col min="530" max="772" width="9.140625" style="323"/>
    <col min="773" max="785" width="10.7109375" style="323" customWidth="1"/>
    <col min="786" max="1028" width="9.140625" style="323"/>
    <col min="1029" max="1041" width="10.7109375" style="323" customWidth="1"/>
    <col min="1042" max="1284" width="9.140625" style="323"/>
    <col min="1285" max="1297" width="10.7109375" style="323" customWidth="1"/>
    <col min="1298" max="1540" width="9.140625" style="323"/>
    <col min="1541" max="1553" width="10.7109375" style="323" customWidth="1"/>
    <col min="1554" max="1796" width="9.140625" style="323"/>
    <col min="1797" max="1809" width="10.7109375" style="323" customWidth="1"/>
    <col min="1810" max="2052" width="9.140625" style="323"/>
    <col min="2053" max="2065" width="10.7109375" style="323" customWidth="1"/>
    <col min="2066" max="2308" width="9.140625" style="323"/>
    <col min="2309" max="2321" width="10.7109375" style="323" customWidth="1"/>
    <col min="2322" max="2564" width="9.140625" style="323"/>
    <col min="2565" max="2577" width="10.7109375" style="323" customWidth="1"/>
    <col min="2578" max="2820" width="9.140625" style="323"/>
    <col min="2821" max="2833" width="10.7109375" style="323" customWidth="1"/>
    <col min="2834" max="3076" width="9.140625" style="323"/>
    <col min="3077" max="3089" width="10.7109375" style="323" customWidth="1"/>
    <col min="3090" max="3332" width="9.140625" style="323"/>
    <col min="3333" max="3345" width="10.7109375" style="323" customWidth="1"/>
    <col min="3346" max="3588" width="9.140625" style="323"/>
    <col min="3589" max="3601" width="10.7109375" style="323" customWidth="1"/>
    <col min="3602" max="3844" width="9.140625" style="323"/>
    <col min="3845" max="3857" width="10.7109375" style="323" customWidth="1"/>
    <col min="3858" max="4100" width="9.140625" style="323"/>
    <col min="4101" max="4113" width="10.7109375" style="323" customWidth="1"/>
    <col min="4114" max="4356" width="9.140625" style="323"/>
    <col min="4357" max="4369" width="10.7109375" style="323" customWidth="1"/>
    <col min="4370" max="4612" width="9.140625" style="323"/>
    <col min="4613" max="4625" width="10.7109375" style="323" customWidth="1"/>
    <col min="4626" max="4868" width="9.140625" style="323"/>
    <col min="4869" max="4881" width="10.7109375" style="323" customWidth="1"/>
    <col min="4882" max="5124" width="9.140625" style="323"/>
    <col min="5125" max="5137" width="10.7109375" style="323" customWidth="1"/>
    <col min="5138" max="5380" width="9.140625" style="323"/>
    <col min="5381" max="5393" width="10.7109375" style="323" customWidth="1"/>
    <col min="5394" max="5636" width="9.140625" style="323"/>
    <col min="5637" max="5649" width="10.7109375" style="323" customWidth="1"/>
    <col min="5650" max="5892" width="9.140625" style="323"/>
    <col min="5893" max="5905" width="10.7109375" style="323" customWidth="1"/>
    <col min="5906" max="6148" width="9.140625" style="323"/>
    <col min="6149" max="6161" width="10.7109375" style="323" customWidth="1"/>
    <col min="6162" max="6404" width="9.140625" style="323"/>
    <col min="6405" max="6417" width="10.7109375" style="323" customWidth="1"/>
    <col min="6418" max="6660" width="9.140625" style="323"/>
    <col min="6661" max="6673" width="10.7109375" style="323" customWidth="1"/>
    <col min="6674" max="6916" width="9.140625" style="323"/>
    <col min="6917" max="6929" width="10.7109375" style="323" customWidth="1"/>
    <col min="6930" max="7172" width="9.140625" style="323"/>
    <col min="7173" max="7185" width="10.7109375" style="323" customWidth="1"/>
    <col min="7186" max="7428" width="9.140625" style="323"/>
    <col min="7429" max="7441" width="10.7109375" style="323" customWidth="1"/>
    <col min="7442" max="7684" width="9.140625" style="323"/>
    <col min="7685" max="7697" width="10.7109375" style="323" customWidth="1"/>
    <col min="7698" max="7940" width="9.140625" style="323"/>
    <col min="7941" max="7953" width="10.7109375" style="323" customWidth="1"/>
    <col min="7954" max="8196" width="9.140625" style="323"/>
    <col min="8197" max="8209" width="10.7109375" style="323" customWidth="1"/>
    <col min="8210" max="8452" width="9.140625" style="323"/>
    <col min="8453" max="8465" width="10.7109375" style="323" customWidth="1"/>
    <col min="8466" max="8708" width="9.140625" style="323"/>
    <col min="8709" max="8721" width="10.7109375" style="323" customWidth="1"/>
    <col min="8722" max="8964" width="9.140625" style="323"/>
    <col min="8965" max="8977" width="10.7109375" style="323" customWidth="1"/>
    <col min="8978" max="9220" width="9.140625" style="323"/>
    <col min="9221" max="9233" width="10.7109375" style="323" customWidth="1"/>
    <col min="9234" max="9476" width="9.140625" style="323"/>
    <col min="9477" max="9489" width="10.7109375" style="323" customWidth="1"/>
    <col min="9490" max="9732" width="9.140625" style="323"/>
    <col min="9733" max="9745" width="10.7109375" style="323" customWidth="1"/>
    <col min="9746" max="9988" width="9.140625" style="323"/>
    <col min="9989" max="10001" width="10.7109375" style="323" customWidth="1"/>
    <col min="10002" max="10244" width="9.140625" style="323"/>
    <col min="10245" max="10257" width="10.7109375" style="323" customWidth="1"/>
    <col min="10258" max="10500" width="9.140625" style="323"/>
    <col min="10501" max="10513" width="10.7109375" style="323" customWidth="1"/>
    <col min="10514" max="10756" width="9.140625" style="323"/>
    <col min="10757" max="10769" width="10.7109375" style="323" customWidth="1"/>
    <col min="10770" max="11012" width="9.140625" style="323"/>
    <col min="11013" max="11025" width="10.7109375" style="323" customWidth="1"/>
    <col min="11026" max="11268" width="9.140625" style="323"/>
    <col min="11269" max="11281" width="10.7109375" style="323" customWidth="1"/>
    <col min="11282" max="11524" width="9.140625" style="323"/>
    <col min="11525" max="11537" width="10.7109375" style="323" customWidth="1"/>
    <col min="11538" max="11780" width="9.140625" style="323"/>
    <col min="11781" max="11793" width="10.7109375" style="323" customWidth="1"/>
    <col min="11794" max="12036" width="9.140625" style="323"/>
    <col min="12037" max="12049" width="10.7109375" style="323" customWidth="1"/>
    <col min="12050" max="12292" width="9.140625" style="323"/>
    <col min="12293" max="12305" width="10.7109375" style="323" customWidth="1"/>
    <col min="12306" max="12548" width="9.140625" style="323"/>
    <col min="12549" max="12561" width="10.7109375" style="323" customWidth="1"/>
    <col min="12562" max="12804" width="9.140625" style="323"/>
    <col min="12805" max="12817" width="10.7109375" style="323" customWidth="1"/>
    <col min="12818" max="13060" width="9.140625" style="323"/>
    <col min="13061" max="13073" width="10.7109375" style="323" customWidth="1"/>
    <col min="13074" max="13316" width="9.140625" style="323"/>
    <col min="13317" max="13329" width="10.7109375" style="323" customWidth="1"/>
    <col min="13330" max="13572" width="9.140625" style="323"/>
    <col min="13573" max="13585" width="10.7109375" style="323" customWidth="1"/>
    <col min="13586" max="13828" width="9.140625" style="323"/>
    <col min="13829" max="13841" width="10.7109375" style="323" customWidth="1"/>
    <col min="13842" max="14084" width="9.140625" style="323"/>
    <col min="14085" max="14097" width="10.7109375" style="323" customWidth="1"/>
    <col min="14098" max="14340" width="9.140625" style="323"/>
    <col min="14341" max="14353" width="10.7109375" style="323" customWidth="1"/>
    <col min="14354" max="14596" width="9.140625" style="323"/>
    <col min="14597" max="14609" width="10.7109375" style="323" customWidth="1"/>
    <col min="14610" max="14852" width="9.140625" style="323"/>
    <col min="14853" max="14865" width="10.7109375" style="323" customWidth="1"/>
    <col min="14866" max="15108" width="9.140625" style="323"/>
    <col min="15109" max="15121" width="10.7109375" style="323" customWidth="1"/>
    <col min="15122" max="15364" width="9.140625" style="323"/>
    <col min="15365" max="15377" width="10.7109375" style="323" customWidth="1"/>
    <col min="15378" max="15620" width="9.140625" style="323"/>
    <col min="15621" max="15633" width="10.7109375" style="323" customWidth="1"/>
    <col min="15634" max="15876" width="9.140625" style="323"/>
    <col min="15877" max="15889" width="10.7109375" style="323" customWidth="1"/>
    <col min="15890" max="16132" width="9.140625" style="323"/>
    <col min="16133" max="16145" width="10.7109375" style="323" customWidth="1"/>
    <col min="16146" max="16384" width="9.140625" style="323"/>
  </cols>
  <sheetData>
    <row r="1" spans="1:23" ht="13.5" customHeight="1" x14ac:dyDescent="0.25">
      <c r="Q1" s="1010" t="s">
        <v>290</v>
      </c>
      <c r="R1" s="1010"/>
      <c r="S1" s="1010"/>
    </row>
    <row r="2" spans="1:23" ht="20.100000000000001" customHeight="1" x14ac:dyDescent="0.25">
      <c r="A2" s="1009" t="s">
        <v>256</v>
      </c>
      <c r="B2" s="1009"/>
      <c r="C2" s="1009"/>
      <c r="D2" s="1009"/>
      <c r="E2" s="1009"/>
      <c r="F2" s="1009"/>
      <c r="G2" s="1009"/>
      <c r="H2" s="1009"/>
      <c r="I2" s="1009"/>
      <c r="J2" s="1009"/>
      <c r="K2" s="1009"/>
      <c r="L2" s="1009"/>
      <c r="M2" s="1009"/>
      <c r="N2" s="1009"/>
      <c r="O2" s="1009"/>
      <c r="P2" s="1009"/>
      <c r="Q2" s="1009"/>
      <c r="R2" s="1009"/>
      <c r="S2" s="1009"/>
    </row>
    <row r="3" spans="1:23" ht="20.100000000000001" customHeight="1" x14ac:dyDescent="0.25">
      <c r="A3" s="1117"/>
      <c r="B3" s="1117"/>
      <c r="C3" s="1117"/>
      <c r="D3" s="1117"/>
      <c r="E3" s="1117"/>
      <c r="F3" s="1117"/>
      <c r="G3" s="1117"/>
      <c r="H3" s="1117"/>
      <c r="I3" s="1117"/>
      <c r="J3" s="347"/>
      <c r="K3" s="348"/>
      <c r="L3" s="348"/>
      <c r="M3" s="348"/>
      <c r="N3" s="348"/>
      <c r="O3" s="348"/>
      <c r="P3" s="348"/>
      <c r="Q3" s="348"/>
      <c r="R3" s="348"/>
    </row>
    <row r="4" spans="1:23" ht="17.25" customHeight="1" x14ac:dyDescent="0.25">
      <c r="A4" s="381"/>
      <c r="B4" s="1125">
        <v>2016</v>
      </c>
      <c r="C4" s="1007"/>
      <c r="D4" s="1007"/>
      <c r="E4" s="1007"/>
      <c r="F4" s="1007"/>
      <c r="G4" s="1007"/>
      <c r="H4" s="1007"/>
      <c r="I4" s="1007"/>
      <c r="J4" s="1007"/>
      <c r="K4" s="1007"/>
      <c r="L4" s="1007"/>
      <c r="M4" s="1007"/>
      <c r="N4" s="1007"/>
      <c r="O4" s="1007"/>
      <c r="P4" s="1007"/>
      <c r="Q4" s="1007"/>
      <c r="R4" s="1008"/>
      <c r="S4" s="344"/>
    </row>
    <row r="5" spans="1:23" ht="50.25" customHeight="1" x14ac:dyDescent="0.25">
      <c r="A5" s="381"/>
      <c r="B5" s="1118" t="s">
        <v>338</v>
      </c>
      <c r="C5" s="1119"/>
      <c r="D5" s="1119"/>
      <c r="E5" s="1119"/>
      <c r="F5" s="1119"/>
      <c r="G5" s="1119"/>
      <c r="H5" s="1119"/>
      <c r="I5" s="1119"/>
      <c r="J5" s="1119"/>
      <c r="K5" s="1119"/>
      <c r="L5" s="1119"/>
      <c r="M5" s="1119"/>
      <c r="N5" s="1119"/>
      <c r="O5" s="1119"/>
      <c r="P5" s="1119"/>
      <c r="Q5" s="1119"/>
      <c r="R5" s="1122"/>
      <c r="S5" s="344"/>
    </row>
    <row r="6" spans="1:23" ht="63" customHeight="1" x14ac:dyDescent="0.25">
      <c r="A6" s="325" t="s">
        <v>164</v>
      </c>
      <c r="B6" s="393" t="s">
        <v>297</v>
      </c>
      <c r="C6" s="395" t="s">
        <v>298</v>
      </c>
      <c r="D6" s="394" t="s">
        <v>299</v>
      </c>
      <c r="E6" s="395" t="s">
        <v>300</v>
      </c>
      <c r="F6" s="394" t="s">
        <v>301</v>
      </c>
      <c r="G6" s="395" t="s">
        <v>302</v>
      </c>
      <c r="H6" s="394" t="s">
        <v>303</v>
      </c>
      <c r="I6" s="395" t="s">
        <v>304</v>
      </c>
      <c r="J6" s="394" t="s">
        <v>305</v>
      </c>
      <c r="K6" s="395" t="s">
        <v>306</v>
      </c>
      <c r="L6" s="394" t="s">
        <v>307</v>
      </c>
      <c r="M6" s="395" t="s">
        <v>308</v>
      </c>
      <c r="N6" s="394" t="s">
        <v>309</v>
      </c>
      <c r="O6" s="413" t="s">
        <v>310</v>
      </c>
      <c r="P6" s="424" t="s">
        <v>311</v>
      </c>
      <c r="Q6" s="419" t="s">
        <v>312</v>
      </c>
      <c r="R6" s="429" t="s">
        <v>313</v>
      </c>
      <c r="S6" s="359"/>
    </row>
    <row r="7" spans="1:23" ht="15" customHeight="1" x14ac:dyDescent="0.25">
      <c r="A7" s="326" t="s">
        <v>27</v>
      </c>
      <c r="B7" s="399">
        <v>432501.59164</v>
      </c>
      <c r="C7" s="400">
        <v>1852544.6227200003</v>
      </c>
      <c r="D7" s="401">
        <v>315871.97788999998</v>
      </c>
      <c r="E7" s="402">
        <v>527147.17880999995</v>
      </c>
      <c r="F7" s="401">
        <v>560951.07123000012</v>
      </c>
      <c r="G7" s="402">
        <v>1339592.98911</v>
      </c>
      <c r="H7" s="401">
        <v>751777.23352000001</v>
      </c>
      <c r="I7" s="402">
        <v>591919.84137000004</v>
      </c>
      <c r="J7" s="401">
        <v>577302.59118999995</v>
      </c>
      <c r="K7" s="400">
        <v>1564023.9438191545</v>
      </c>
      <c r="L7" s="403">
        <v>1462608.6642700001</v>
      </c>
      <c r="M7" s="402">
        <v>1256467.5653200001</v>
      </c>
      <c r="N7" s="401">
        <v>555497.52240999998</v>
      </c>
      <c r="O7" s="414">
        <v>690354.70699000009</v>
      </c>
      <c r="P7" s="401">
        <v>12478561.500289157</v>
      </c>
      <c r="Q7" s="420">
        <v>185829.29387999998</v>
      </c>
      <c r="R7" s="430">
        <v>12664390.794169158</v>
      </c>
      <c r="S7" s="396"/>
      <c r="T7" s="331"/>
      <c r="U7" s="332"/>
      <c r="V7" s="332"/>
      <c r="W7" s="332"/>
    </row>
    <row r="8" spans="1:23" ht="15" customHeight="1" x14ac:dyDescent="0.25">
      <c r="A8" s="326" t="s">
        <v>28</v>
      </c>
      <c r="B8" s="399">
        <v>330061.97647999995</v>
      </c>
      <c r="C8" s="402">
        <v>1363781.6980100002</v>
      </c>
      <c r="D8" s="401">
        <v>257120.84174</v>
      </c>
      <c r="E8" s="402">
        <v>390682.47652000014</v>
      </c>
      <c r="F8" s="401">
        <v>428221.4621200001</v>
      </c>
      <c r="G8" s="402">
        <v>1059391.76333</v>
      </c>
      <c r="H8" s="401">
        <v>555292.13773000007</v>
      </c>
      <c r="I8" s="402">
        <v>438177.86090000009</v>
      </c>
      <c r="J8" s="401">
        <v>471994.59953000012</v>
      </c>
      <c r="K8" s="400">
        <v>1166313.7965229955</v>
      </c>
      <c r="L8" s="401">
        <v>1110235.3402500004</v>
      </c>
      <c r="M8" s="402">
        <v>895663.9496500002</v>
      </c>
      <c r="N8" s="401">
        <v>424030.17697999999</v>
      </c>
      <c r="O8" s="414">
        <v>513345.93095999997</v>
      </c>
      <c r="P8" s="401">
        <v>9404314.0107229967</v>
      </c>
      <c r="Q8" s="420">
        <v>142439.10641000004</v>
      </c>
      <c r="R8" s="430">
        <v>9546753.1171329971</v>
      </c>
      <c r="S8" s="397"/>
      <c r="T8" s="333"/>
      <c r="U8" s="332"/>
      <c r="V8" s="332"/>
      <c r="W8" s="332"/>
    </row>
    <row r="9" spans="1:23" ht="15" customHeight="1" x14ac:dyDescent="0.25">
      <c r="A9" s="334" t="s">
        <v>29</v>
      </c>
      <c r="B9" s="404">
        <v>338058.34097000002</v>
      </c>
      <c r="C9" s="405">
        <v>1361268.1832700004</v>
      </c>
      <c r="D9" s="406">
        <v>262025.98855000004</v>
      </c>
      <c r="E9" s="405">
        <v>396518.01256000006</v>
      </c>
      <c r="F9" s="406">
        <v>428349.82818000001</v>
      </c>
      <c r="G9" s="405">
        <v>1078108.0739199999</v>
      </c>
      <c r="H9" s="406">
        <v>563932.95356000005</v>
      </c>
      <c r="I9" s="405">
        <v>427318.02748000005</v>
      </c>
      <c r="J9" s="406">
        <v>448946.26137999998</v>
      </c>
      <c r="K9" s="407">
        <v>1171229.5802059344</v>
      </c>
      <c r="L9" s="406">
        <v>1161541.1524499999</v>
      </c>
      <c r="M9" s="405">
        <v>847346.52793999971</v>
      </c>
      <c r="N9" s="406">
        <v>422775.17793000001</v>
      </c>
      <c r="O9" s="415">
        <v>512992.22535499989</v>
      </c>
      <c r="P9" s="438">
        <v>9420410.3337509334</v>
      </c>
      <c r="Q9" s="421">
        <v>143879.05645000003</v>
      </c>
      <c r="R9" s="431">
        <v>9564289.3902009334</v>
      </c>
      <c r="S9" s="398"/>
      <c r="T9" s="339"/>
      <c r="U9" s="332"/>
      <c r="V9" s="332"/>
      <c r="W9" s="332"/>
    </row>
    <row r="10" spans="1:23" ht="15" customHeight="1" x14ac:dyDescent="0.25">
      <c r="A10" s="379" t="s">
        <v>30</v>
      </c>
      <c r="B10" s="399">
        <v>223777.84582000002</v>
      </c>
      <c r="C10" s="402">
        <v>844855.43501000013</v>
      </c>
      <c r="D10" s="401">
        <v>185226.96302</v>
      </c>
      <c r="E10" s="402">
        <v>264370.36097000004</v>
      </c>
      <c r="F10" s="401">
        <v>292064.51401000004</v>
      </c>
      <c r="G10" s="402">
        <v>757506.3466500002</v>
      </c>
      <c r="H10" s="401">
        <v>367361.96149999992</v>
      </c>
      <c r="I10" s="402">
        <v>295840.34541000007</v>
      </c>
      <c r="J10" s="401">
        <v>320295.24084000004</v>
      </c>
      <c r="K10" s="400">
        <v>744894.63417296309</v>
      </c>
      <c r="L10" s="401">
        <v>828199.24306000001</v>
      </c>
      <c r="M10" s="402">
        <v>591753.22423000005</v>
      </c>
      <c r="N10" s="401">
        <v>283760.02464000002</v>
      </c>
      <c r="O10" s="414">
        <v>337953.84113999992</v>
      </c>
      <c r="P10" s="401">
        <v>6337859.9804729642</v>
      </c>
      <c r="Q10" s="420">
        <v>111056.27602999999</v>
      </c>
      <c r="R10" s="430">
        <v>6448916.2565029645</v>
      </c>
      <c r="S10" s="397"/>
      <c r="T10" s="333"/>
      <c r="U10" s="332"/>
      <c r="V10" s="332"/>
      <c r="W10" s="332"/>
    </row>
    <row r="11" spans="1:23" ht="15" customHeight="1" x14ac:dyDescent="0.25">
      <c r="A11" s="379" t="s">
        <v>31</v>
      </c>
      <c r="B11" s="399">
        <v>150828.57178999999</v>
      </c>
      <c r="C11" s="402">
        <v>523832.2361000001</v>
      </c>
      <c r="D11" s="401">
        <v>133783.70149000001</v>
      </c>
      <c r="E11" s="402">
        <v>170259.62371000001</v>
      </c>
      <c r="F11" s="401">
        <v>178857.00079000002</v>
      </c>
      <c r="G11" s="402">
        <v>598046.59403000015</v>
      </c>
      <c r="H11" s="401">
        <v>243334.04365000007</v>
      </c>
      <c r="I11" s="402">
        <v>219921.54434000002</v>
      </c>
      <c r="J11" s="401">
        <v>217158.1127</v>
      </c>
      <c r="K11" s="400">
        <v>405501.87246298639</v>
      </c>
      <c r="L11" s="401">
        <v>610683.95402999991</v>
      </c>
      <c r="M11" s="402">
        <v>514237.04661999986</v>
      </c>
      <c r="N11" s="401">
        <v>190049.45747000002</v>
      </c>
      <c r="O11" s="414">
        <v>231009.88977000001</v>
      </c>
      <c r="P11" s="401">
        <v>4387503.648952987</v>
      </c>
      <c r="Q11" s="420">
        <v>70126.970220000003</v>
      </c>
      <c r="R11" s="430">
        <v>4457630.6191729866</v>
      </c>
      <c r="S11" s="397"/>
      <c r="T11" s="333"/>
      <c r="U11" s="332"/>
      <c r="V11" s="332"/>
      <c r="W11" s="332"/>
    </row>
    <row r="12" spans="1:23" ht="15" customHeight="1" x14ac:dyDescent="0.25">
      <c r="A12" s="380" t="s">
        <v>32</v>
      </c>
      <c r="B12" s="404">
        <v>98256.785410000011</v>
      </c>
      <c r="C12" s="405">
        <v>324423.01072000008</v>
      </c>
      <c r="D12" s="406">
        <v>95894.623939999976</v>
      </c>
      <c r="E12" s="405">
        <v>125851.00923000007</v>
      </c>
      <c r="F12" s="406">
        <v>125311.90315999997</v>
      </c>
      <c r="G12" s="405">
        <v>474653.46674000006</v>
      </c>
      <c r="H12" s="406">
        <v>171615.89957000001</v>
      </c>
      <c r="I12" s="405">
        <v>157289.86672999998</v>
      </c>
      <c r="J12" s="406">
        <v>161658.94198999999</v>
      </c>
      <c r="K12" s="407">
        <v>225040.63752398093</v>
      </c>
      <c r="L12" s="406">
        <v>517584.49752999994</v>
      </c>
      <c r="M12" s="405">
        <v>519082.33290999994</v>
      </c>
      <c r="N12" s="406">
        <v>139400.28126000002</v>
      </c>
      <c r="O12" s="415">
        <v>163835.63642</v>
      </c>
      <c r="P12" s="438">
        <v>3299898.8931339807</v>
      </c>
      <c r="Q12" s="421">
        <v>50708.340730000011</v>
      </c>
      <c r="R12" s="431">
        <v>3350607.2338639805</v>
      </c>
      <c r="S12" s="397"/>
      <c r="T12" s="333"/>
      <c r="U12" s="332"/>
      <c r="V12" s="332"/>
      <c r="W12" s="332"/>
    </row>
    <row r="13" spans="1:23" ht="15" customHeight="1" x14ac:dyDescent="0.25">
      <c r="A13" s="379" t="s">
        <v>33</v>
      </c>
      <c r="B13" s="399"/>
      <c r="C13" s="402"/>
      <c r="D13" s="401"/>
      <c r="E13" s="402"/>
      <c r="F13" s="401"/>
      <c r="G13" s="402"/>
      <c r="H13" s="401"/>
      <c r="I13" s="402"/>
      <c r="J13" s="401"/>
      <c r="K13" s="400"/>
      <c r="L13" s="401"/>
      <c r="M13" s="402"/>
      <c r="N13" s="401"/>
      <c r="O13" s="414"/>
      <c r="P13" s="799">
        <f t="shared" ref="P13:P18" si="0">SUM(B13:O13)</f>
        <v>0</v>
      </c>
      <c r="Q13" s="420"/>
      <c r="R13" s="797">
        <f t="shared" ref="R13:R18" si="1">SUM(P13:Q13)</f>
        <v>0</v>
      </c>
      <c r="S13" s="397"/>
      <c r="T13" s="333"/>
      <c r="U13" s="332"/>
      <c r="V13" s="332"/>
      <c r="W13" s="332"/>
    </row>
    <row r="14" spans="1:23" ht="15" customHeight="1" x14ac:dyDescent="0.25">
      <c r="A14" s="379" t="s">
        <v>34</v>
      </c>
      <c r="B14" s="399"/>
      <c r="C14" s="402"/>
      <c r="D14" s="401"/>
      <c r="E14" s="402"/>
      <c r="F14" s="401"/>
      <c r="G14" s="402"/>
      <c r="H14" s="401"/>
      <c r="I14" s="402"/>
      <c r="J14" s="401"/>
      <c r="K14" s="400"/>
      <c r="L14" s="401"/>
      <c r="M14" s="402"/>
      <c r="N14" s="401"/>
      <c r="O14" s="414"/>
      <c r="P14" s="799">
        <f t="shared" si="0"/>
        <v>0</v>
      </c>
      <c r="Q14" s="420"/>
      <c r="R14" s="797">
        <f t="shared" si="1"/>
        <v>0</v>
      </c>
      <c r="S14" s="397"/>
      <c r="T14" s="333"/>
      <c r="U14" s="332"/>
      <c r="V14" s="332"/>
      <c r="W14" s="332"/>
    </row>
    <row r="15" spans="1:23" ht="15" customHeight="1" x14ac:dyDescent="0.25">
      <c r="A15" s="380" t="s">
        <v>35</v>
      </c>
      <c r="B15" s="404"/>
      <c r="C15" s="405"/>
      <c r="D15" s="406"/>
      <c r="E15" s="405"/>
      <c r="F15" s="406"/>
      <c r="G15" s="405"/>
      <c r="H15" s="406"/>
      <c r="I15" s="405"/>
      <c r="J15" s="406"/>
      <c r="K15" s="407"/>
      <c r="L15" s="406"/>
      <c r="M15" s="405"/>
      <c r="N15" s="406"/>
      <c r="O15" s="415"/>
      <c r="P15" s="800">
        <f t="shared" si="0"/>
        <v>0</v>
      </c>
      <c r="Q15" s="421"/>
      <c r="R15" s="798">
        <f t="shared" si="1"/>
        <v>0</v>
      </c>
      <c r="S15" s="397"/>
      <c r="T15" s="333"/>
      <c r="U15" s="332"/>
      <c r="V15" s="332"/>
      <c r="W15" s="332"/>
    </row>
    <row r="16" spans="1:23" ht="15" customHeight="1" x14ac:dyDescent="0.25">
      <c r="A16" s="326" t="s">
        <v>36</v>
      </c>
      <c r="B16" s="399"/>
      <c r="C16" s="402"/>
      <c r="D16" s="401"/>
      <c r="E16" s="402"/>
      <c r="F16" s="401"/>
      <c r="G16" s="402"/>
      <c r="H16" s="401"/>
      <c r="I16" s="402"/>
      <c r="J16" s="401"/>
      <c r="K16" s="400"/>
      <c r="L16" s="401"/>
      <c r="M16" s="402"/>
      <c r="N16" s="401"/>
      <c r="O16" s="414"/>
      <c r="P16" s="799">
        <f t="shared" si="0"/>
        <v>0</v>
      </c>
      <c r="Q16" s="420"/>
      <c r="R16" s="797">
        <f t="shared" si="1"/>
        <v>0</v>
      </c>
      <c r="S16" s="397"/>
      <c r="T16" s="333"/>
      <c r="U16" s="332"/>
      <c r="V16" s="332"/>
      <c r="W16" s="332"/>
    </row>
    <row r="17" spans="1:23" ht="15" customHeight="1" x14ac:dyDescent="0.25">
      <c r="A17" s="326" t="s">
        <v>37</v>
      </c>
      <c r="B17" s="399"/>
      <c r="C17" s="402"/>
      <c r="D17" s="401"/>
      <c r="E17" s="402"/>
      <c r="F17" s="401"/>
      <c r="G17" s="402"/>
      <c r="H17" s="401"/>
      <c r="I17" s="402"/>
      <c r="J17" s="401"/>
      <c r="K17" s="400"/>
      <c r="L17" s="401"/>
      <c r="M17" s="402"/>
      <c r="N17" s="401"/>
      <c r="O17" s="414"/>
      <c r="P17" s="799">
        <f t="shared" si="0"/>
        <v>0</v>
      </c>
      <c r="Q17" s="420"/>
      <c r="R17" s="797">
        <f t="shared" si="1"/>
        <v>0</v>
      </c>
      <c r="S17" s="397"/>
      <c r="T17" s="333"/>
      <c r="U17" s="332"/>
      <c r="V17" s="332"/>
      <c r="W17" s="332"/>
    </row>
    <row r="18" spans="1:23" ht="15" customHeight="1" x14ac:dyDescent="0.25">
      <c r="A18" s="334" t="s">
        <v>38</v>
      </c>
      <c r="B18" s="404"/>
      <c r="C18" s="405"/>
      <c r="D18" s="406"/>
      <c r="E18" s="405"/>
      <c r="F18" s="406"/>
      <c r="G18" s="405"/>
      <c r="H18" s="406"/>
      <c r="I18" s="405"/>
      <c r="J18" s="406"/>
      <c r="K18" s="407"/>
      <c r="L18" s="406"/>
      <c r="M18" s="405"/>
      <c r="N18" s="406"/>
      <c r="O18" s="415"/>
      <c r="P18" s="800">
        <f t="shared" si="0"/>
        <v>0</v>
      </c>
      <c r="Q18" s="421"/>
      <c r="R18" s="798">
        <f t="shared" si="1"/>
        <v>0</v>
      </c>
      <c r="S18" s="378"/>
      <c r="T18" s="333"/>
      <c r="U18" s="332"/>
      <c r="V18" s="332"/>
      <c r="W18" s="332"/>
    </row>
    <row r="19" spans="1:23" ht="15" customHeight="1" x14ac:dyDescent="0.25">
      <c r="A19" s="326" t="s">
        <v>151</v>
      </c>
      <c r="B19" s="427">
        <f>SUM(B7:B9)</f>
        <v>1100621.90909</v>
      </c>
      <c r="C19" s="411">
        <f>SUM(C7:C9)</f>
        <v>4577594.5040000007</v>
      </c>
      <c r="D19" s="412">
        <f t="shared" ref="D19:J19" si="2">SUM(D7:D9)</f>
        <v>835018.80818000005</v>
      </c>
      <c r="E19" s="411">
        <f t="shared" si="2"/>
        <v>1314347.6678900002</v>
      </c>
      <c r="F19" s="412">
        <f t="shared" si="2"/>
        <v>1417522.3615300001</v>
      </c>
      <c r="G19" s="411">
        <f t="shared" si="2"/>
        <v>3477092.8263599998</v>
      </c>
      <c r="H19" s="412">
        <f t="shared" si="2"/>
        <v>1871002.3248100001</v>
      </c>
      <c r="I19" s="411">
        <f t="shared" si="2"/>
        <v>1457415.7297500002</v>
      </c>
      <c r="J19" s="412">
        <f t="shared" si="2"/>
        <v>1498243.4521000001</v>
      </c>
      <c r="K19" s="411">
        <f>SUM(K7:K9)</f>
        <v>3901567.3205480846</v>
      </c>
      <c r="L19" s="412">
        <f t="shared" ref="L19:R19" si="3">SUM(L7:L9)</f>
        <v>3734385.1569700004</v>
      </c>
      <c r="M19" s="411">
        <f t="shared" si="3"/>
        <v>2999478.0429100003</v>
      </c>
      <c r="N19" s="412">
        <f t="shared" si="3"/>
        <v>1402302.87732</v>
      </c>
      <c r="O19" s="428">
        <f t="shared" si="3"/>
        <v>1716692.8633050001</v>
      </c>
      <c r="P19" s="418">
        <f t="shared" si="3"/>
        <v>31303285.844763085</v>
      </c>
      <c r="Q19" s="422">
        <f t="shared" si="3"/>
        <v>472147.45674000005</v>
      </c>
      <c r="R19" s="432">
        <f t="shared" si="3"/>
        <v>31775433.301503092</v>
      </c>
      <c r="S19" s="344"/>
    </row>
    <row r="20" spans="1:23" ht="15" customHeight="1" x14ac:dyDescent="0.25">
      <c r="A20" s="326" t="s">
        <v>178</v>
      </c>
      <c r="B20" s="427">
        <f>SUM(B10:B12)</f>
        <v>472863.20302000002</v>
      </c>
      <c r="C20" s="411">
        <f>SUM(C10:C12)</f>
        <v>1693110.6818300004</v>
      </c>
      <c r="D20" s="412">
        <f t="shared" ref="D20:J20" si="4">SUM(D10:D12)</f>
        <v>414905.28844999999</v>
      </c>
      <c r="E20" s="411">
        <f t="shared" si="4"/>
        <v>560480.99391000008</v>
      </c>
      <c r="F20" s="412">
        <f t="shared" si="4"/>
        <v>596233.41795999999</v>
      </c>
      <c r="G20" s="411">
        <f t="shared" si="4"/>
        <v>1830206.4074200005</v>
      </c>
      <c r="H20" s="412">
        <f t="shared" si="4"/>
        <v>782311.90471999999</v>
      </c>
      <c r="I20" s="411">
        <f t="shared" si="4"/>
        <v>673051.7564800001</v>
      </c>
      <c r="J20" s="412">
        <f t="shared" si="4"/>
        <v>699112.29553</v>
      </c>
      <c r="K20" s="411">
        <f>SUM(K10:K12)</f>
        <v>1375437.1441599303</v>
      </c>
      <c r="L20" s="412">
        <f t="shared" ref="L20:R20" si="5">SUM(L10:L12)</f>
        <v>1956467.6946199997</v>
      </c>
      <c r="M20" s="411">
        <f t="shared" si="5"/>
        <v>1625072.6037599999</v>
      </c>
      <c r="N20" s="412">
        <f t="shared" si="5"/>
        <v>613209.76337000006</v>
      </c>
      <c r="O20" s="428">
        <f t="shared" si="5"/>
        <v>732799.36732999992</v>
      </c>
      <c r="P20" s="418">
        <f t="shared" si="5"/>
        <v>14025262.522559932</v>
      </c>
      <c r="Q20" s="422">
        <f t="shared" si="5"/>
        <v>231891.58698000002</v>
      </c>
      <c r="R20" s="432">
        <f t="shared" si="5"/>
        <v>14257154.10953993</v>
      </c>
      <c r="S20" s="344"/>
    </row>
    <row r="21" spans="1:23" ht="15" customHeight="1" x14ac:dyDescent="0.25">
      <c r="A21" s="326" t="s">
        <v>222</v>
      </c>
      <c r="B21" s="779">
        <f>SUM(B13:B15)</f>
        <v>0</v>
      </c>
      <c r="C21" s="788">
        <f>SUM(C13:C15)</f>
        <v>0</v>
      </c>
      <c r="D21" s="780">
        <f t="shared" ref="D21:J21" si="6">SUM(D13:D15)</f>
        <v>0</v>
      </c>
      <c r="E21" s="788">
        <f t="shared" si="6"/>
        <v>0</v>
      </c>
      <c r="F21" s="780">
        <f t="shared" si="6"/>
        <v>0</v>
      </c>
      <c r="G21" s="788">
        <f t="shared" si="6"/>
        <v>0</v>
      </c>
      <c r="H21" s="780">
        <f t="shared" si="6"/>
        <v>0</v>
      </c>
      <c r="I21" s="788">
        <f t="shared" si="6"/>
        <v>0</v>
      </c>
      <c r="J21" s="780">
        <f t="shared" si="6"/>
        <v>0</v>
      </c>
      <c r="K21" s="788">
        <f>SUM(K13:K15)</f>
        <v>0</v>
      </c>
      <c r="L21" s="780">
        <f t="shared" ref="L21:R21" si="7">SUM(L13:L15)</f>
        <v>0</v>
      </c>
      <c r="M21" s="788">
        <f t="shared" si="7"/>
        <v>0</v>
      </c>
      <c r="N21" s="780">
        <f t="shared" si="7"/>
        <v>0</v>
      </c>
      <c r="O21" s="789">
        <f t="shared" si="7"/>
        <v>0</v>
      </c>
      <c r="P21" s="803">
        <f t="shared" si="7"/>
        <v>0</v>
      </c>
      <c r="Q21" s="796">
        <f t="shared" si="7"/>
        <v>0</v>
      </c>
      <c r="R21" s="806">
        <f t="shared" si="7"/>
        <v>0</v>
      </c>
      <c r="S21" s="344"/>
    </row>
    <row r="22" spans="1:23" ht="15" customHeight="1" x14ac:dyDescent="0.25">
      <c r="A22" s="380" t="s">
        <v>179</v>
      </c>
      <c r="B22" s="782">
        <f>SUM(B16:B18)</f>
        <v>0</v>
      </c>
      <c r="C22" s="790">
        <f>SUM(C16:C18)</f>
        <v>0</v>
      </c>
      <c r="D22" s="783">
        <f t="shared" ref="D22:J22" si="8">SUM(D16:D18)</f>
        <v>0</v>
      </c>
      <c r="E22" s="790">
        <f t="shared" si="8"/>
        <v>0</v>
      </c>
      <c r="F22" s="783">
        <f t="shared" si="8"/>
        <v>0</v>
      </c>
      <c r="G22" s="790">
        <f t="shared" si="8"/>
        <v>0</v>
      </c>
      <c r="H22" s="783">
        <f t="shared" si="8"/>
        <v>0</v>
      </c>
      <c r="I22" s="790">
        <f t="shared" si="8"/>
        <v>0</v>
      </c>
      <c r="J22" s="783">
        <f t="shared" si="8"/>
        <v>0</v>
      </c>
      <c r="K22" s="790">
        <f>SUM(K16:K18)</f>
        <v>0</v>
      </c>
      <c r="L22" s="783">
        <f t="shared" ref="L22:R22" si="9">SUM(L16:L18)</f>
        <v>0</v>
      </c>
      <c r="M22" s="790">
        <f t="shared" si="9"/>
        <v>0</v>
      </c>
      <c r="N22" s="783">
        <f t="shared" si="9"/>
        <v>0</v>
      </c>
      <c r="O22" s="791">
        <f t="shared" si="9"/>
        <v>0</v>
      </c>
      <c r="P22" s="804">
        <f t="shared" si="9"/>
        <v>0</v>
      </c>
      <c r="Q22" s="801">
        <f t="shared" si="9"/>
        <v>0</v>
      </c>
      <c r="R22" s="807">
        <f t="shared" si="9"/>
        <v>0</v>
      </c>
      <c r="S22" s="359"/>
    </row>
    <row r="23" spans="1:23" ht="15" customHeight="1" x14ac:dyDescent="0.25">
      <c r="A23" s="326" t="s">
        <v>180</v>
      </c>
      <c r="B23" s="399">
        <f>SUM(B7:B12)</f>
        <v>1573485.1121099999</v>
      </c>
      <c r="C23" s="400">
        <f>SUM(C7:C12)</f>
        <v>6270705.1858300008</v>
      </c>
      <c r="D23" s="403">
        <f t="shared" ref="D23:J23" si="10">SUM(D7:D12)</f>
        <v>1249924.0966300003</v>
      </c>
      <c r="E23" s="400">
        <f t="shared" si="10"/>
        <v>1874828.6618000001</v>
      </c>
      <c r="F23" s="403">
        <f t="shared" si="10"/>
        <v>2013755.7794900001</v>
      </c>
      <c r="G23" s="400">
        <f t="shared" si="10"/>
        <v>5307299.2337800004</v>
      </c>
      <c r="H23" s="403">
        <f t="shared" si="10"/>
        <v>2653314.2295299997</v>
      </c>
      <c r="I23" s="400">
        <f t="shared" si="10"/>
        <v>2130467.4862300004</v>
      </c>
      <c r="J23" s="403">
        <f t="shared" si="10"/>
        <v>2197355.7476300001</v>
      </c>
      <c r="K23" s="400">
        <f>SUM(K7:K12)</f>
        <v>5277004.4647080144</v>
      </c>
      <c r="L23" s="403">
        <f t="shared" ref="L23:R23" si="11">SUM(L7:L12)</f>
        <v>5690852.8515900001</v>
      </c>
      <c r="M23" s="400">
        <f t="shared" si="11"/>
        <v>4624550.6466699997</v>
      </c>
      <c r="N23" s="403">
        <f t="shared" si="11"/>
        <v>2015512.64069</v>
      </c>
      <c r="O23" s="960">
        <f t="shared" si="11"/>
        <v>2449492.2306349999</v>
      </c>
      <c r="P23" s="403">
        <f t="shared" si="11"/>
        <v>45328548.367323026</v>
      </c>
      <c r="Q23" s="422">
        <f t="shared" si="11"/>
        <v>704039.04372000007</v>
      </c>
      <c r="R23" s="432">
        <f t="shared" si="11"/>
        <v>46032587.411043018</v>
      </c>
      <c r="S23" s="344"/>
    </row>
    <row r="24" spans="1:23" ht="15" customHeight="1" x14ac:dyDescent="0.25">
      <c r="A24" s="326" t="s">
        <v>181</v>
      </c>
      <c r="B24" s="776">
        <f>SUM(B13:B18)</f>
        <v>0</v>
      </c>
      <c r="C24" s="794">
        <f>SUM(C13:C18)</f>
        <v>0</v>
      </c>
      <c r="D24" s="777">
        <f t="shared" ref="D24:J24" si="12">SUM(D13:D18)</f>
        <v>0</v>
      </c>
      <c r="E24" s="794">
        <f t="shared" si="12"/>
        <v>0</v>
      </c>
      <c r="F24" s="777">
        <f t="shared" si="12"/>
        <v>0</v>
      </c>
      <c r="G24" s="794">
        <f t="shared" si="12"/>
        <v>0</v>
      </c>
      <c r="H24" s="777">
        <f t="shared" si="12"/>
        <v>0</v>
      </c>
      <c r="I24" s="794">
        <f t="shared" si="12"/>
        <v>0</v>
      </c>
      <c r="J24" s="777">
        <f t="shared" si="12"/>
        <v>0</v>
      </c>
      <c r="K24" s="794">
        <f>SUM(K13:K18)</f>
        <v>0</v>
      </c>
      <c r="L24" s="777">
        <f t="shared" ref="L24:R24" si="13">SUM(L13:L18)</f>
        <v>0</v>
      </c>
      <c r="M24" s="794">
        <f t="shared" si="13"/>
        <v>0</v>
      </c>
      <c r="N24" s="777">
        <f t="shared" si="13"/>
        <v>0</v>
      </c>
      <c r="O24" s="795">
        <f t="shared" si="13"/>
        <v>0</v>
      </c>
      <c r="P24" s="777">
        <f t="shared" si="13"/>
        <v>0</v>
      </c>
      <c r="Q24" s="796">
        <f t="shared" si="13"/>
        <v>0</v>
      </c>
      <c r="R24" s="806">
        <f t="shared" si="13"/>
        <v>0</v>
      </c>
      <c r="S24" s="344"/>
    </row>
    <row r="25" spans="1:23" ht="15" customHeight="1" x14ac:dyDescent="0.25">
      <c r="A25" s="365" t="s">
        <v>166</v>
      </c>
      <c r="B25" s="785">
        <f>SUM(B7:B18)</f>
        <v>1573485.1121099999</v>
      </c>
      <c r="C25" s="792">
        <f>SUM(C7:C18)</f>
        <v>6270705.1858300008</v>
      </c>
      <c r="D25" s="786">
        <f t="shared" ref="D25:J25" si="14">SUM(D7:D18)</f>
        <v>1249924.0966300003</v>
      </c>
      <c r="E25" s="792">
        <f t="shared" si="14"/>
        <v>1874828.6618000001</v>
      </c>
      <c r="F25" s="786">
        <f t="shared" si="14"/>
        <v>2013755.7794900001</v>
      </c>
      <c r="G25" s="792">
        <f t="shared" si="14"/>
        <v>5307299.2337800004</v>
      </c>
      <c r="H25" s="786">
        <f t="shared" si="14"/>
        <v>2653314.2295299997</v>
      </c>
      <c r="I25" s="792">
        <f t="shared" si="14"/>
        <v>2130467.4862300004</v>
      </c>
      <c r="J25" s="786">
        <f t="shared" si="14"/>
        <v>2197355.7476300001</v>
      </c>
      <c r="K25" s="792">
        <f>SUM(K7:K18)</f>
        <v>5277004.4647080144</v>
      </c>
      <c r="L25" s="786">
        <f t="shared" ref="L25:R25" si="15">SUM(L7:L18)</f>
        <v>5690852.8515900001</v>
      </c>
      <c r="M25" s="792">
        <f t="shared" si="15"/>
        <v>4624550.6466699997</v>
      </c>
      <c r="N25" s="786">
        <f t="shared" si="15"/>
        <v>2015512.64069</v>
      </c>
      <c r="O25" s="793">
        <f t="shared" si="15"/>
        <v>2449492.2306349999</v>
      </c>
      <c r="P25" s="805">
        <f t="shared" si="15"/>
        <v>45328548.367323026</v>
      </c>
      <c r="Q25" s="802">
        <f t="shared" si="15"/>
        <v>704039.04372000007</v>
      </c>
      <c r="R25" s="808">
        <f t="shared" si="15"/>
        <v>46032587.411043018</v>
      </c>
      <c r="S25" s="360"/>
    </row>
    <row r="26" spans="1:23" ht="9.75" customHeight="1" x14ac:dyDescent="0.25">
      <c r="B26" s="344"/>
      <c r="P26" s="358"/>
      <c r="R26" s="357"/>
      <c r="S26" s="344"/>
    </row>
    <row r="28" spans="1:23" ht="12" customHeight="1" x14ac:dyDescent="0.25">
      <c r="A28" s="345"/>
      <c r="B28" s="345"/>
      <c r="C28" s="345"/>
      <c r="H28" s="345"/>
      <c r="I28" s="345"/>
      <c r="J28" s="345"/>
      <c r="K28" s="345"/>
      <c r="O28" s="345"/>
      <c r="P28" s="345"/>
      <c r="Q28" s="345"/>
      <c r="R28" s="345"/>
    </row>
    <row r="29" spans="1:23" ht="12" customHeight="1" x14ac:dyDescent="0.25">
      <c r="E29" s="346"/>
      <c r="F29" s="346"/>
      <c r="G29" s="346"/>
      <c r="H29" s="346"/>
      <c r="L29" s="346"/>
      <c r="M29" s="346"/>
      <c r="N29" s="346"/>
    </row>
    <row r="30" spans="1:23" ht="12" customHeight="1" x14ac:dyDescent="0.25">
      <c r="E30" s="346"/>
      <c r="F30" s="346"/>
      <c r="G30" s="346"/>
      <c r="L30" s="346"/>
      <c r="M30" s="346"/>
      <c r="N30" s="346"/>
    </row>
    <row r="31" spans="1:23" ht="12" customHeight="1" x14ac:dyDescent="0.25">
      <c r="E31" s="346"/>
      <c r="F31" s="346"/>
      <c r="G31" s="346"/>
      <c r="L31" s="346"/>
      <c r="M31" s="346"/>
      <c r="N31" s="346"/>
    </row>
    <row r="32" spans="1:23" ht="12" customHeight="1" x14ac:dyDescent="0.25">
      <c r="E32" s="346"/>
      <c r="F32" s="346"/>
      <c r="G32" s="346"/>
      <c r="L32" s="346"/>
      <c r="M32" s="346"/>
      <c r="N32" s="346"/>
    </row>
    <row r="33" spans="5:14" ht="12" customHeight="1" x14ac:dyDescent="0.25">
      <c r="E33" s="346"/>
      <c r="F33" s="346"/>
      <c r="G33" s="346"/>
      <c r="L33" s="346"/>
      <c r="M33" s="346"/>
      <c r="N33" s="346"/>
    </row>
    <row r="34" spans="5:14" ht="12" customHeight="1" x14ac:dyDescent="0.25">
      <c r="E34" s="346"/>
      <c r="F34" s="346"/>
      <c r="G34" s="346"/>
      <c r="L34" s="346"/>
      <c r="M34" s="346"/>
      <c r="N34" s="346"/>
    </row>
    <row r="35" spans="5:14" ht="12" customHeight="1" x14ac:dyDescent="0.25">
      <c r="E35" s="346"/>
      <c r="F35" s="346"/>
      <c r="G35" s="346"/>
      <c r="L35" s="346"/>
      <c r="M35" s="346"/>
      <c r="N35" s="346"/>
    </row>
    <row r="36" spans="5:14" ht="12" customHeight="1" x14ac:dyDescent="0.25">
      <c r="E36" s="346"/>
      <c r="F36" s="346"/>
      <c r="G36" s="346"/>
      <c r="L36" s="346"/>
      <c r="M36" s="346"/>
      <c r="N36" s="346"/>
    </row>
    <row r="37" spans="5:14" ht="12" customHeight="1" x14ac:dyDescent="0.25">
      <c r="E37" s="346"/>
      <c r="F37" s="346"/>
      <c r="G37" s="346"/>
      <c r="L37" s="346"/>
      <c r="M37" s="346"/>
      <c r="N37" s="346"/>
    </row>
    <row r="38" spans="5:14" ht="12" customHeight="1" x14ac:dyDescent="0.25">
      <c r="E38" s="346"/>
      <c r="F38" s="346"/>
      <c r="G38" s="346"/>
      <c r="L38" s="346"/>
      <c r="M38" s="346"/>
      <c r="N38" s="346"/>
    </row>
    <row r="39" spans="5:14" ht="12" customHeight="1" x14ac:dyDescent="0.25">
      <c r="E39" s="346"/>
      <c r="F39" s="346"/>
      <c r="G39" s="346"/>
      <c r="L39" s="346"/>
      <c r="M39" s="346"/>
      <c r="N39" s="346"/>
    </row>
    <row r="40" spans="5:14" ht="12" customHeight="1" x14ac:dyDescent="0.25">
      <c r="E40" s="346"/>
      <c r="F40" s="346"/>
      <c r="G40" s="346"/>
      <c r="L40" s="346"/>
      <c r="M40" s="346"/>
      <c r="N40" s="346"/>
    </row>
    <row r="41" spans="5:14" ht="12" customHeight="1" x14ac:dyDescent="0.25"/>
    <row r="42" spans="5:14" ht="12" customHeight="1" x14ac:dyDescent="0.25"/>
    <row r="43" spans="5:14" ht="12" customHeight="1" x14ac:dyDescent="0.25"/>
    <row r="44" spans="5:14" ht="12" customHeight="1" x14ac:dyDescent="0.25"/>
    <row r="45" spans="5:14" ht="12" customHeight="1" x14ac:dyDescent="0.25"/>
  </sheetData>
  <mergeCells count="5">
    <mergeCell ref="A2:S2"/>
    <mergeCell ref="A3:I3"/>
    <mergeCell ref="B4:R4"/>
    <mergeCell ref="B5:R5"/>
    <mergeCell ref="Q1:S1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&amp;C31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T63"/>
  <sheetViews>
    <sheetView view="pageBreakPreview" zoomScaleNormal="100" zoomScaleSheetLayoutView="100" workbookViewId="0">
      <selection activeCell="H4" sqref="H4"/>
    </sheetView>
  </sheetViews>
  <sheetFormatPr defaultRowHeight="12.75" x14ac:dyDescent="0.25"/>
  <cols>
    <col min="1" max="1" width="0.85546875" style="382" customWidth="1"/>
    <col min="2" max="2" width="9.7109375" style="382" customWidth="1"/>
    <col min="3" max="3" width="6.7109375" style="382" customWidth="1"/>
    <col min="4" max="4" width="15.7109375" style="442" customWidth="1"/>
    <col min="5" max="5" width="8.7109375" style="442" customWidth="1"/>
    <col min="6" max="6" width="7.7109375" style="442" customWidth="1"/>
    <col min="7" max="7" width="8.7109375" style="442" customWidth="1"/>
    <col min="8" max="8" width="7.7109375" style="442" customWidth="1"/>
    <col min="9" max="9" width="9.7109375" style="442" customWidth="1"/>
    <col min="10" max="10" width="6.7109375" style="442" customWidth="1"/>
    <col min="11" max="11" width="4.28515625" style="442" customWidth="1"/>
    <col min="12" max="12" width="5.85546875" style="442" customWidth="1"/>
    <col min="13" max="13" width="11.5703125" style="442" bestFit="1" customWidth="1"/>
    <col min="14" max="14" width="13.42578125" style="442" customWidth="1"/>
    <col min="15" max="15" width="14.5703125" style="442" customWidth="1"/>
    <col min="16" max="260" width="9.140625" style="442"/>
    <col min="261" max="261" width="2.7109375" style="442" customWidth="1"/>
    <col min="262" max="266" width="15.7109375" style="442" customWidth="1"/>
    <col min="267" max="267" width="2.85546875" style="442" customWidth="1"/>
    <col min="268" max="268" width="5.85546875" style="442" customWidth="1"/>
    <col min="269" max="269" width="11.5703125" style="442" bestFit="1" customWidth="1"/>
    <col min="270" max="270" width="13.42578125" style="442" customWidth="1"/>
    <col min="271" max="271" width="14.5703125" style="442" customWidth="1"/>
    <col min="272" max="516" width="9.140625" style="442"/>
    <col min="517" max="517" width="2.7109375" style="442" customWidth="1"/>
    <col min="518" max="522" width="15.7109375" style="442" customWidth="1"/>
    <col min="523" max="523" width="2.85546875" style="442" customWidth="1"/>
    <col min="524" max="524" width="5.85546875" style="442" customWidth="1"/>
    <col min="525" max="525" width="11.5703125" style="442" bestFit="1" customWidth="1"/>
    <col min="526" max="526" width="13.42578125" style="442" customWidth="1"/>
    <col min="527" max="527" width="14.5703125" style="442" customWidth="1"/>
    <col min="528" max="772" width="9.140625" style="442"/>
    <col min="773" max="773" width="2.7109375" style="442" customWidth="1"/>
    <col min="774" max="778" width="15.7109375" style="442" customWidth="1"/>
    <col min="779" max="779" width="2.85546875" style="442" customWidth="1"/>
    <col min="780" max="780" width="5.85546875" style="442" customWidth="1"/>
    <col min="781" max="781" width="11.5703125" style="442" bestFit="1" customWidth="1"/>
    <col min="782" max="782" width="13.42578125" style="442" customWidth="1"/>
    <col min="783" max="783" width="14.5703125" style="442" customWidth="1"/>
    <col min="784" max="1028" width="9.140625" style="442"/>
    <col min="1029" max="1029" width="2.7109375" style="442" customWidth="1"/>
    <col min="1030" max="1034" width="15.7109375" style="442" customWidth="1"/>
    <col min="1035" max="1035" width="2.85546875" style="442" customWidth="1"/>
    <col min="1036" max="1036" width="5.85546875" style="442" customWidth="1"/>
    <col min="1037" max="1037" width="11.5703125" style="442" bestFit="1" customWidth="1"/>
    <col min="1038" max="1038" width="13.42578125" style="442" customWidth="1"/>
    <col min="1039" max="1039" width="14.5703125" style="442" customWidth="1"/>
    <col min="1040" max="1284" width="9.140625" style="442"/>
    <col min="1285" max="1285" width="2.7109375" style="442" customWidth="1"/>
    <col min="1286" max="1290" width="15.7109375" style="442" customWidth="1"/>
    <col min="1291" max="1291" width="2.85546875" style="442" customWidth="1"/>
    <col min="1292" max="1292" width="5.85546875" style="442" customWidth="1"/>
    <col min="1293" max="1293" width="11.5703125" style="442" bestFit="1" customWidth="1"/>
    <col min="1294" max="1294" width="13.42578125" style="442" customWidth="1"/>
    <col min="1295" max="1295" width="14.5703125" style="442" customWidth="1"/>
    <col min="1296" max="1540" width="9.140625" style="442"/>
    <col min="1541" max="1541" width="2.7109375" style="442" customWidth="1"/>
    <col min="1542" max="1546" width="15.7109375" style="442" customWidth="1"/>
    <col min="1547" max="1547" width="2.85546875" style="442" customWidth="1"/>
    <col min="1548" max="1548" width="5.85546875" style="442" customWidth="1"/>
    <col min="1549" max="1549" width="11.5703125" style="442" bestFit="1" customWidth="1"/>
    <col min="1550" max="1550" width="13.42578125" style="442" customWidth="1"/>
    <col min="1551" max="1551" width="14.5703125" style="442" customWidth="1"/>
    <col min="1552" max="1796" width="9.140625" style="442"/>
    <col min="1797" max="1797" width="2.7109375" style="442" customWidth="1"/>
    <col min="1798" max="1802" width="15.7109375" style="442" customWidth="1"/>
    <col min="1803" max="1803" width="2.85546875" style="442" customWidth="1"/>
    <col min="1804" max="1804" width="5.85546875" style="442" customWidth="1"/>
    <col min="1805" max="1805" width="11.5703125" style="442" bestFit="1" customWidth="1"/>
    <col min="1806" max="1806" width="13.42578125" style="442" customWidth="1"/>
    <col min="1807" max="1807" width="14.5703125" style="442" customWidth="1"/>
    <col min="1808" max="2052" width="9.140625" style="442"/>
    <col min="2053" max="2053" width="2.7109375" style="442" customWidth="1"/>
    <col min="2054" max="2058" width="15.7109375" style="442" customWidth="1"/>
    <col min="2059" max="2059" width="2.85546875" style="442" customWidth="1"/>
    <col min="2060" max="2060" width="5.85546875" style="442" customWidth="1"/>
    <col min="2061" max="2061" width="11.5703125" style="442" bestFit="1" customWidth="1"/>
    <col min="2062" max="2062" width="13.42578125" style="442" customWidth="1"/>
    <col min="2063" max="2063" width="14.5703125" style="442" customWidth="1"/>
    <col min="2064" max="2308" width="9.140625" style="442"/>
    <col min="2309" max="2309" width="2.7109375" style="442" customWidth="1"/>
    <col min="2310" max="2314" width="15.7109375" style="442" customWidth="1"/>
    <col min="2315" max="2315" width="2.85546875" style="442" customWidth="1"/>
    <col min="2316" max="2316" width="5.85546875" style="442" customWidth="1"/>
    <col min="2317" max="2317" width="11.5703125" style="442" bestFit="1" customWidth="1"/>
    <col min="2318" max="2318" width="13.42578125" style="442" customWidth="1"/>
    <col min="2319" max="2319" width="14.5703125" style="442" customWidth="1"/>
    <col min="2320" max="2564" width="9.140625" style="442"/>
    <col min="2565" max="2565" width="2.7109375" style="442" customWidth="1"/>
    <col min="2566" max="2570" width="15.7109375" style="442" customWidth="1"/>
    <col min="2571" max="2571" width="2.85546875" style="442" customWidth="1"/>
    <col min="2572" max="2572" width="5.85546875" style="442" customWidth="1"/>
    <col min="2573" max="2573" width="11.5703125" style="442" bestFit="1" customWidth="1"/>
    <col min="2574" max="2574" width="13.42578125" style="442" customWidth="1"/>
    <col min="2575" max="2575" width="14.5703125" style="442" customWidth="1"/>
    <col min="2576" max="2820" width="9.140625" style="442"/>
    <col min="2821" max="2821" width="2.7109375" style="442" customWidth="1"/>
    <col min="2822" max="2826" width="15.7109375" style="442" customWidth="1"/>
    <col min="2827" max="2827" width="2.85546875" style="442" customWidth="1"/>
    <col min="2828" max="2828" width="5.85546875" style="442" customWidth="1"/>
    <col min="2829" max="2829" width="11.5703125" style="442" bestFit="1" customWidth="1"/>
    <col min="2830" max="2830" width="13.42578125" style="442" customWidth="1"/>
    <col min="2831" max="2831" width="14.5703125" style="442" customWidth="1"/>
    <col min="2832" max="3076" width="9.140625" style="442"/>
    <col min="3077" max="3077" width="2.7109375" style="442" customWidth="1"/>
    <col min="3078" max="3082" width="15.7109375" style="442" customWidth="1"/>
    <col min="3083" max="3083" width="2.85546875" style="442" customWidth="1"/>
    <col min="3084" max="3084" width="5.85546875" style="442" customWidth="1"/>
    <col min="3085" max="3085" width="11.5703125" style="442" bestFit="1" customWidth="1"/>
    <col min="3086" max="3086" width="13.42578125" style="442" customWidth="1"/>
    <col min="3087" max="3087" width="14.5703125" style="442" customWidth="1"/>
    <col min="3088" max="3332" width="9.140625" style="442"/>
    <col min="3333" max="3333" width="2.7109375" style="442" customWidth="1"/>
    <col min="3334" max="3338" width="15.7109375" style="442" customWidth="1"/>
    <col min="3339" max="3339" width="2.85546875" style="442" customWidth="1"/>
    <col min="3340" max="3340" width="5.85546875" style="442" customWidth="1"/>
    <col min="3341" max="3341" width="11.5703125" style="442" bestFit="1" customWidth="1"/>
    <col min="3342" max="3342" width="13.42578125" style="442" customWidth="1"/>
    <col min="3343" max="3343" width="14.5703125" style="442" customWidth="1"/>
    <col min="3344" max="3588" width="9.140625" style="442"/>
    <col min="3589" max="3589" width="2.7109375" style="442" customWidth="1"/>
    <col min="3590" max="3594" width="15.7109375" style="442" customWidth="1"/>
    <col min="3595" max="3595" width="2.85546875" style="442" customWidth="1"/>
    <col min="3596" max="3596" width="5.85546875" style="442" customWidth="1"/>
    <col min="3597" max="3597" width="11.5703125" style="442" bestFit="1" customWidth="1"/>
    <col min="3598" max="3598" width="13.42578125" style="442" customWidth="1"/>
    <col min="3599" max="3599" width="14.5703125" style="442" customWidth="1"/>
    <col min="3600" max="3844" width="9.140625" style="442"/>
    <col min="3845" max="3845" width="2.7109375" style="442" customWidth="1"/>
    <col min="3846" max="3850" width="15.7109375" style="442" customWidth="1"/>
    <col min="3851" max="3851" width="2.85546875" style="442" customWidth="1"/>
    <col min="3852" max="3852" width="5.85546875" style="442" customWidth="1"/>
    <col min="3853" max="3853" width="11.5703125" style="442" bestFit="1" customWidth="1"/>
    <col min="3854" max="3854" width="13.42578125" style="442" customWidth="1"/>
    <col min="3855" max="3855" width="14.5703125" style="442" customWidth="1"/>
    <col min="3856" max="4100" width="9.140625" style="442"/>
    <col min="4101" max="4101" width="2.7109375" style="442" customWidth="1"/>
    <col min="4102" max="4106" width="15.7109375" style="442" customWidth="1"/>
    <col min="4107" max="4107" width="2.85546875" style="442" customWidth="1"/>
    <col min="4108" max="4108" width="5.85546875" style="442" customWidth="1"/>
    <col min="4109" max="4109" width="11.5703125" style="442" bestFit="1" customWidth="1"/>
    <col min="4110" max="4110" width="13.42578125" style="442" customWidth="1"/>
    <col min="4111" max="4111" width="14.5703125" style="442" customWidth="1"/>
    <col min="4112" max="4356" width="9.140625" style="442"/>
    <col min="4357" max="4357" width="2.7109375" style="442" customWidth="1"/>
    <col min="4358" max="4362" width="15.7109375" style="442" customWidth="1"/>
    <col min="4363" max="4363" width="2.85546875" style="442" customWidth="1"/>
    <col min="4364" max="4364" width="5.85546875" style="442" customWidth="1"/>
    <col min="4365" max="4365" width="11.5703125" style="442" bestFit="1" customWidth="1"/>
    <col min="4366" max="4366" width="13.42578125" style="442" customWidth="1"/>
    <col min="4367" max="4367" width="14.5703125" style="442" customWidth="1"/>
    <col min="4368" max="4612" width="9.140625" style="442"/>
    <col min="4613" max="4613" width="2.7109375" style="442" customWidth="1"/>
    <col min="4614" max="4618" width="15.7109375" style="442" customWidth="1"/>
    <col min="4619" max="4619" width="2.85546875" style="442" customWidth="1"/>
    <col min="4620" max="4620" width="5.85546875" style="442" customWidth="1"/>
    <col min="4621" max="4621" width="11.5703125" style="442" bestFit="1" customWidth="1"/>
    <col min="4622" max="4622" width="13.42578125" style="442" customWidth="1"/>
    <col min="4623" max="4623" width="14.5703125" style="442" customWidth="1"/>
    <col min="4624" max="4868" width="9.140625" style="442"/>
    <col min="4869" max="4869" width="2.7109375" style="442" customWidth="1"/>
    <col min="4870" max="4874" width="15.7109375" style="442" customWidth="1"/>
    <col min="4875" max="4875" width="2.85546875" style="442" customWidth="1"/>
    <col min="4876" max="4876" width="5.85546875" style="442" customWidth="1"/>
    <col min="4877" max="4877" width="11.5703125" style="442" bestFit="1" customWidth="1"/>
    <col min="4878" max="4878" width="13.42578125" style="442" customWidth="1"/>
    <col min="4879" max="4879" width="14.5703125" style="442" customWidth="1"/>
    <col min="4880" max="5124" width="9.140625" style="442"/>
    <col min="5125" max="5125" width="2.7109375" style="442" customWidth="1"/>
    <col min="5126" max="5130" width="15.7109375" style="442" customWidth="1"/>
    <col min="5131" max="5131" width="2.85546875" style="442" customWidth="1"/>
    <col min="5132" max="5132" width="5.85546875" style="442" customWidth="1"/>
    <col min="5133" max="5133" width="11.5703125" style="442" bestFit="1" customWidth="1"/>
    <col min="5134" max="5134" width="13.42578125" style="442" customWidth="1"/>
    <col min="5135" max="5135" width="14.5703125" style="442" customWidth="1"/>
    <col min="5136" max="5380" width="9.140625" style="442"/>
    <col min="5381" max="5381" width="2.7109375" style="442" customWidth="1"/>
    <col min="5382" max="5386" width="15.7109375" style="442" customWidth="1"/>
    <col min="5387" max="5387" width="2.85546875" style="442" customWidth="1"/>
    <col min="5388" max="5388" width="5.85546875" style="442" customWidth="1"/>
    <col min="5389" max="5389" width="11.5703125" style="442" bestFit="1" customWidth="1"/>
    <col min="5390" max="5390" width="13.42578125" style="442" customWidth="1"/>
    <col min="5391" max="5391" width="14.5703125" style="442" customWidth="1"/>
    <col min="5392" max="5636" width="9.140625" style="442"/>
    <col min="5637" max="5637" width="2.7109375" style="442" customWidth="1"/>
    <col min="5638" max="5642" width="15.7109375" style="442" customWidth="1"/>
    <col min="5643" max="5643" width="2.85546875" style="442" customWidth="1"/>
    <col min="5644" max="5644" width="5.85546875" style="442" customWidth="1"/>
    <col min="5645" max="5645" width="11.5703125" style="442" bestFit="1" customWidth="1"/>
    <col min="5646" max="5646" width="13.42578125" style="442" customWidth="1"/>
    <col min="5647" max="5647" width="14.5703125" style="442" customWidth="1"/>
    <col min="5648" max="5892" width="9.140625" style="442"/>
    <col min="5893" max="5893" width="2.7109375" style="442" customWidth="1"/>
    <col min="5894" max="5898" width="15.7109375" style="442" customWidth="1"/>
    <col min="5899" max="5899" width="2.85546875" style="442" customWidth="1"/>
    <col min="5900" max="5900" width="5.85546875" style="442" customWidth="1"/>
    <col min="5901" max="5901" width="11.5703125" style="442" bestFit="1" customWidth="1"/>
    <col min="5902" max="5902" width="13.42578125" style="442" customWidth="1"/>
    <col min="5903" max="5903" width="14.5703125" style="442" customWidth="1"/>
    <col min="5904" max="6148" width="9.140625" style="442"/>
    <col min="6149" max="6149" width="2.7109375" style="442" customWidth="1"/>
    <col min="6150" max="6154" width="15.7109375" style="442" customWidth="1"/>
    <col min="6155" max="6155" width="2.85546875" style="442" customWidth="1"/>
    <col min="6156" max="6156" width="5.85546875" style="442" customWidth="1"/>
    <col min="6157" max="6157" width="11.5703125" style="442" bestFit="1" customWidth="1"/>
    <col min="6158" max="6158" width="13.42578125" style="442" customWidth="1"/>
    <col min="6159" max="6159" width="14.5703125" style="442" customWidth="1"/>
    <col min="6160" max="6404" width="9.140625" style="442"/>
    <col min="6405" max="6405" width="2.7109375" style="442" customWidth="1"/>
    <col min="6406" max="6410" width="15.7109375" style="442" customWidth="1"/>
    <col min="6411" max="6411" width="2.85546875" style="442" customWidth="1"/>
    <col min="6412" max="6412" width="5.85546875" style="442" customWidth="1"/>
    <col min="6413" max="6413" width="11.5703125" style="442" bestFit="1" customWidth="1"/>
    <col min="6414" max="6414" width="13.42578125" style="442" customWidth="1"/>
    <col min="6415" max="6415" width="14.5703125" style="442" customWidth="1"/>
    <col min="6416" max="6660" width="9.140625" style="442"/>
    <col min="6661" max="6661" width="2.7109375" style="442" customWidth="1"/>
    <col min="6662" max="6666" width="15.7109375" style="442" customWidth="1"/>
    <col min="6667" max="6667" width="2.85546875" style="442" customWidth="1"/>
    <col min="6668" max="6668" width="5.85546875" style="442" customWidth="1"/>
    <col min="6669" max="6669" width="11.5703125" style="442" bestFit="1" customWidth="1"/>
    <col min="6670" max="6670" width="13.42578125" style="442" customWidth="1"/>
    <col min="6671" max="6671" width="14.5703125" style="442" customWidth="1"/>
    <col min="6672" max="6916" width="9.140625" style="442"/>
    <col min="6917" max="6917" width="2.7109375" style="442" customWidth="1"/>
    <col min="6918" max="6922" width="15.7109375" style="442" customWidth="1"/>
    <col min="6923" max="6923" width="2.85546875" style="442" customWidth="1"/>
    <col min="6924" max="6924" width="5.85546875" style="442" customWidth="1"/>
    <col min="6925" max="6925" width="11.5703125" style="442" bestFit="1" customWidth="1"/>
    <col min="6926" max="6926" width="13.42578125" style="442" customWidth="1"/>
    <col min="6927" max="6927" width="14.5703125" style="442" customWidth="1"/>
    <col min="6928" max="7172" width="9.140625" style="442"/>
    <col min="7173" max="7173" width="2.7109375" style="442" customWidth="1"/>
    <col min="7174" max="7178" width="15.7109375" style="442" customWidth="1"/>
    <col min="7179" max="7179" width="2.85546875" style="442" customWidth="1"/>
    <col min="7180" max="7180" width="5.85546875" style="442" customWidth="1"/>
    <col min="7181" max="7181" width="11.5703125" style="442" bestFit="1" customWidth="1"/>
    <col min="7182" max="7182" width="13.42578125" style="442" customWidth="1"/>
    <col min="7183" max="7183" width="14.5703125" style="442" customWidth="1"/>
    <col min="7184" max="7428" width="9.140625" style="442"/>
    <col min="7429" max="7429" width="2.7109375" style="442" customWidth="1"/>
    <col min="7430" max="7434" width="15.7109375" style="442" customWidth="1"/>
    <col min="7435" max="7435" width="2.85546875" style="442" customWidth="1"/>
    <col min="7436" max="7436" width="5.85546875" style="442" customWidth="1"/>
    <col min="7437" max="7437" width="11.5703125" style="442" bestFit="1" customWidth="1"/>
    <col min="7438" max="7438" width="13.42578125" style="442" customWidth="1"/>
    <col min="7439" max="7439" width="14.5703125" style="442" customWidth="1"/>
    <col min="7440" max="7684" width="9.140625" style="442"/>
    <col min="7685" max="7685" width="2.7109375" style="442" customWidth="1"/>
    <col min="7686" max="7690" width="15.7109375" style="442" customWidth="1"/>
    <col min="7691" max="7691" width="2.85546875" style="442" customWidth="1"/>
    <col min="7692" max="7692" width="5.85546875" style="442" customWidth="1"/>
    <col min="7693" max="7693" width="11.5703125" style="442" bestFit="1" customWidth="1"/>
    <col min="7694" max="7694" width="13.42578125" style="442" customWidth="1"/>
    <col min="7695" max="7695" width="14.5703125" style="442" customWidth="1"/>
    <col min="7696" max="7940" width="9.140625" style="442"/>
    <col min="7941" max="7941" width="2.7109375" style="442" customWidth="1"/>
    <col min="7942" max="7946" width="15.7109375" style="442" customWidth="1"/>
    <col min="7947" max="7947" width="2.85546875" style="442" customWidth="1"/>
    <col min="7948" max="7948" width="5.85546875" style="442" customWidth="1"/>
    <col min="7949" max="7949" width="11.5703125" style="442" bestFit="1" customWidth="1"/>
    <col min="7950" max="7950" width="13.42578125" style="442" customWidth="1"/>
    <col min="7951" max="7951" width="14.5703125" style="442" customWidth="1"/>
    <col min="7952" max="8196" width="9.140625" style="442"/>
    <col min="8197" max="8197" width="2.7109375" style="442" customWidth="1"/>
    <col min="8198" max="8202" width="15.7109375" style="442" customWidth="1"/>
    <col min="8203" max="8203" width="2.85546875" style="442" customWidth="1"/>
    <col min="8204" max="8204" width="5.85546875" style="442" customWidth="1"/>
    <col min="8205" max="8205" width="11.5703125" style="442" bestFit="1" customWidth="1"/>
    <col min="8206" max="8206" width="13.42578125" style="442" customWidth="1"/>
    <col min="8207" max="8207" width="14.5703125" style="442" customWidth="1"/>
    <col min="8208" max="8452" width="9.140625" style="442"/>
    <col min="8453" max="8453" width="2.7109375" style="442" customWidth="1"/>
    <col min="8454" max="8458" width="15.7109375" style="442" customWidth="1"/>
    <col min="8459" max="8459" width="2.85546875" style="442" customWidth="1"/>
    <col min="8460" max="8460" width="5.85546875" style="442" customWidth="1"/>
    <col min="8461" max="8461" width="11.5703125" style="442" bestFit="1" customWidth="1"/>
    <col min="8462" max="8462" width="13.42578125" style="442" customWidth="1"/>
    <col min="8463" max="8463" width="14.5703125" style="442" customWidth="1"/>
    <col min="8464" max="8708" width="9.140625" style="442"/>
    <col min="8709" max="8709" width="2.7109375" style="442" customWidth="1"/>
    <col min="8710" max="8714" width="15.7109375" style="442" customWidth="1"/>
    <col min="8715" max="8715" width="2.85546875" style="442" customWidth="1"/>
    <col min="8716" max="8716" width="5.85546875" style="442" customWidth="1"/>
    <col min="8717" max="8717" width="11.5703125" style="442" bestFit="1" customWidth="1"/>
    <col min="8718" max="8718" width="13.42578125" style="442" customWidth="1"/>
    <col min="8719" max="8719" width="14.5703125" style="442" customWidth="1"/>
    <col min="8720" max="8964" width="9.140625" style="442"/>
    <col min="8965" max="8965" width="2.7109375" style="442" customWidth="1"/>
    <col min="8966" max="8970" width="15.7109375" style="442" customWidth="1"/>
    <col min="8971" max="8971" width="2.85546875" style="442" customWidth="1"/>
    <col min="8972" max="8972" width="5.85546875" style="442" customWidth="1"/>
    <col min="8973" max="8973" width="11.5703125" style="442" bestFit="1" customWidth="1"/>
    <col min="8974" max="8974" width="13.42578125" style="442" customWidth="1"/>
    <col min="8975" max="8975" width="14.5703125" style="442" customWidth="1"/>
    <col min="8976" max="9220" width="9.140625" style="442"/>
    <col min="9221" max="9221" width="2.7109375" style="442" customWidth="1"/>
    <col min="9222" max="9226" width="15.7109375" style="442" customWidth="1"/>
    <col min="9227" max="9227" width="2.85546875" style="442" customWidth="1"/>
    <col min="9228" max="9228" width="5.85546875" style="442" customWidth="1"/>
    <col min="9229" max="9229" width="11.5703125" style="442" bestFit="1" customWidth="1"/>
    <col min="9230" max="9230" width="13.42578125" style="442" customWidth="1"/>
    <col min="9231" max="9231" width="14.5703125" style="442" customWidth="1"/>
    <col min="9232" max="9476" width="9.140625" style="442"/>
    <col min="9477" max="9477" width="2.7109375" style="442" customWidth="1"/>
    <col min="9478" max="9482" width="15.7109375" style="442" customWidth="1"/>
    <col min="9483" max="9483" width="2.85546875" style="442" customWidth="1"/>
    <col min="9484" max="9484" width="5.85546875" style="442" customWidth="1"/>
    <col min="9485" max="9485" width="11.5703125" style="442" bestFit="1" customWidth="1"/>
    <col min="9486" max="9486" width="13.42578125" style="442" customWidth="1"/>
    <col min="9487" max="9487" width="14.5703125" style="442" customWidth="1"/>
    <col min="9488" max="9732" width="9.140625" style="442"/>
    <col min="9733" max="9733" width="2.7109375" style="442" customWidth="1"/>
    <col min="9734" max="9738" width="15.7109375" style="442" customWidth="1"/>
    <col min="9739" max="9739" width="2.85546875" style="442" customWidth="1"/>
    <col min="9740" max="9740" width="5.85546875" style="442" customWidth="1"/>
    <col min="9741" max="9741" width="11.5703125" style="442" bestFit="1" customWidth="1"/>
    <col min="9742" max="9742" width="13.42578125" style="442" customWidth="1"/>
    <col min="9743" max="9743" width="14.5703125" style="442" customWidth="1"/>
    <col min="9744" max="9988" width="9.140625" style="442"/>
    <col min="9989" max="9989" width="2.7109375" style="442" customWidth="1"/>
    <col min="9990" max="9994" width="15.7109375" style="442" customWidth="1"/>
    <col min="9995" max="9995" width="2.85546875" style="442" customWidth="1"/>
    <col min="9996" max="9996" width="5.85546875" style="442" customWidth="1"/>
    <col min="9997" max="9997" width="11.5703125" style="442" bestFit="1" customWidth="1"/>
    <col min="9998" max="9998" width="13.42578125" style="442" customWidth="1"/>
    <col min="9999" max="9999" width="14.5703125" style="442" customWidth="1"/>
    <col min="10000" max="10244" width="9.140625" style="442"/>
    <col min="10245" max="10245" width="2.7109375" style="442" customWidth="1"/>
    <col min="10246" max="10250" width="15.7109375" style="442" customWidth="1"/>
    <col min="10251" max="10251" width="2.85546875" style="442" customWidth="1"/>
    <col min="10252" max="10252" width="5.85546875" style="442" customWidth="1"/>
    <col min="10253" max="10253" width="11.5703125" style="442" bestFit="1" customWidth="1"/>
    <col min="10254" max="10254" width="13.42578125" style="442" customWidth="1"/>
    <col min="10255" max="10255" width="14.5703125" style="442" customWidth="1"/>
    <col min="10256" max="10500" width="9.140625" style="442"/>
    <col min="10501" max="10501" width="2.7109375" style="442" customWidth="1"/>
    <col min="10502" max="10506" width="15.7109375" style="442" customWidth="1"/>
    <col min="10507" max="10507" width="2.85546875" style="442" customWidth="1"/>
    <col min="10508" max="10508" width="5.85546875" style="442" customWidth="1"/>
    <col min="10509" max="10509" width="11.5703125" style="442" bestFit="1" customWidth="1"/>
    <col min="10510" max="10510" width="13.42578125" style="442" customWidth="1"/>
    <col min="10511" max="10511" width="14.5703125" style="442" customWidth="1"/>
    <col min="10512" max="10756" width="9.140625" style="442"/>
    <col min="10757" max="10757" width="2.7109375" style="442" customWidth="1"/>
    <col min="10758" max="10762" width="15.7109375" style="442" customWidth="1"/>
    <col min="10763" max="10763" width="2.85546875" style="442" customWidth="1"/>
    <col min="10764" max="10764" width="5.85546875" style="442" customWidth="1"/>
    <col min="10765" max="10765" width="11.5703125" style="442" bestFit="1" customWidth="1"/>
    <col min="10766" max="10766" width="13.42578125" style="442" customWidth="1"/>
    <col min="10767" max="10767" width="14.5703125" style="442" customWidth="1"/>
    <col min="10768" max="11012" width="9.140625" style="442"/>
    <col min="11013" max="11013" width="2.7109375" style="442" customWidth="1"/>
    <col min="11014" max="11018" width="15.7109375" style="442" customWidth="1"/>
    <col min="11019" max="11019" width="2.85546875" style="442" customWidth="1"/>
    <col min="11020" max="11020" width="5.85546875" style="442" customWidth="1"/>
    <col min="11021" max="11021" width="11.5703125" style="442" bestFit="1" customWidth="1"/>
    <col min="11022" max="11022" width="13.42578125" style="442" customWidth="1"/>
    <col min="11023" max="11023" width="14.5703125" style="442" customWidth="1"/>
    <col min="11024" max="11268" width="9.140625" style="442"/>
    <col min="11269" max="11269" width="2.7109375" style="442" customWidth="1"/>
    <col min="11270" max="11274" width="15.7109375" style="442" customWidth="1"/>
    <col min="11275" max="11275" width="2.85546875" style="442" customWidth="1"/>
    <col min="11276" max="11276" width="5.85546875" style="442" customWidth="1"/>
    <col min="11277" max="11277" width="11.5703125" style="442" bestFit="1" customWidth="1"/>
    <col min="11278" max="11278" width="13.42578125" style="442" customWidth="1"/>
    <col min="11279" max="11279" width="14.5703125" style="442" customWidth="1"/>
    <col min="11280" max="11524" width="9.140625" style="442"/>
    <col min="11525" max="11525" width="2.7109375" style="442" customWidth="1"/>
    <col min="11526" max="11530" width="15.7109375" style="442" customWidth="1"/>
    <col min="11531" max="11531" width="2.85546875" style="442" customWidth="1"/>
    <col min="11532" max="11532" width="5.85546875" style="442" customWidth="1"/>
    <col min="11533" max="11533" width="11.5703125" style="442" bestFit="1" customWidth="1"/>
    <col min="11534" max="11534" width="13.42578125" style="442" customWidth="1"/>
    <col min="11535" max="11535" width="14.5703125" style="442" customWidth="1"/>
    <col min="11536" max="11780" width="9.140625" style="442"/>
    <col min="11781" max="11781" width="2.7109375" style="442" customWidth="1"/>
    <col min="11782" max="11786" width="15.7109375" style="442" customWidth="1"/>
    <col min="11787" max="11787" width="2.85546875" style="442" customWidth="1"/>
    <col min="11788" max="11788" width="5.85546875" style="442" customWidth="1"/>
    <col min="11789" max="11789" width="11.5703125" style="442" bestFit="1" customWidth="1"/>
    <col min="11790" max="11790" width="13.42578125" style="442" customWidth="1"/>
    <col min="11791" max="11791" width="14.5703125" style="442" customWidth="1"/>
    <col min="11792" max="12036" width="9.140625" style="442"/>
    <col min="12037" max="12037" width="2.7109375" style="442" customWidth="1"/>
    <col min="12038" max="12042" width="15.7109375" style="442" customWidth="1"/>
    <col min="12043" max="12043" width="2.85546875" style="442" customWidth="1"/>
    <col min="12044" max="12044" width="5.85546875" style="442" customWidth="1"/>
    <col min="12045" max="12045" width="11.5703125" style="442" bestFit="1" customWidth="1"/>
    <col min="12046" max="12046" width="13.42578125" style="442" customWidth="1"/>
    <col min="12047" max="12047" width="14.5703125" style="442" customWidth="1"/>
    <col min="12048" max="12292" width="9.140625" style="442"/>
    <col min="12293" max="12293" width="2.7109375" style="442" customWidth="1"/>
    <col min="12294" max="12298" width="15.7109375" style="442" customWidth="1"/>
    <col min="12299" max="12299" width="2.85546875" style="442" customWidth="1"/>
    <col min="12300" max="12300" width="5.85546875" style="442" customWidth="1"/>
    <col min="12301" max="12301" width="11.5703125" style="442" bestFit="1" customWidth="1"/>
    <col min="12302" max="12302" width="13.42578125" style="442" customWidth="1"/>
    <col min="12303" max="12303" width="14.5703125" style="442" customWidth="1"/>
    <col min="12304" max="12548" width="9.140625" style="442"/>
    <col min="12549" max="12549" width="2.7109375" style="442" customWidth="1"/>
    <col min="12550" max="12554" width="15.7109375" style="442" customWidth="1"/>
    <col min="12555" max="12555" width="2.85546875" style="442" customWidth="1"/>
    <col min="12556" max="12556" width="5.85546875" style="442" customWidth="1"/>
    <col min="12557" max="12557" width="11.5703125" style="442" bestFit="1" customWidth="1"/>
    <col min="12558" max="12558" width="13.42578125" style="442" customWidth="1"/>
    <col min="12559" max="12559" width="14.5703125" style="442" customWidth="1"/>
    <col min="12560" max="12804" width="9.140625" style="442"/>
    <col min="12805" max="12805" width="2.7109375" style="442" customWidth="1"/>
    <col min="12806" max="12810" width="15.7109375" style="442" customWidth="1"/>
    <col min="12811" max="12811" width="2.85546875" style="442" customWidth="1"/>
    <col min="12812" max="12812" width="5.85546875" style="442" customWidth="1"/>
    <col min="12813" max="12813" width="11.5703125" style="442" bestFit="1" customWidth="1"/>
    <col min="12814" max="12814" width="13.42578125" style="442" customWidth="1"/>
    <col min="12815" max="12815" width="14.5703125" style="442" customWidth="1"/>
    <col min="12816" max="13060" width="9.140625" style="442"/>
    <col min="13061" max="13061" width="2.7109375" style="442" customWidth="1"/>
    <col min="13062" max="13066" width="15.7109375" style="442" customWidth="1"/>
    <col min="13067" max="13067" width="2.85546875" style="442" customWidth="1"/>
    <col min="13068" max="13068" width="5.85546875" style="442" customWidth="1"/>
    <col min="13069" max="13069" width="11.5703125" style="442" bestFit="1" customWidth="1"/>
    <col min="13070" max="13070" width="13.42578125" style="442" customWidth="1"/>
    <col min="13071" max="13071" width="14.5703125" style="442" customWidth="1"/>
    <col min="13072" max="13316" width="9.140625" style="442"/>
    <col min="13317" max="13317" width="2.7109375" style="442" customWidth="1"/>
    <col min="13318" max="13322" width="15.7109375" style="442" customWidth="1"/>
    <col min="13323" max="13323" width="2.85546875" style="442" customWidth="1"/>
    <col min="13324" max="13324" width="5.85546875" style="442" customWidth="1"/>
    <col min="13325" max="13325" width="11.5703125" style="442" bestFit="1" customWidth="1"/>
    <col min="13326" max="13326" width="13.42578125" style="442" customWidth="1"/>
    <col min="13327" max="13327" width="14.5703125" style="442" customWidth="1"/>
    <col min="13328" max="13572" width="9.140625" style="442"/>
    <col min="13573" max="13573" width="2.7109375" style="442" customWidth="1"/>
    <col min="13574" max="13578" width="15.7109375" style="442" customWidth="1"/>
    <col min="13579" max="13579" width="2.85546875" style="442" customWidth="1"/>
    <col min="13580" max="13580" width="5.85546875" style="442" customWidth="1"/>
    <col min="13581" max="13581" width="11.5703125" style="442" bestFit="1" customWidth="1"/>
    <col min="13582" max="13582" width="13.42578125" style="442" customWidth="1"/>
    <col min="13583" max="13583" width="14.5703125" style="442" customWidth="1"/>
    <col min="13584" max="13828" width="9.140625" style="442"/>
    <col min="13829" max="13829" width="2.7109375" style="442" customWidth="1"/>
    <col min="13830" max="13834" width="15.7109375" style="442" customWidth="1"/>
    <col min="13835" max="13835" width="2.85546875" style="442" customWidth="1"/>
    <col min="13836" max="13836" width="5.85546875" style="442" customWidth="1"/>
    <col min="13837" max="13837" width="11.5703125" style="442" bestFit="1" customWidth="1"/>
    <col min="13838" max="13838" width="13.42578125" style="442" customWidth="1"/>
    <col min="13839" max="13839" width="14.5703125" style="442" customWidth="1"/>
    <col min="13840" max="14084" width="9.140625" style="442"/>
    <col min="14085" max="14085" width="2.7109375" style="442" customWidth="1"/>
    <col min="14086" max="14090" width="15.7109375" style="442" customWidth="1"/>
    <col min="14091" max="14091" width="2.85546875" style="442" customWidth="1"/>
    <col min="14092" max="14092" width="5.85546875" style="442" customWidth="1"/>
    <col min="14093" max="14093" width="11.5703125" style="442" bestFit="1" customWidth="1"/>
    <col min="14094" max="14094" width="13.42578125" style="442" customWidth="1"/>
    <col min="14095" max="14095" width="14.5703125" style="442" customWidth="1"/>
    <col min="14096" max="14340" width="9.140625" style="442"/>
    <col min="14341" max="14341" width="2.7109375" style="442" customWidth="1"/>
    <col min="14342" max="14346" width="15.7109375" style="442" customWidth="1"/>
    <col min="14347" max="14347" width="2.85546875" style="442" customWidth="1"/>
    <col min="14348" max="14348" width="5.85546875" style="442" customWidth="1"/>
    <col min="14349" max="14349" width="11.5703125" style="442" bestFit="1" customWidth="1"/>
    <col min="14350" max="14350" width="13.42578125" style="442" customWidth="1"/>
    <col min="14351" max="14351" width="14.5703125" style="442" customWidth="1"/>
    <col min="14352" max="14596" width="9.140625" style="442"/>
    <col min="14597" max="14597" width="2.7109375" style="442" customWidth="1"/>
    <col min="14598" max="14602" width="15.7109375" style="442" customWidth="1"/>
    <col min="14603" max="14603" width="2.85546875" style="442" customWidth="1"/>
    <col min="14604" max="14604" width="5.85546875" style="442" customWidth="1"/>
    <col min="14605" max="14605" width="11.5703125" style="442" bestFit="1" customWidth="1"/>
    <col min="14606" max="14606" width="13.42578125" style="442" customWidth="1"/>
    <col min="14607" max="14607" width="14.5703125" style="442" customWidth="1"/>
    <col min="14608" max="14852" width="9.140625" style="442"/>
    <col min="14853" max="14853" width="2.7109375" style="442" customWidth="1"/>
    <col min="14854" max="14858" width="15.7109375" style="442" customWidth="1"/>
    <col min="14859" max="14859" width="2.85546875" style="442" customWidth="1"/>
    <col min="14860" max="14860" width="5.85546875" style="442" customWidth="1"/>
    <col min="14861" max="14861" width="11.5703125" style="442" bestFit="1" customWidth="1"/>
    <col min="14862" max="14862" width="13.42578125" style="442" customWidth="1"/>
    <col min="14863" max="14863" width="14.5703125" style="442" customWidth="1"/>
    <col min="14864" max="15108" width="9.140625" style="442"/>
    <col min="15109" max="15109" width="2.7109375" style="442" customWidth="1"/>
    <col min="15110" max="15114" width="15.7109375" style="442" customWidth="1"/>
    <col min="15115" max="15115" width="2.85546875" style="442" customWidth="1"/>
    <col min="15116" max="15116" width="5.85546875" style="442" customWidth="1"/>
    <col min="15117" max="15117" width="11.5703125" style="442" bestFit="1" customWidth="1"/>
    <col min="15118" max="15118" width="13.42578125" style="442" customWidth="1"/>
    <col min="15119" max="15119" width="14.5703125" style="442" customWidth="1"/>
    <col min="15120" max="15364" width="9.140625" style="442"/>
    <col min="15365" max="15365" width="2.7109375" style="442" customWidth="1"/>
    <col min="15366" max="15370" width="15.7109375" style="442" customWidth="1"/>
    <col min="15371" max="15371" width="2.85546875" style="442" customWidth="1"/>
    <col min="15372" max="15372" width="5.85546875" style="442" customWidth="1"/>
    <col min="15373" max="15373" width="11.5703125" style="442" bestFit="1" customWidth="1"/>
    <col min="15374" max="15374" width="13.42578125" style="442" customWidth="1"/>
    <col min="15375" max="15375" width="14.5703125" style="442" customWidth="1"/>
    <col min="15376" max="15620" width="9.140625" style="442"/>
    <col min="15621" max="15621" width="2.7109375" style="442" customWidth="1"/>
    <col min="15622" max="15626" width="15.7109375" style="442" customWidth="1"/>
    <col min="15627" max="15627" width="2.85546875" style="442" customWidth="1"/>
    <col min="15628" max="15628" width="5.85546875" style="442" customWidth="1"/>
    <col min="15629" max="15629" width="11.5703125" style="442" bestFit="1" customWidth="1"/>
    <col min="15630" max="15630" width="13.42578125" style="442" customWidth="1"/>
    <col min="15631" max="15631" width="14.5703125" style="442" customWidth="1"/>
    <col min="15632" max="15876" width="9.140625" style="442"/>
    <col min="15877" max="15877" width="2.7109375" style="442" customWidth="1"/>
    <col min="15878" max="15882" width="15.7109375" style="442" customWidth="1"/>
    <col min="15883" max="15883" width="2.85546875" style="442" customWidth="1"/>
    <col min="15884" max="15884" width="5.85546875" style="442" customWidth="1"/>
    <col min="15885" max="15885" width="11.5703125" style="442" bestFit="1" customWidth="1"/>
    <col min="15886" max="15886" width="13.42578125" style="442" customWidth="1"/>
    <col min="15887" max="15887" width="14.5703125" style="442" customWidth="1"/>
    <col min="15888" max="16132" width="9.140625" style="442"/>
    <col min="16133" max="16133" width="2.7109375" style="442" customWidth="1"/>
    <col min="16134" max="16138" width="15.7109375" style="442" customWidth="1"/>
    <col min="16139" max="16139" width="2.85546875" style="442" customWidth="1"/>
    <col min="16140" max="16140" width="5.85546875" style="442" customWidth="1"/>
    <col min="16141" max="16141" width="11.5703125" style="442" bestFit="1" customWidth="1"/>
    <col min="16142" max="16142" width="13.42578125" style="442" customWidth="1"/>
    <col min="16143" max="16143" width="14.5703125" style="442" customWidth="1"/>
    <col min="16144" max="16384" width="9.140625" style="442"/>
  </cols>
  <sheetData>
    <row r="1" spans="1:20" x14ac:dyDescent="0.25">
      <c r="I1" s="1139"/>
      <c r="J1" s="1139"/>
      <c r="K1" s="1139"/>
      <c r="L1" s="443"/>
    </row>
    <row r="2" spans="1:20" ht="24.75" customHeight="1" x14ac:dyDescent="0.25">
      <c r="B2" s="486"/>
      <c r="D2" s="1143" t="s">
        <v>141</v>
      </c>
      <c r="E2" s="1143"/>
      <c r="F2" s="1143"/>
      <c r="G2" s="1143"/>
      <c r="H2" s="1143"/>
      <c r="I2" s="640"/>
      <c r="J2" s="486"/>
      <c r="K2" s="486"/>
    </row>
    <row r="3" spans="1:20" ht="24.95" customHeight="1" x14ac:dyDescent="0.25">
      <c r="A3" s="444"/>
      <c r="B3" s="445"/>
      <c r="C3" s="640"/>
      <c r="D3" s="640"/>
      <c r="E3" s="640"/>
      <c r="F3" s="640"/>
      <c r="G3" s="640"/>
      <c r="H3" s="640"/>
      <c r="I3" s="640"/>
      <c r="J3" s="446"/>
      <c r="K3" s="447"/>
    </row>
    <row r="4" spans="1:20" ht="24.95" customHeight="1" x14ac:dyDescent="0.25">
      <c r="A4" s="448"/>
      <c r="B4" s="445"/>
      <c r="C4" s="445"/>
      <c r="D4" s="1140"/>
      <c r="E4" s="1140"/>
      <c r="F4" s="1140"/>
      <c r="G4" s="1140"/>
      <c r="H4" s="449"/>
      <c r="I4" s="446"/>
      <c r="J4" s="446"/>
      <c r="K4" s="450"/>
    </row>
    <row r="5" spans="1:20" ht="24.95" customHeight="1" x14ac:dyDescent="0.25">
      <c r="A5" s="448"/>
      <c r="B5" s="1134" t="s">
        <v>192</v>
      </c>
      <c r="C5" s="1134"/>
      <c r="D5" s="451" t="s">
        <v>127</v>
      </c>
      <c r="E5" s="1141" t="s">
        <v>128</v>
      </c>
      <c r="F5" s="1142"/>
      <c r="G5" s="452"/>
      <c r="H5" s="453" t="s">
        <v>82</v>
      </c>
      <c r="I5" s="1134" t="s">
        <v>193</v>
      </c>
      <c r="J5" s="1134"/>
      <c r="K5" s="450"/>
      <c r="N5" s="454"/>
    </row>
    <row r="6" spans="1:20" ht="24.95" customHeight="1" x14ac:dyDescent="0.25">
      <c r="A6" s="448"/>
      <c r="B6" s="1134"/>
      <c r="C6" s="1134"/>
      <c r="D6" s="455"/>
      <c r="E6" s="456"/>
      <c r="F6" s="456"/>
      <c r="G6" s="448"/>
      <c r="H6" s="448"/>
      <c r="I6" s="1134"/>
      <c r="J6" s="1134"/>
      <c r="K6" s="450"/>
      <c r="M6" s="457"/>
      <c r="N6" s="454"/>
    </row>
    <row r="7" spans="1:20" ht="24.95" customHeight="1" x14ac:dyDescent="0.25">
      <c r="A7" s="448"/>
      <c r="B7" s="458"/>
      <c r="C7" s="458"/>
      <c r="D7" s="459"/>
      <c r="E7" s="459"/>
      <c r="F7" s="1131"/>
      <c r="G7" s="1131"/>
      <c r="H7" s="1131"/>
      <c r="I7" s="1131"/>
      <c r="J7" s="458"/>
      <c r="K7" s="450"/>
      <c r="M7" s="457"/>
      <c r="N7" s="454"/>
    </row>
    <row r="8" spans="1:20" ht="24.95" customHeight="1" x14ac:dyDescent="0.25">
      <c r="A8" s="448"/>
      <c r="B8" s="1129"/>
      <c r="C8" s="1129"/>
      <c r="D8" s="459"/>
      <c r="E8" s="459"/>
      <c r="F8" s="1132"/>
      <c r="G8" s="1133"/>
      <c r="H8" s="460"/>
      <c r="I8" s="1144" t="s">
        <v>194</v>
      </c>
      <c r="J8" s="1144"/>
      <c r="K8" s="450"/>
      <c r="M8" s="457"/>
      <c r="N8" s="454"/>
      <c r="O8" s="461"/>
    </row>
    <row r="9" spans="1:20" ht="24.95" customHeight="1" x14ac:dyDescent="0.25">
      <c r="A9" s="448"/>
      <c r="B9" s="1134" t="s">
        <v>129</v>
      </c>
      <c r="C9" s="1134"/>
      <c r="D9" s="462" t="s">
        <v>130</v>
      </c>
      <c r="F9" s="1133"/>
      <c r="G9" s="1133"/>
      <c r="H9" s="448"/>
      <c r="I9" s="1144"/>
      <c r="J9" s="1144"/>
      <c r="K9" s="450"/>
      <c r="N9" s="454"/>
      <c r="O9" s="461"/>
    </row>
    <row r="10" spans="1:20" ht="24.95" customHeight="1" x14ac:dyDescent="0.25">
      <c r="A10" s="448"/>
      <c r="B10" s="1134"/>
      <c r="C10" s="1134"/>
      <c r="D10" s="463"/>
      <c r="E10" s="488" t="s">
        <v>191</v>
      </c>
      <c r="F10" s="487"/>
      <c r="G10" s="448"/>
      <c r="H10" s="448"/>
      <c r="L10" s="460"/>
      <c r="M10" s="457"/>
      <c r="N10" s="454"/>
      <c r="O10" s="461"/>
      <c r="P10" s="454"/>
      <c r="R10" s="454"/>
      <c r="S10" s="454"/>
      <c r="T10" s="454"/>
    </row>
    <row r="11" spans="1:20" ht="24.95" customHeight="1" x14ac:dyDescent="0.25">
      <c r="A11" s="448"/>
      <c r="D11" s="463"/>
      <c r="E11" s="1134" t="s">
        <v>131</v>
      </c>
      <c r="F11" s="1134"/>
      <c r="G11" s="464"/>
      <c r="H11" s="464"/>
      <c r="I11" s="1136" t="s">
        <v>46</v>
      </c>
      <c r="J11" s="1136"/>
      <c r="K11" s="1136"/>
      <c r="L11" s="460"/>
      <c r="N11" s="454"/>
      <c r="O11" s="461"/>
      <c r="P11" s="454"/>
      <c r="R11" s="454"/>
      <c r="S11" s="454"/>
      <c r="T11" s="454"/>
    </row>
    <row r="12" spans="1:20" ht="24.95" customHeight="1" x14ac:dyDescent="0.25">
      <c r="A12" s="448"/>
      <c r="B12" s="1129"/>
      <c r="C12" s="1129"/>
      <c r="D12" s="465"/>
      <c r="E12" s="1134"/>
      <c r="F12" s="1134"/>
      <c r="I12" s="1136"/>
      <c r="J12" s="1136"/>
      <c r="K12" s="1136"/>
      <c r="L12" s="460"/>
      <c r="N12" s="454"/>
      <c r="O12" s="454"/>
      <c r="P12" s="454"/>
      <c r="Q12" s="461"/>
      <c r="R12" s="454"/>
      <c r="S12" s="454"/>
      <c r="T12" s="454"/>
    </row>
    <row r="13" spans="1:20" ht="24.95" customHeight="1" x14ac:dyDescent="0.25">
      <c r="A13" s="448"/>
      <c r="B13" s="1134" t="s">
        <v>132</v>
      </c>
      <c r="C13" s="1134"/>
      <c r="D13" s="466" t="s">
        <v>133</v>
      </c>
      <c r="K13" s="445"/>
      <c r="L13" s="460"/>
      <c r="N13" s="454"/>
      <c r="O13" s="454"/>
      <c r="P13" s="454"/>
      <c r="R13" s="454"/>
      <c r="S13" s="454"/>
      <c r="T13" s="454"/>
    </row>
    <row r="14" spans="1:20" ht="24.95" customHeight="1" x14ac:dyDescent="0.25">
      <c r="A14" s="448"/>
      <c r="B14" s="1134"/>
      <c r="C14" s="1134"/>
      <c r="I14" s="1134" t="s">
        <v>145</v>
      </c>
      <c r="J14" s="1134"/>
      <c r="K14" s="445"/>
      <c r="L14" s="460"/>
      <c r="N14" s="454"/>
      <c r="O14" s="454"/>
      <c r="P14" s="454"/>
      <c r="Q14" s="461"/>
      <c r="R14" s="454"/>
      <c r="S14" s="454"/>
      <c r="T14" s="454"/>
    </row>
    <row r="15" spans="1:20" ht="24.95" customHeight="1" x14ac:dyDescent="0.25">
      <c r="A15" s="448"/>
      <c r="E15" s="467"/>
      <c r="F15" s="468"/>
      <c r="G15" s="469"/>
      <c r="I15" s="1134"/>
      <c r="J15" s="1134"/>
      <c r="K15" s="450"/>
      <c r="L15" s="460"/>
      <c r="N15" s="454"/>
      <c r="O15" s="454"/>
      <c r="P15" s="454"/>
      <c r="R15" s="454"/>
      <c r="S15" s="454"/>
      <c r="T15" s="454"/>
    </row>
    <row r="16" spans="1:20" ht="24.95" customHeight="1" x14ac:dyDescent="0.25">
      <c r="A16" s="448"/>
      <c r="D16" s="448"/>
      <c r="H16" s="470"/>
      <c r="L16" s="460"/>
      <c r="N16" s="454"/>
      <c r="O16" s="454"/>
      <c r="P16" s="454"/>
      <c r="Q16" s="461"/>
      <c r="R16" s="454"/>
      <c r="S16" s="454"/>
      <c r="T16" s="454"/>
    </row>
    <row r="17" spans="1:20" ht="24.95" customHeight="1" x14ac:dyDescent="0.25">
      <c r="A17" s="448"/>
      <c r="B17" s="1129"/>
      <c r="C17" s="1129"/>
      <c r="D17" s="471"/>
      <c r="H17" s="470"/>
      <c r="I17" s="1145" t="s">
        <v>134</v>
      </c>
      <c r="J17" s="1145"/>
      <c r="K17" s="450"/>
      <c r="L17" s="472"/>
      <c r="M17" s="461"/>
      <c r="N17" s="461"/>
      <c r="O17" s="461"/>
      <c r="P17" s="454"/>
      <c r="R17" s="454"/>
      <c r="S17" s="454"/>
      <c r="T17" s="454"/>
    </row>
    <row r="18" spans="1:20" ht="24.95" customHeight="1" x14ac:dyDescent="0.25">
      <c r="A18" s="450"/>
      <c r="B18" s="1135" t="s">
        <v>195</v>
      </c>
      <c r="C18" s="1135"/>
      <c r="D18" s="473" t="s">
        <v>135</v>
      </c>
      <c r="E18" s="445"/>
      <c r="F18" s="445"/>
      <c r="I18" s="1145"/>
      <c r="J18" s="1145"/>
      <c r="K18" s="450"/>
      <c r="N18" s="454"/>
      <c r="O18" s="454"/>
      <c r="P18" s="454"/>
      <c r="R18" s="454"/>
      <c r="S18" s="454"/>
      <c r="T18" s="454"/>
    </row>
    <row r="19" spans="1:20" ht="24.95" customHeight="1" x14ac:dyDescent="0.25">
      <c r="A19" s="474"/>
      <c r="B19" s="1135"/>
      <c r="C19" s="1135"/>
      <c r="D19" s="475"/>
      <c r="E19" s="489" t="s">
        <v>136</v>
      </c>
      <c r="F19" s="476"/>
      <c r="G19" s="448"/>
      <c r="H19" s="448"/>
      <c r="I19" s="1137"/>
      <c r="J19" s="1137"/>
      <c r="K19" s="474"/>
      <c r="N19" s="454"/>
      <c r="O19" s="461"/>
      <c r="T19" s="454"/>
    </row>
    <row r="20" spans="1:20" ht="24.95" customHeight="1" x14ac:dyDescent="0.25">
      <c r="A20" s="474"/>
      <c r="B20" s="1138"/>
      <c r="C20" s="1138"/>
      <c r="D20" s="475"/>
      <c r="E20" s="1135" t="s">
        <v>137</v>
      </c>
      <c r="F20" s="1135"/>
      <c r="I20" s="1135" t="s">
        <v>144</v>
      </c>
      <c r="J20" s="1135"/>
      <c r="K20" s="474"/>
      <c r="M20" s="461"/>
      <c r="N20" s="454"/>
      <c r="P20" s="461"/>
      <c r="T20" s="454"/>
    </row>
    <row r="21" spans="1:20" ht="24.95" customHeight="1" x14ac:dyDescent="0.25">
      <c r="A21" s="474"/>
      <c r="B21" s="1138"/>
      <c r="C21" s="1138"/>
      <c r="D21" s="475"/>
      <c r="E21" s="1135"/>
      <c r="F21" s="1135"/>
      <c r="I21" s="1135"/>
      <c r="J21" s="1135"/>
      <c r="K21" s="474"/>
      <c r="M21" s="461"/>
      <c r="N21" s="454"/>
      <c r="O21" s="461"/>
    </row>
    <row r="22" spans="1:20" ht="24.95" customHeight="1" x14ac:dyDescent="0.25">
      <c r="B22" s="1135" t="s">
        <v>196</v>
      </c>
      <c r="C22" s="1135"/>
      <c r="D22" s="477" t="s">
        <v>138</v>
      </c>
      <c r="K22" s="478"/>
      <c r="N22" s="454"/>
    </row>
    <row r="23" spans="1:20" ht="24.95" customHeight="1" x14ac:dyDescent="0.25">
      <c r="B23" s="1135"/>
      <c r="C23" s="1135"/>
      <c r="D23" s="479"/>
      <c r="H23" s="470"/>
      <c r="I23" s="1147" t="s">
        <v>143</v>
      </c>
      <c r="J23" s="1148"/>
      <c r="K23" s="478"/>
      <c r="L23" s="457"/>
    </row>
    <row r="24" spans="1:20" ht="24.95" customHeight="1" x14ac:dyDescent="0.25">
      <c r="A24" s="345"/>
      <c r="B24" s="345"/>
      <c r="C24" s="345"/>
      <c r="D24" s="345"/>
      <c r="F24" s="1145" t="s">
        <v>139</v>
      </c>
      <c r="G24" s="1145"/>
      <c r="H24" s="470"/>
      <c r="I24" s="1147"/>
      <c r="J24" s="1148"/>
      <c r="K24" s="478"/>
      <c r="M24" s="461"/>
      <c r="O24" s="461"/>
    </row>
    <row r="25" spans="1:20" ht="24.95" customHeight="1" x14ac:dyDescent="0.25">
      <c r="A25" s="345"/>
      <c r="D25" s="345"/>
      <c r="E25" s="480"/>
      <c r="F25" s="1145"/>
      <c r="G25" s="1145"/>
      <c r="H25" s="445"/>
      <c r="K25" s="478"/>
    </row>
    <row r="26" spans="1:20" ht="24.95" customHeight="1" x14ac:dyDescent="0.25">
      <c r="A26" s="345"/>
      <c r="I26" s="1147" t="s">
        <v>190</v>
      </c>
      <c r="J26" s="1146"/>
      <c r="K26" s="478"/>
      <c r="M26" s="461"/>
      <c r="N26" s="461"/>
    </row>
    <row r="27" spans="1:20" ht="24.95" customHeight="1" x14ac:dyDescent="0.25">
      <c r="A27" s="345"/>
      <c r="B27" s="1127"/>
      <c r="C27" s="1127"/>
      <c r="D27" s="1127"/>
      <c r="E27" s="481"/>
      <c r="F27" s="481"/>
      <c r="I27" s="1147"/>
      <c r="J27" s="1146"/>
      <c r="M27" s="461"/>
      <c r="N27" s="461"/>
    </row>
    <row r="28" spans="1:20" ht="24.95" customHeight="1" x14ac:dyDescent="0.25">
      <c r="E28" s="481"/>
      <c r="F28" s="481"/>
    </row>
    <row r="29" spans="1:20" ht="24.95" customHeight="1" x14ac:dyDescent="0.25">
      <c r="F29" s="1128"/>
      <c r="G29" s="1128"/>
      <c r="H29" s="482"/>
      <c r="I29" s="482"/>
    </row>
    <row r="30" spans="1:20" ht="10.5" customHeight="1" x14ac:dyDescent="0.25">
      <c r="G30" s="1129"/>
      <c r="H30" s="1129"/>
    </row>
    <row r="31" spans="1:20" ht="24.95" customHeight="1" x14ac:dyDescent="0.25">
      <c r="F31" s="1146" t="s">
        <v>140</v>
      </c>
      <c r="G31" s="1146"/>
      <c r="I31" s="481"/>
      <c r="J31" s="481"/>
    </row>
    <row r="32" spans="1:20" ht="24.95" customHeight="1" x14ac:dyDescent="0.25">
      <c r="B32" s="345"/>
      <c r="C32" s="345"/>
      <c r="D32" s="345"/>
      <c r="E32" s="345"/>
      <c r="F32" s="1146"/>
      <c r="G32" s="1146"/>
      <c r="I32" s="481"/>
      <c r="J32" s="481"/>
      <c r="K32" s="345"/>
    </row>
    <row r="33" spans="1:11" ht="12.95" customHeight="1" x14ac:dyDescent="0.25"/>
    <row r="34" spans="1:11" ht="12.95" customHeight="1" x14ac:dyDescent="0.25">
      <c r="A34" s="1130"/>
      <c r="B34" s="1130"/>
      <c r="C34" s="1130"/>
      <c r="D34" s="1130"/>
      <c r="E34" s="1130"/>
      <c r="F34" s="1130"/>
      <c r="G34" s="1130"/>
      <c r="H34" s="1130"/>
      <c r="I34" s="1130"/>
      <c r="J34" s="1130"/>
      <c r="K34" s="1130"/>
    </row>
    <row r="35" spans="1:11" ht="20.100000000000001" customHeight="1" x14ac:dyDescent="0.25">
      <c r="A35" s="1126"/>
      <c r="B35" s="1126"/>
      <c r="C35" s="1126"/>
      <c r="D35" s="1126"/>
      <c r="E35" s="1126"/>
      <c r="F35" s="1126"/>
      <c r="G35" s="1126"/>
      <c r="H35" s="1126"/>
      <c r="I35" s="1126"/>
      <c r="J35" s="1126"/>
      <c r="K35" s="1126"/>
    </row>
    <row r="36" spans="1:11" ht="20.100000000000001" customHeight="1" x14ac:dyDescent="0.25"/>
    <row r="37" spans="1:11" ht="20.100000000000001" customHeight="1" x14ac:dyDescent="0.25"/>
    <row r="38" spans="1:11" ht="15" customHeight="1" x14ac:dyDescent="0.25">
      <c r="A38" s="483"/>
      <c r="B38" s="483"/>
      <c r="C38" s="483"/>
      <c r="D38" s="460"/>
      <c r="E38" s="484"/>
      <c r="F38" s="484"/>
      <c r="G38" s="484"/>
      <c r="H38" s="484"/>
    </row>
    <row r="39" spans="1:11" ht="15" customHeight="1" x14ac:dyDescent="0.25">
      <c r="A39" s="483"/>
      <c r="B39" s="483"/>
      <c r="C39" s="483"/>
      <c r="D39" s="460"/>
      <c r="E39" s="484"/>
      <c r="F39" s="484"/>
      <c r="G39" s="484"/>
      <c r="H39" s="484"/>
    </row>
    <row r="40" spans="1:11" ht="15" customHeight="1" x14ac:dyDescent="0.25">
      <c r="A40" s="483"/>
      <c r="B40" s="483"/>
      <c r="C40" s="483"/>
      <c r="D40" s="460"/>
      <c r="E40" s="484"/>
      <c r="F40" s="484"/>
      <c r="G40" s="484"/>
      <c r="H40" s="484"/>
    </row>
    <row r="41" spans="1:11" ht="15" customHeight="1" x14ac:dyDescent="0.25">
      <c r="A41" s="483"/>
      <c r="B41" s="483"/>
      <c r="C41" s="483"/>
      <c r="D41" s="460"/>
      <c r="E41" s="484"/>
      <c r="F41" s="484"/>
      <c r="G41" s="484"/>
      <c r="H41" s="484"/>
    </row>
    <row r="42" spans="1:11" ht="15" customHeight="1" x14ac:dyDescent="0.25">
      <c r="A42" s="483"/>
      <c r="B42" s="483"/>
      <c r="C42" s="483"/>
      <c r="D42" s="460"/>
      <c r="E42" s="484"/>
      <c r="F42" s="484"/>
      <c r="G42" s="484"/>
      <c r="H42" s="484"/>
    </row>
    <row r="43" spans="1:11" ht="15" customHeight="1" x14ac:dyDescent="0.25">
      <c r="A43" s="483"/>
      <c r="B43" s="483"/>
      <c r="C43" s="483"/>
      <c r="D43" s="460"/>
      <c r="E43" s="484"/>
      <c r="F43" s="484"/>
      <c r="G43" s="484"/>
      <c r="H43" s="484"/>
    </row>
    <row r="44" spans="1:11" ht="15" customHeight="1" x14ac:dyDescent="0.25">
      <c r="A44" s="483"/>
      <c r="B44" s="483"/>
      <c r="C44" s="483"/>
      <c r="D44" s="460"/>
      <c r="E44" s="484"/>
      <c r="F44" s="484"/>
      <c r="G44" s="484"/>
      <c r="H44" s="484"/>
    </row>
    <row r="45" spans="1:11" ht="15" customHeight="1" x14ac:dyDescent="0.25">
      <c r="A45" s="483"/>
      <c r="B45" s="483"/>
      <c r="C45" s="483"/>
      <c r="D45" s="460"/>
      <c r="E45" s="484"/>
      <c r="F45" s="484"/>
      <c r="G45" s="484"/>
      <c r="H45" s="484"/>
    </row>
    <row r="46" spans="1:11" ht="15" customHeight="1" x14ac:dyDescent="0.25">
      <c r="A46" s="483"/>
      <c r="B46" s="483"/>
      <c r="C46" s="483"/>
      <c r="D46" s="460"/>
      <c r="E46" s="484"/>
      <c r="F46" s="484"/>
      <c r="G46" s="484"/>
      <c r="H46" s="484"/>
    </row>
    <row r="47" spans="1:11" ht="15" customHeight="1" x14ac:dyDescent="0.25">
      <c r="E47" s="485"/>
      <c r="F47" s="485"/>
      <c r="G47" s="485"/>
      <c r="H47" s="485"/>
    </row>
    <row r="48" spans="1:11" ht="15" customHeight="1" x14ac:dyDescent="0.25">
      <c r="E48" s="485"/>
      <c r="F48" s="485"/>
      <c r="G48" s="485"/>
      <c r="H48" s="485"/>
    </row>
    <row r="49" spans="4:20" ht="15" customHeight="1" x14ac:dyDescent="0.25">
      <c r="E49" s="485"/>
      <c r="F49" s="485"/>
      <c r="G49" s="485"/>
      <c r="H49" s="485"/>
    </row>
    <row r="50" spans="4:20" ht="15" customHeight="1" x14ac:dyDescent="0.25"/>
    <row r="51" spans="4:20" ht="15" customHeight="1" x14ac:dyDescent="0.25"/>
    <row r="52" spans="4:20" ht="15" customHeight="1" x14ac:dyDescent="0.25"/>
    <row r="53" spans="4:20" s="382" customFormat="1" ht="15" customHeight="1" x14ac:dyDescent="0.25">
      <c r="D53" s="442"/>
      <c r="E53" s="442"/>
      <c r="F53" s="442"/>
      <c r="G53" s="442"/>
      <c r="H53" s="442"/>
      <c r="I53" s="442"/>
      <c r="J53" s="442"/>
      <c r="K53" s="442"/>
      <c r="L53" s="442"/>
      <c r="M53" s="442"/>
      <c r="N53" s="442"/>
      <c r="O53" s="442"/>
      <c r="P53" s="442"/>
      <c r="Q53" s="442"/>
      <c r="R53" s="442"/>
      <c r="S53" s="442"/>
      <c r="T53" s="442"/>
    </row>
    <row r="54" spans="4:20" s="382" customFormat="1" ht="15" customHeight="1" x14ac:dyDescent="0.25">
      <c r="D54" s="442"/>
      <c r="E54" s="442"/>
      <c r="F54" s="442"/>
      <c r="G54" s="442"/>
      <c r="H54" s="442"/>
      <c r="I54" s="442"/>
      <c r="J54" s="442"/>
      <c r="K54" s="442"/>
      <c r="L54" s="442"/>
      <c r="M54" s="442"/>
      <c r="N54" s="442"/>
      <c r="O54" s="442"/>
      <c r="P54" s="442"/>
      <c r="Q54" s="442"/>
      <c r="R54" s="442"/>
      <c r="S54" s="442"/>
      <c r="T54" s="442"/>
    </row>
    <row r="55" spans="4:20" s="382" customFormat="1" ht="15" customHeight="1" x14ac:dyDescent="0.25">
      <c r="D55" s="442"/>
      <c r="E55" s="442"/>
      <c r="F55" s="442"/>
      <c r="G55" s="442"/>
      <c r="H55" s="442"/>
      <c r="I55" s="442"/>
      <c r="J55" s="442"/>
      <c r="K55" s="442"/>
      <c r="L55" s="442"/>
      <c r="M55" s="442"/>
      <c r="N55" s="442"/>
      <c r="O55" s="442"/>
      <c r="P55" s="442"/>
      <c r="Q55" s="442"/>
      <c r="R55" s="442"/>
      <c r="S55" s="442"/>
      <c r="T55" s="442"/>
    </row>
    <row r="56" spans="4:20" s="382" customFormat="1" ht="15" customHeight="1" x14ac:dyDescent="0.25">
      <c r="D56" s="442"/>
      <c r="E56" s="442"/>
      <c r="F56" s="442"/>
      <c r="G56" s="442"/>
      <c r="H56" s="442"/>
      <c r="I56" s="442"/>
      <c r="J56" s="442"/>
      <c r="K56" s="442"/>
      <c r="L56" s="442"/>
      <c r="M56" s="442"/>
      <c r="N56" s="442"/>
      <c r="O56" s="442"/>
      <c r="P56" s="442"/>
      <c r="Q56" s="442"/>
      <c r="R56" s="442"/>
      <c r="S56" s="442"/>
      <c r="T56" s="442"/>
    </row>
    <row r="57" spans="4:20" s="382" customFormat="1" ht="15" customHeight="1" x14ac:dyDescent="0.25">
      <c r="D57" s="442"/>
      <c r="E57" s="442"/>
      <c r="F57" s="442"/>
      <c r="G57" s="442"/>
      <c r="H57" s="442"/>
      <c r="I57" s="442"/>
      <c r="J57" s="442"/>
      <c r="K57" s="442"/>
      <c r="L57" s="442"/>
      <c r="M57" s="442"/>
      <c r="N57" s="442"/>
      <c r="O57" s="442"/>
      <c r="P57" s="442"/>
      <c r="Q57" s="442"/>
      <c r="R57" s="442"/>
      <c r="S57" s="442"/>
      <c r="T57" s="442"/>
    </row>
    <row r="58" spans="4:20" s="382" customFormat="1" ht="15" customHeight="1" x14ac:dyDescent="0.25">
      <c r="D58" s="442"/>
      <c r="E58" s="442"/>
      <c r="F58" s="442"/>
      <c r="G58" s="442"/>
      <c r="H58" s="442"/>
      <c r="I58" s="442"/>
      <c r="J58" s="442"/>
      <c r="K58" s="442"/>
      <c r="L58" s="442"/>
      <c r="M58" s="442"/>
      <c r="N58" s="442"/>
      <c r="O58" s="442"/>
      <c r="P58" s="442"/>
      <c r="Q58" s="442"/>
      <c r="R58" s="442"/>
      <c r="S58" s="442"/>
      <c r="T58" s="442"/>
    </row>
    <row r="59" spans="4:20" s="382" customFormat="1" ht="15" customHeight="1" x14ac:dyDescent="0.25">
      <c r="D59" s="442"/>
      <c r="E59" s="442"/>
      <c r="F59" s="442"/>
      <c r="G59" s="442"/>
      <c r="H59" s="442"/>
      <c r="I59" s="442"/>
      <c r="J59" s="442"/>
      <c r="K59" s="442"/>
      <c r="L59" s="442"/>
      <c r="M59" s="442"/>
      <c r="N59" s="442"/>
      <c r="O59" s="442"/>
      <c r="P59" s="442"/>
      <c r="Q59" s="442"/>
      <c r="R59" s="442"/>
      <c r="S59" s="442"/>
      <c r="T59" s="442"/>
    </row>
    <row r="60" spans="4:20" s="382" customFormat="1" ht="15" customHeight="1" x14ac:dyDescent="0.25">
      <c r="D60" s="442"/>
      <c r="E60" s="442"/>
      <c r="F60" s="442"/>
      <c r="G60" s="442"/>
      <c r="H60" s="442"/>
      <c r="I60" s="442"/>
      <c r="J60" s="442"/>
      <c r="K60" s="442"/>
      <c r="L60" s="442"/>
      <c r="M60" s="442"/>
      <c r="N60" s="442"/>
      <c r="O60" s="442"/>
      <c r="P60" s="442"/>
      <c r="Q60" s="442"/>
      <c r="R60" s="442"/>
      <c r="S60" s="442"/>
      <c r="T60" s="442"/>
    </row>
    <row r="61" spans="4:20" s="382" customFormat="1" ht="15" customHeight="1" x14ac:dyDescent="0.25">
      <c r="D61" s="442"/>
      <c r="E61" s="442"/>
      <c r="F61" s="442"/>
      <c r="G61" s="442"/>
      <c r="H61" s="442"/>
      <c r="I61" s="442"/>
      <c r="J61" s="442"/>
      <c r="K61" s="442"/>
      <c r="L61" s="442"/>
      <c r="M61" s="442"/>
      <c r="N61" s="442"/>
      <c r="O61" s="442"/>
      <c r="P61" s="442"/>
      <c r="Q61" s="442"/>
      <c r="R61" s="442"/>
      <c r="S61" s="442"/>
      <c r="T61" s="442"/>
    </row>
    <row r="62" spans="4:20" s="382" customFormat="1" ht="15" customHeight="1" x14ac:dyDescent="0.25">
      <c r="D62" s="442"/>
      <c r="E62" s="442"/>
      <c r="F62" s="442"/>
      <c r="G62" s="442"/>
      <c r="H62" s="442"/>
      <c r="I62" s="442"/>
      <c r="J62" s="442"/>
      <c r="K62" s="442"/>
      <c r="L62" s="442"/>
      <c r="M62" s="442"/>
      <c r="N62" s="442"/>
      <c r="O62" s="442"/>
      <c r="P62" s="442"/>
      <c r="Q62" s="442"/>
      <c r="R62" s="442"/>
      <c r="S62" s="442"/>
      <c r="T62" s="442"/>
    </row>
    <row r="63" spans="4:20" s="382" customFormat="1" ht="15" customHeight="1" x14ac:dyDescent="0.25">
      <c r="D63" s="442"/>
      <c r="E63" s="442"/>
      <c r="F63" s="442"/>
      <c r="G63" s="442"/>
      <c r="H63" s="442"/>
      <c r="I63" s="442"/>
      <c r="J63" s="442"/>
      <c r="K63" s="442"/>
      <c r="L63" s="442"/>
      <c r="M63" s="442"/>
      <c r="N63" s="442"/>
      <c r="O63" s="442"/>
      <c r="P63" s="442"/>
      <c r="Q63" s="442"/>
      <c r="R63" s="442"/>
      <c r="S63" s="442"/>
      <c r="T63" s="442"/>
    </row>
  </sheetData>
  <mergeCells count="33">
    <mergeCell ref="I8:J9"/>
    <mergeCell ref="F24:G25"/>
    <mergeCell ref="F31:G32"/>
    <mergeCell ref="I23:J24"/>
    <mergeCell ref="I26:J27"/>
    <mergeCell ref="I17:J18"/>
    <mergeCell ref="I1:K1"/>
    <mergeCell ref="D4:G4"/>
    <mergeCell ref="B5:C6"/>
    <mergeCell ref="E5:F5"/>
    <mergeCell ref="I5:J6"/>
    <mergeCell ref="D2:H2"/>
    <mergeCell ref="F7:I7"/>
    <mergeCell ref="B8:C8"/>
    <mergeCell ref="F8:G9"/>
    <mergeCell ref="B9:C10"/>
    <mergeCell ref="B22:C23"/>
    <mergeCell ref="E11:F12"/>
    <mergeCell ref="I11:K12"/>
    <mergeCell ref="B12:C12"/>
    <mergeCell ref="B13:C14"/>
    <mergeCell ref="B17:C17"/>
    <mergeCell ref="B18:C19"/>
    <mergeCell ref="I19:J19"/>
    <mergeCell ref="B20:C21"/>
    <mergeCell ref="E20:F21"/>
    <mergeCell ref="I20:J21"/>
    <mergeCell ref="I14:J15"/>
    <mergeCell ref="A35:K35"/>
    <mergeCell ref="B27:D27"/>
    <mergeCell ref="F29:G29"/>
    <mergeCell ref="G30:H30"/>
    <mergeCell ref="A34:K34"/>
  </mergeCells>
  <pageMargins left="1.1811023622047245" right="0.43307086614173229" top="0.55118110236220474" bottom="0.39370078740157483" header="0.51181102362204722" footer="0.31496062992125984"/>
  <pageSetup paperSize="9" orientation="portrait" r:id="rId1"/>
  <headerFooter alignWithMargins="0">
    <oddFooter>&amp;C32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view="pageBreakPreview" zoomScaleNormal="100" zoomScaleSheetLayoutView="100" workbookViewId="0"/>
  </sheetViews>
  <sheetFormatPr defaultRowHeight="12.75" x14ac:dyDescent="0.2"/>
  <cols>
    <col min="1" max="9" width="14.7109375" style="3" customWidth="1"/>
    <col min="10" max="16384" width="9.140625" style="3"/>
  </cols>
  <sheetData>
    <row r="1" spans="1:9" x14ac:dyDescent="0.2">
      <c r="E1" s="1150"/>
      <c r="F1" s="1150"/>
    </row>
    <row r="2" spans="1:9" ht="15.75" customHeight="1" x14ac:dyDescent="0.2">
      <c r="A2" s="1151" t="s">
        <v>239</v>
      </c>
      <c r="B2" s="1151"/>
      <c r="C2" s="1151"/>
      <c r="D2" s="1151"/>
      <c r="E2" s="1151"/>
      <c r="F2" s="1151"/>
      <c r="G2" s="1151"/>
      <c r="H2" s="1151"/>
      <c r="I2" s="1151"/>
    </row>
    <row r="3" spans="1:9" x14ac:dyDescent="0.2">
      <c r="E3" s="918"/>
      <c r="F3" s="918"/>
    </row>
    <row r="4" spans="1:9" ht="15.75" customHeight="1" x14ac:dyDescent="0.2">
      <c r="I4" s="919"/>
    </row>
    <row r="5" spans="1:9" ht="15.75" customHeight="1" x14ac:dyDescent="0.2">
      <c r="A5" s="490"/>
      <c r="B5" s="490"/>
      <c r="C5" s="490"/>
      <c r="D5" s="490"/>
      <c r="E5" s="490"/>
      <c r="F5" s="490"/>
      <c r="G5" s="490"/>
      <c r="H5" s="490"/>
      <c r="I5" s="490"/>
    </row>
    <row r="6" spans="1:9" ht="30" customHeight="1" x14ac:dyDescent="0.2">
      <c r="A6" s="491"/>
      <c r="B6" s="491"/>
      <c r="C6" s="491"/>
      <c r="D6" s="491"/>
      <c r="E6" s="491"/>
      <c r="F6" s="491"/>
      <c r="G6" s="492"/>
      <c r="H6" s="492"/>
    </row>
    <row r="7" spans="1:9" x14ac:dyDescent="0.2">
      <c r="A7" s="491"/>
      <c r="B7" s="491"/>
      <c r="C7" s="491"/>
      <c r="D7" s="491"/>
      <c r="E7" s="491"/>
      <c r="F7" s="491"/>
    </row>
    <row r="8" spans="1:9" ht="27" customHeight="1" x14ac:dyDescent="0.2">
      <c r="A8" s="491"/>
      <c r="B8" s="491"/>
      <c r="C8" s="491"/>
      <c r="D8" s="491"/>
      <c r="E8" s="491"/>
      <c r="F8" s="491"/>
    </row>
    <row r="9" spans="1:9" ht="12.95" customHeight="1" x14ac:dyDescent="0.2">
      <c r="A9" s="491"/>
      <c r="B9" s="491"/>
      <c r="C9" s="491"/>
      <c r="D9" s="491"/>
      <c r="E9" s="491"/>
      <c r="F9" s="491"/>
    </row>
    <row r="10" spans="1:9" ht="12.95" customHeight="1" x14ac:dyDescent="0.2">
      <c r="A10" s="491"/>
      <c r="B10" s="491"/>
      <c r="C10" s="491"/>
      <c r="D10" s="491"/>
      <c r="E10" s="491"/>
      <c r="F10" s="491"/>
    </row>
    <row r="11" spans="1:9" ht="12.95" customHeight="1" x14ac:dyDescent="0.2">
      <c r="A11" s="491"/>
      <c r="B11" s="491"/>
      <c r="C11" s="491"/>
      <c r="D11" s="491"/>
      <c r="E11" s="491"/>
      <c r="F11" s="491"/>
    </row>
    <row r="12" spans="1:9" ht="12.95" customHeight="1" x14ac:dyDescent="0.2">
      <c r="A12" s="491"/>
      <c r="B12" s="491"/>
      <c r="C12" s="491"/>
      <c r="D12" s="491"/>
      <c r="E12" s="491"/>
      <c r="F12" s="491"/>
    </row>
    <row r="13" spans="1:9" ht="12.95" customHeight="1" x14ac:dyDescent="0.2">
      <c r="A13" s="491"/>
      <c r="B13" s="491"/>
      <c r="C13" s="491"/>
      <c r="D13" s="491"/>
      <c r="E13" s="491"/>
      <c r="F13" s="491"/>
    </row>
    <row r="14" spans="1:9" ht="12.95" customHeight="1" x14ac:dyDescent="0.2">
      <c r="A14" s="491"/>
      <c r="B14" s="491"/>
      <c r="C14" s="491"/>
      <c r="D14" s="491"/>
      <c r="E14" s="491"/>
      <c r="F14" s="491"/>
    </row>
    <row r="15" spans="1:9" ht="12.95" customHeight="1" x14ac:dyDescent="0.2">
      <c r="A15" s="491"/>
      <c r="B15" s="491"/>
      <c r="C15" s="491"/>
      <c r="D15" s="491"/>
      <c r="E15" s="491"/>
      <c r="F15" s="491"/>
    </row>
    <row r="16" spans="1:9" ht="12.95" customHeight="1" x14ac:dyDescent="0.2">
      <c r="A16" s="491"/>
      <c r="B16" s="491"/>
      <c r="C16" s="491"/>
      <c r="D16" s="491"/>
      <c r="E16" s="491"/>
      <c r="F16" s="491"/>
    </row>
    <row r="17" spans="1:9" ht="12.95" customHeight="1" x14ac:dyDescent="0.2">
      <c r="A17" s="491"/>
      <c r="B17" s="491"/>
      <c r="C17" s="491"/>
      <c r="D17" s="491"/>
      <c r="E17" s="491"/>
      <c r="F17" s="491"/>
    </row>
    <row r="18" spans="1:9" ht="12.95" customHeight="1" x14ac:dyDescent="0.2">
      <c r="A18" s="491"/>
      <c r="B18" s="491"/>
      <c r="C18" s="491"/>
      <c r="D18" s="491"/>
      <c r="E18" s="491"/>
      <c r="F18" s="491"/>
    </row>
    <row r="19" spans="1:9" ht="12.95" customHeight="1" x14ac:dyDescent="0.2">
      <c r="A19" s="491"/>
      <c r="B19" s="491"/>
      <c r="C19" s="491"/>
      <c r="D19" s="491"/>
      <c r="E19" s="491"/>
      <c r="F19" s="491"/>
    </row>
    <row r="20" spans="1:9" ht="12.95" customHeight="1" x14ac:dyDescent="0.2">
      <c r="A20" s="491"/>
      <c r="B20" s="491"/>
      <c r="C20" s="491"/>
      <c r="D20" s="491"/>
      <c r="E20" s="491"/>
      <c r="F20" s="491"/>
    </row>
    <row r="21" spans="1:9" ht="27" customHeight="1" x14ac:dyDescent="0.2">
      <c r="A21" s="491"/>
      <c r="B21" s="491"/>
      <c r="C21" s="491"/>
      <c r="D21" s="491"/>
      <c r="E21" s="491"/>
      <c r="F21" s="491"/>
    </row>
    <row r="22" spans="1:9" ht="12.95" customHeight="1" x14ac:dyDescent="0.25">
      <c r="A22" s="491"/>
      <c r="B22" s="460" t="s">
        <v>340</v>
      </c>
      <c r="C22" s="491"/>
      <c r="D22" s="491"/>
      <c r="E22" s="491"/>
      <c r="F22" s="491"/>
      <c r="G22" s="4"/>
      <c r="H22" s="4"/>
      <c r="I22" s="4"/>
    </row>
    <row r="23" spans="1:9" ht="12.95" customHeight="1" x14ac:dyDescent="0.25">
      <c r="A23" s="636"/>
      <c r="B23" s="460" t="s">
        <v>341</v>
      </c>
      <c r="C23" s="460"/>
      <c r="D23" s="636" t="s">
        <v>328</v>
      </c>
      <c r="E23" s="460"/>
      <c r="H23" s="945" t="s">
        <v>331</v>
      </c>
      <c r="I23" s="945"/>
    </row>
    <row r="24" spans="1:9" ht="12.95" customHeight="1" x14ac:dyDescent="0.25">
      <c r="A24" s="636"/>
      <c r="B24" s="460" t="s">
        <v>342</v>
      </c>
      <c r="C24" s="460"/>
      <c r="D24" s="636" t="s">
        <v>329</v>
      </c>
      <c r="E24" s="460"/>
      <c r="F24" s="636" t="s">
        <v>330</v>
      </c>
      <c r="G24" s="460"/>
      <c r="H24" s="1149" t="s">
        <v>334</v>
      </c>
      <c r="I24" s="1149"/>
    </row>
    <row r="25" spans="1:9" ht="12.95" customHeight="1" x14ac:dyDescent="0.25">
      <c r="A25" s="636"/>
      <c r="B25" s="1149" t="s">
        <v>344</v>
      </c>
      <c r="C25" s="1149"/>
      <c r="D25" s="636" t="s">
        <v>332</v>
      </c>
      <c r="E25" s="460"/>
      <c r="F25" s="944" t="s">
        <v>333</v>
      </c>
      <c r="G25" s="944"/>
      <c r="H25" s="460" t="s">
        <v>343</v>
      </c>
      <c r="I25" s="460"/>
    </row>
    <row r="26" spans="1:9" ht="12.95" customHeight="1" x14ac:dyDescent="0.2">
      <c r="A26" s="946"/>
      <c r="B26" s="946"/>
      <c r="C26" s="946"/>
      <c r="D26" s="946"/>
      <c r="E26" s="946"/>
      <c r="F26" s="946"/>
      <c r="G26" s="947"/>
      <c r="H26" s="947"/>
      <c r="I26" s="947"/>
    </row>
    <row r="27" spans="1:9" ht="12.95" customHeight="1" x14ac:dyDescent="0.2">
      <c r="A27" s="491"/>
      <c r="B27" s="491"/>
      <c r="C27" s="491"/>
      <c r="D27" s="491"/>
      <c r="E27" s="491"/>
      <c r="F27" s="491"/>
    </row>
    <row r="28" spans="1:9" ht="12" customHeight="1" x14ac:dyDescent="0.25">
      <c r="A28" s="936"/>
      <c r="B28" s="635" t="s">
        <v>159</v>
      </c>
      <c r="C28" s="635" t="s">
        <v>82</v>
      </c>
      <c r="D28" s="635" t="s">
        <v>83</v>
      </c>
      <c r="E28" s="635" t="s">
        <v>160</v>
      </c>
      <c r="F28" s="635" t="s">
        <v>87</v>
      </c>
      <c r="G28" s="917" t="s">
        <v>88</v>
      </c>
      <c r="H28" s="442"/>
      <c r="I28" s="934"/>
    </row>
    <row r="29" spans="1:9" ht="12" customHeight="1" x14ac:dyDescent="0.25">
      <c r="A29" s="635" t="s">
        <v>27</v>
      </c>
      <c r="B29" s="937">
        <f>'5'!D8</f>
        <v>535.03076269785106</v>
      </c>
      <c r="C29" s="937">
        <f>'5'!B8</f>
        <v>2542.5336840531081</v>
      </c>
      <c r="D29" s="937">
        <f>'5'!C8*-1</f>
        <v>-2007.5029213552571</v>
      </c>
      <c r="E29" s="937">
        <f>'5'!G8</f>
        <v>655.86265600000002</v>
      </c>
      <c r="F29" s="937">
        <f>'5'!E8</f>
        <v>655.86265600000002</v>
      </c>
      <c r="G29" s="938">
        <f>'5'!F8*-1</f>
        <v>0</v>
      </c>
      <c r="H29" s="442"/>
      <c r="I29" s="934"/>
    </row>
    <row r="30" spans="1:9" ht="12" customHeight="1" x14ac:dyDescent="0.25">
      <c r="A30" s="635" t="s">
        <v>28</v>
      </c>
      <c r="B30" s="937">
        <f>'5'!D9</f>
        <v>590.85180032946823</v>
      </c>
      <c r="C30" s="937">
        <f>'5'!B9</f>
        <v>2635.3485678638413</v>
      </c>
      <c r="D30" s="937">
        <f>'5'!C9*-1</f>
        <v>-2044.496767534373</v>
      </c>
      <c r="E30" s="937">
        <f>'5'!G9</f>
        <v>303.42914200000001</v>
      </c>
      <c r="F30" s="937">
        <f>'5'!E9</f>
        <v>303.42914200000001</v>
      </c>
      <c r="G30" s="938">
        <f>'5'!F9*-1</f>
        <v>0</v>
      </c>
      <c r="H30" s="442"/>
      <c r="I30" s="934"/>
    </row>
    <row r="31" spans="1:9" ht="12" customHeight="1" x14ac:dyDescent="0.25">
      <c r="A31" s="635" t="s">
        <v>29</v>
      </c>
      <c r="B31" s="937">
        <f>'5'!D10</f>
        <v>530.07379598072293</v>
      </c>
      <c r="C31" s="937">
        <f>'5'!B10</f>
        <v>2705.8291030723276</v>
      </c>
      <c r="D31" s="937">
        <f>'5'!C10*-1</f>
        <v>-2175.7553070916047</v>
      </c>
      <c r="E31" s="937">
        <f>'5'!G10</f>
        <v>367.74313400000005</v>
      </c>
      <c r="F31" s="937">
        <f>'5'!E10</f>
        <v>384.94076800000005</v>
      </c>
      <c r="G31" s="938">
        <f>'5'!F10*-1</f>
        <v>-17.197633999999997</v>
      </c>
      <c r="H31" s="442"/>
      <c r="I31" s="934"/>
    </row>
    <row r="32" spans="1:9" ht="12" customHeight="1" x14ac:dyDescent="0.25">
      <c r="A32" s="635" t="s">
        <v>30</v>
      </c>
      <c r="B32" s="937">
        <f>'5'!D11</f>
        <v>565.7226630608393</v>
      </c>
      <c r="C32" s="937">
        <f>'5'!B11</f>
        <v>2764.786936371795</v>
      </c>
      <c r="D32" s="937">
        <f>'5'!C11*-1</f>
        <v>-2199.0642733109557</v>
      </c>
      <c r="E32" s="937">
        <f>'5'!G11</f>
        <v>41.430648000000005</v>
      </c>
      <c r="F32" s="937">
        <f>'5'!E11</f>
        <v>118.13477400000001</v>
      </c>
      <c r="G32" s="938">
        <f>'5'!F11*-1</f>
        <v>-76.704126000000002</v>
      </c>
      <c r="H32" s="442"/>
      <c r="I32" s="934"/>
    </row>
    <row r="33" spans="1:9" ht="12" customHeight="1" x14ac:dyDescent="0.25">
      <c r="A33" s="635" t="s">
        <v>31</v>
      </c>
      <c r="B33" s="937">
        <f>'5'!D12</f>
        <v>815.19609342224771</v>
      </c>
      <c r="C33" s="937">
        <f>'5'!B12</f>
        <v>2815.8756087872384</v>
      </c>
      <c r="D33" s="937">
        <f>'5'!C12*-1</f>
        <v>-2000.6795153649907</v>
      </c>
      <c r="E33" s="937">
        <f>'5'!G12</f>
        <v>-400.19295</v>
      </c>
      <c r="F33" s="937">
        <f>'5'!E12</f>
        <v>0.71698000000000006</v>
      </c>
      <c r="G33" s="938">
        <f>'5'!F12*-1</f>
        <v>-400.90992999999997</v>
      </c>
      <c r="H33" s="442"/>
      <c r="I33" s="934"/>
    </row>
    <row r="34" spans="1:9" ht="12" customHeight="1" x14ac:dyDescent="0.25">
      <c r="A34" s="635" t="s">
        <v>32</v>
      </c>
      <c r="B34" s="937">
        <f>'5'!D13</f>
        <v>1015.43027850368</v>
      </c>
      <c r="C34" s="937">
        <f>'5'!B13</f>
        <v>2813.097461401248</v>
      </c>
      <c r="D34" s="937">
        <f>'5'!C13*-1</f>
        <v>-1797.667182897568</v>
      </c>
      <c r="E34" s="937">
        <f>'5'!G13</f>
        <v>-697.63330900000005</v>
      </c>
      <c r="F34" s="937">
        <f>'5'!E13</f>
        <v>2.0481000000000003E-2</v>
      </c>
      <c r="G34" s="938">
        <f>'5'!F13*-1</f>
        <v>-697.65379000000007</v>
      </c>
      <c r="H34" s="442"/>
      <c r="I34" s="934"/>
    </row>
    <row r="35" spans="1:9" ht="12" customHeight="1" x14ac:dyDescent="0.25">
      <c r="A35" s="635" t="s">
        <v>33</v>
      </c>
      <c r="B35" s="937">
        <f>'5'!D14</f>
        <v>0</v>
      </c>
      <c r="C35" s="937">
        <f>'5'!B14</f>
        <v>0</v>
      </c>
      <c r="D35" s="937">
        <f>'5'!C14*-1</f>
        <v>0</v>
      </c>
      <c r="E35" s="937">
        <f>'5'!G14</f>
        <v>0</v>
      </c>
      <c r="F35" s="937">
        <f>'5'!E14</f>
        <v>0</v>
      </c>
      <c r="G35" s="938">
        <f>'5'!F14*-1</f>
        <v>0</v>
      </c>
      <c r="H35" s="442"/>
      <c r="I35" s="934"/>
    </row>
    <row r="36" spans="1:9" ht="12" customHeight="1" x14ac:dyDescent="0.25">
      <c r="A36" s="635" t="s">
        <v>34</v>
      </c>
      <c r="B36" s="937">
        <f>'5'!D15</f>
        <v>0</v>
      </c>
      <c r="C36" s="937">
        <f>'5'!B15</f>
        <v>0</v>
      </c>
      <c r="D36" s="937">
        <f>'5'!C15*-1</f>
        <v>0</v>
      </c>
      <c r="E36" s="937">
        <f>'5'!G15</f>
        <v>0</v>
      </c>
      <c r="F36" s="937">
        <f>'5'!E15</f>
        <v>0</v>
      </c>
      <c r="G36" s="938">
        <f>'5'!F15*-1</f>
        <v>0</v>
      </c>
      <c r="H36" s="442"/>
      <c r="I36" s="934"/>
    </row>
    <row r="37" spans="1:9" ht="12" customHeight="1" x14ac:dyDescent="0.25">
      <c r="A37" s="635" t="s">
        <v>35</v>
      </c>
      <c r="B37" s="937">
        <f>'5'!D16</f>
        <v>0</v>
      </c>
      <c r="C37" s="937">
        <f>'5'!B16</f>
        <v>0</v>
      </c>
      <c r="D37" s="937">
        <f>'5'!C16*-1</f>
        <v>0</v>
      </c>
      <c r="E37" s="937">
        <f>'5'!G16</f>
        <v>0</v>
      </c>
      <c r="F37" s="937">
        <f>'5'!E16</f>
        <v>0</v>
      </c>
      <c r="G37" s="938">
        <f>'5'!F16*-1</f>
        <v>0</v>
      </c>
      <c r="H37" s="442"/>
      <c r="I37" s="934"/>
    </row>
    <row r="38" spans="1:9" ht="12" customHeight="1" x14ac:dyDescent="0.25">
      <c r="A38" s="635" t="s">
        <v>36</v>
      </c>
      <c r="B38" s="937">
        <f>'5'!D17</f>
        <v>0</v>
      </c>
      <c r="C38" s="937">
        <f>'5'!B17</f>
        <v>0</v>
      </c>
      <c r="D38" s="937">
        <f>'5'!C17*-1</f>
        <v>0</v>
      </c>
      <c r="E38" s="937">
        <f>'5'!G17</f>
        <v>0</v>
      </c>
      <c r="F38" s="937">
        <f>'5'!E17</f>
        <v>0</v>
      </c>
      <c r="G38" s="938">
        <f>'5'!F17*-1</f>
        <v>0</v>
      </c>
      <c r="H38" s="442"/>
      <c r="I38" s="934"/>
    </row>
    <row r="39" spans="1:9" ht="12" customHeight="1" x14ac:dyDescent="0.25">
      <c r="A39" s="635" t="s">
        <v>37</v>
      </c>
      <c r="B39" s="937">
        <f>'5'!D18</f>
        <v>0</v>
      </c>
      <c r="C39" s="937">
        <f>'5'!B18</f>
        <v>0</v>
      </c>
      <c r="D39" s="937">
        <f>'5'!C18*-1</f>
        <v>0</v>
      </c>
      <c r="E39" s="937">
        <f>'5'!G18</f>
        <v>0</v>
      </c>
      <c r="F39" s="937">
        <f>'5'!E18</f>
        <v>0</v>
      </c>
      <c r="G39" s="938">
        <f>'5'!F18*-1</f>
        <v>0</v>
      </c>
      <c r="H39" s="442"/>
      <c r="I39" s="934"/>
    </row>
    <row r="40" spans="1:9" ht="12" customHeight="1" x14ac:dyDescent="0.25">
      <c r="A40" s="635" t="s">
        <v>38</v>
      </c>
      <c r="B40" s="937">
        <f>'5'!D19</f>
        <v>0</v>
      </c>
      <c r="C40" s="937">
        <f>'5'!B19</f>
        <v>0</v>
      </c>
      <c r="D40" s="937">
        <f>'5'!C19*-1</f>
        <v>0</v>
      </c>
      <c r="E40" s="937">
        <f>'5'!G19</f>
        <v>0</v>
      </c>
      <c r="F40" s="937">
        <f>'5'!E19</f>
        <v>0</v>
      </c>
      <c r="G40" s="938">
        <f>'5'!F19*-1</f>
        <v>0</v>
      </c>
      <c r="H40" s="939"/>
      <c r="I40" s="935"/>
    </row>
    <row r="41" spans="1:9" ht="12" customHeight="1" x14ac:dyDescent="0.2">
      <c r="A41" s="940"/>
      <c r="B41" s="940"/>
      <c r="C41" s="940"/>
      <c r="D41" s="940"/>
      <c r="E41" s="940"/>
      <c r="F41" s="940"/>
      <c r="G41" s="936"/>
      <c r="H41" s="939"/>
      <c r="I41" s="11"/>
    </row>
    <row r="42" spans="1:9" ht="12.95" customHeight="1" x14ac:dyDescent="0.2">
      <c r="A42" s="491"/>
      <c r="B42" s="491"/>
      <c r="C42" s="491"/>
      <c r="D42" s="491"/>
      <c r="E42" s="491"/>
      <c r="F42" s="491"/>
    </row>
    <row r="43" spans="1:9" ht="12.95" customHeight="1" x14ac:dyDescent="0.2">
      <c r="A43" s="491"/>
      <c r="B43" s="491"/>
      <c r="C43" s="491"/>
      <c r="D43" s="491"/>
      <c r="E43" s="491"/>
      <c r="F43" s="491"/>
    </row>
    <row r="44" spans="1:9" ht="12.95" customHeight="1" x14ac:dyDescent="0.2">
      <c r="A44" s="491"/>
      <c r="B44" s="491"/>
      <c r="C44" s="491"/>
      <c r="D44" s="491"/>
      <c r="E44" s="491"/>
      <c r="F44" s="491"/>
    </row>
    <row r="45" spans="1:9" ht="12.95" customHeight="1" x14ac:dyDescent="0.2">
      <c r="A45" s="491"/>
      <c r="B45" s="491"/>
      <c r="C45" s="491"/>
      <c r="D45" s="491"/>
      <c r="E45" s="491"/>
      <c r="F45" s="491"/>
    </row>
    <row r="46" spans="1:9" ht="12.95" customHeight="1" x14ac:dyDescent="0.2">
      <c r="A46" s="491"/>
      <c r="B46" s="491"/>
      <c r="C46" s="491"/>
      <c r="D46" s="491"/>
      <c r="E46" s="491"/>
      <c r="F46" s="491"/>
    </row>
    <row r="47" spans="1:9" ht="12.95" customHeight="1" x14ac:dyDescent="0.2">
      <c r="A47" s="491"/>
      <c r="B47" s="491"/>
      <c r="C47" s="491"/>
      <c r="D47" s="491"/>
      <c r="E47" s="491"/>
      <c r="F47" s="491"/>
    </row>
    <row r="48" spans="1:9" ht="27" customHeight="1" x14ac:dyDescent="0.2">
      <c r="A48" s="491"/>
      <c r="B48" s="491"/>
      <c r="C48" s="491"/>
      <c r="D48" s="491"/>
      <c r="E48" s="491"/>
      <c r="F48" s="491"/>
    </row>
    <row r="49" spans="1:9" ht="12.95" customHeight="1" x14ac:dyDescent="0.2">
      <c r="A49" s="491"/>
      <c r="B49" s="491"/>
      <c r="C49" s="491"/>
      <c r="D49" s="491"/>
      <c r="E49" s="491"/>
      <c r="F49" s="491"/>
      <c r="H49" s="11"/>
      <c r="I49" s="11"/>
    </row>
    <row r="50" spans="1:9" ht="12.95" customHeight="1" x14ac:dyDescent="0.2">
      <c r="A50" s="491"/>
      <c r="B50" s="491"/>
      <c r="C50" s="491"/>
      <c r="D50" s="491"/>
      <c r="E50" s="491"/>
      <c r="F50" s="491"/>
      <c r="H50" s="11"/>
      <c r="I50" s="11"/>
    </row>
    <row r="51" spans="1:9" ht="12.95" customHeight="1" x14ac:dyDescent="0.2">
      <c r="A51" s="491"/>
      <c r="B51" s="491"/>
      <c r="C51" s="491"/>
      <c r="D51" s="491"/>
      <c r="E51" s="491"/>
      <c r="F51" s="491"/>
      <c r="H51" s="11"/>
      <c r="I51" s="11"/>
    </row>
    <row r="52" spans="1:9" ht="12.95" customHeight="1" x14ac:dyDescent="0.2">
      <c r="A52" s="491"/>
      <c r="B52" s="491"/>
      <c r="C52" s="491"/>
      <c r="D52" s="491"/>
      <c r="E52" s="491"/>
      <c r="F52" s="491"/>
      <c r="H52" s="11"/>
      <c r="I52" s="11"/>
    </row>
    <row r="53" spans="1:9" ht="12.95" customHeight="1" x14ac:dyDescent="0.2">
      <c r="A53" s="491"/>
      <c r="B53" s="491"/>
      <c r="C53" s="491"/>
      <c r="D53" s="491"/>
      <c r="E53" s="491"/>
      <c r="F53" s="491"/>
      <c r="H53" s="11"/>
      <c r="I53" s="11"/>
    </row>
    <row r="54" spans="1:9" ht="12.95" customHeight="1" x14ac:dyDescent="0.2">
      <c r="A54" s="491"/>
      <c r="B54" s="491"/>
      <c r="C54" s="491"/>
      <c r="D54" s="491"/>
      <c r="E54" s="491"/>
      <c r="F54" s="491"/>
      <c r="H54" s="11"/>
      <c r="I54" s="11"/>
    </row>
    <row r="55" spans="1:9" ht="12.95" customHeight="1" x14ac:dyDescent="0.2">
      <c r="A55" s="491"/>
      <c r="B55" s="491"/>
      <c r="C55" s="491"/>
      <c r="D55" s="491"/>
      <c r="E55" s="491"/>
      <c r="F55" s="491"/>
      <c r="H55" s="11"/>
      <c r="I55" s="11"/>
    </row>
    <row r="56" spans="1:9" ht="12.95" customHeight="1" x14ac:dyDescent="0.2">
      <c r="A56" s="491"/>
      <c r="B56" s="491"/>
      <c r="C56" s="491"/>
      <c r="D56" s="491"/>
      <c r="E56" s="491"/>
      <c r="F56" s="491"/>
      <c r="H56" s="11"/>
      <c r="I56" s="11"/>
    </row>
    <row r="57" spans="1:9" ht="12.95" customHeight="1" x14ac:dyDescent="0.2">
      <c r="A57" s="491"/>
      <c r="B57" s="491"/>
      <c r="C57" s="491"/>
      <c r="D57" s="491"/>
      <c r="E57" s="491"/>
      <c r="F57" s="491"/>
      <c r="H57" s="11"/>
      <c r="I57" s="11"/>
    </row>
    <row r="58" spans="1:9" ht="12.95" customHeight="1" x14ac:dyDescent="0.2">
      <c r="A58" s="491"/>
      <c r="B58" s="491"/>
      <c r="C58" s="491"/>
      <c r="D58" s="491"/>
      <c r="E58" s="491"/>
      <c r="F58" s="491"/>
      <c r="H58" s="11"/>
      <c r="I58" s="11"/>
    </row>
    <row r="59" spans="1:9" ht="12.95" customHeight="1" x14ac:dyDescent="0.2">
      <c r="A59" s="491"/>
      <c r="B59" s="491"/>
      <c r="C59" s="491"/>
      <c r="D59" s="491"/>
      <c r="E59" s="491"/>
      <c r="F59" s="491"/>
    </row>
    <row r="60" spans="1:9" ht="12.95" customHeight="1" x14ac:dyDescent="0.2">
      <c r="A60" s="491"/>
      <c r="B60" s="491"/>
      <c r="C60" s="491"/>
      <c r="D60" s="491"/>
      <c r="E60" s="491"/>
      <c r="F60" s="491"/>
    </row>
    <row r="61" spans="1:9" x14ac:dyDescent="0.2">
      <c r="A61" s="491"/>
      <c r="B61" s="491"/>
      <c r="C61" s="491"/>
      <c r="D61" s="491"/>
      <c r="E61" s="491"/>
      <c r="F61" s="491"/>
    </row>
    <row r="62" spans="1:9" x14ac:dyDescent="0.2">
      <c r="A62" s="4"/>
    </row>
  </sheetData>
  <mergeCells count="4">
    <mergeCell ref="B25:C25"/>
    <mergeCell ref="E1:F1"/>
    <mergeCell ref="A2:I2"/>
    <mergeCell ref="H24:I24"/>
  </mergeCells>
  <pageMargins left="0.6692913385826772" right="0.19685039370078741" top="0.31496062992125984" bottom="0.19685039370078741" header="0.23622047244094491" footer="0.15748031496062992"/>
  <pageSetup paperSize="9" firstPageNumber="37" orientation="landscape" useFirstPageNumber="1" r:id="rId1"/>
  <headerFooter scaleWithDoc="0" alignWithMargins="0">
    <oddFooter>&amp;C33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D36"/>
  <sheetViews>
    <sheetView view="pageBreakPreview" zoomScaleNormal="100" zoomScaleSheetLayoutView="100" workbookViewId="0"/>
  </sheetViews>
  <sheetFormatPr defaultRowHeight="11.25" x14ac:dyDescent="0.2"/>
  <cols>
    <col min="1" max="1" width="10.5703125" style="1" customWidth="1"/>
    <col min="2" max="2" width="2.7109375" style="6" customWidth="1"/>
    <col min="3" max="3" width="65.5703125" style="1" customWidth="1"/>
    <col min="4" max="4" width="11.7109375" style="1" customWidth="1"/>
    <col min="5" max="5" width="9.140625" style="1"/>
    <col min="6" max="6" width="11.7109375" style="1" customWidth="1"/>
    <col min="7" max="8" width="9.140625" style="1"/>
    <col min="9" max="9" width="11.7109375" style="1" customWidth="1"/>
    <col min="10" max="16384" width="9.140625" style="1"/>
  </cols>
  <sheetData>
    <row r="1" spans="1:4" x14ac:dyDescent="0.2">
      <c r="D1" s="21"/>
    </row>
    <row r="5" spans="1:4" ht="30" customHeight="1" x14ac:dyDescent="0.2">
      <c r="A5" s="978" t="s">
        <v>232</v>
      </c>
      <c r="B5" s="978"/>
      <c r="C5" s="978"/>
      <c r="D5" s="978"/>
    </row>
    <row r="6" spans="1:4" ht="30" customHeight="1" x14ac:dyDescent="0.2"/>
    <row r="7" spans="1:4" ht="30" customHeight="1" x14ac:dyDescent="0.2">
      <c r="A7" s="8"/>
      <c r="B7" s="5"/>
      <c r="C7" s="975"/>
      <c r="D7" s="976"/>
    </row>
    <row r="8" spans="1:4" ht="30" customHeight="1" x14ac:dyDescent="0.2">
      <c r="A8" s="8"/>
      <c r="B8" s="5"/>
      <c r="C8" s="975"/>
      <c r="D8" s="976"/>
    </row>
    <row r="9" spans="1:4" ht="30" customHeight="1" x14ac:dyDescent="0.2">
      <c r="A9" s="8"/>
      <c r="B9" s="5"/>
      <c r="C9" s="975"/>
      <c r="D9" s="976"/>
    </row>
    <row r="10" spans="1:4" ht="30" customHeight="1" x14ac:dyDescent="0.2">
      <c r="A10" s="8"/>
      <c r="B10" s="5"/>
      <c r="C10" s="975"/>
      <c r="D10" s="976"/>
    </row>
    <row r="11" spans="1:4" ht="30" customHeight="1" x14ac:dyDescent="0.2">
      <c r="A11" s="8"/>
      <c r="B11" s="5"/>
      <c r="C11" s="975"/>
      <c r="D11" s="976"/>
    </row>
    <row r="12" spans="1:4" ht="30" customHeight="1" x14ac:dyDescent="0.2">
      <c r="A12" s="8"/>
      <c r="B12" s="5"/>
      <c r="C12" s="975"/>
      <c r="D12" s="976"/>
    </row>
    <row r="13" spans="1:4" ht="30" customHeight="1" x14ac:dyDescent="0.2">
      <c r="A13" s="8"/>
      <c r="B13" s="5"/>
      <c r="C13" s="10"/>
      <c r="D13" s="9"/>
    </row>
    <row r="14" spans="1:4" ht="30" customHeight="1" x14ac:dyDescent="0.2">
      <c r="A14" s="8"/>
      <c r="B14" s="5"/>
      <c r="C14" s="10"/>
      <c r="D14" s="9"/>
    </row>
    <row r="15" spans="1:4" ht="30" customHeight="1" x14ac:dyDescent="0.2">
      <c r="A15" s="8"/>
      <c r="B15" s="5"/>
      <c r="C15" s="10"/>
      <c r="D15" s="9"/>
    </row>
    <row r="16" spans="1:4" ht="30" customHeight="1" x14ac:dyDescent="0.2">
      <c r="A16" s="8"/>
      <c r="B16" s="5"/>
      <c r="C16" s="10"/>
      <c r="D16" s="9"/>
    </row>
    <row r="17" spans="1:4" ht="30" customHeight="1" x14ac:dyDescent="0.2">
      <c r="A17" s="8"/>
      <c r="B17" s="5"/>
      <c r="C17" s="10"/>
      <c r="D17" s="9"/>
    </row>
    <row r="18" spans="1:4" ht="23.1" customHeight="1" x14ac:dyDescent="0.2">
      <c r="A18" s="2"/>
      <c r="B18" s="7"/>
      <c r="C18" s="9"/>
      <c r="D18" s="9"/>
    </row>
    <row r="19" spans="1:4" ht="23.1" customHeight="1" x14ac:dyDescent="0.2">
      <c r="A19" s="2"/>
      <c r="B19" s="7"/>
      <c r="C19" s="9"/>
      <c r="D19" s="9"/>
    </row>
    <row r="20" spans="1:4" ht="23.1" customHeight="1" x14ac:dyDescent="0.2">
      <c r="A20" s="2"/>
      <c r="B20" s="7"/>
      <c r="C20" s="9"/>
      <c r="D20" s="9"/>
    </row>
    <row r="21" spans="1:4" ht="23.1" customHeight="1" x14ac:dyDescent="0.2">
      <c r="A21" s="2"/>
      <c r="B21" s="7"/>
      <c r="C21" s="9"/>
      <c r="D21" s="9"/>
    </row>
    <row r="22" spans="1:4" ht="23.1" customHeight="1" x14ac:dyDescent="0.2">
      <c r="A22" s="2"/>
      <c r="B22" s="14"/>
      <c r="C22" s="13"/>
      <c r="D22" s="13"/>
    </row>
    <row r="23" spans="1:4" ht="23.1" customHeight="1" x14ac:dyDescent="0.2">
      <c r="A23" s="2"/>
      <c r="B23" s="14"/>
      <c r="C23" s="13"/>
      <c r="D23" s="13"/>
    </row>
    <row r="24" spans="1:4" ht="23.1" customHeight="1" x14ac:dyDescent="0.2">
      <c r="A24" s="2"/>
      <c r="B24" s="14"/>
      <c r="C24" s="13"/>
      <c r="D24" s="13"/>
    </row>
    <row r="25" spans="1:4" ht="23.1" customHeight="1" x14ac:dyDescent="0.2">
      <c r="A25" s="2"/>
      <c r="B25" s="14"/>
      <c r="C25" s="15"/>
      <c r="D25" s="15"/>
    </row>
    <row r="26" spans="1:4" ht="23.1" customHeight="1" x14ac:dyDescent="0.2">
      <c r="A26" s="2"/>
      <c r="B26" s="14"/>
      <c r="C26" s="15"/>
      <c r="D26" s="15"/>
    </row>
    <row r="27" spans="1:4" ht="23.1" customHeight="1" x14ac:dyDescent="0.2">
      <c r="A27" s="2"/>
      <c r="B27" s="14"/>
      <c r="C27" s="13"/>
      <c r="D27" s="13"/>
    </row>
    <row r="28" spans="1:4" ht="23.1" customHeight="1" x14ac:dyDescent="0.2">
      <c r="A28" s="12"/>
    </row>
    <row r="29" spans="1:4" ht="23.1" customHeight="1" x14ac:dyDescent="0.2">
      <c r="A29" s="2"/>
    </row>
    <row r="30" spans="1:4" ht="23.1" customHeight="1" x14ac:dyDescent="0.2">
      <c r="A30" s="17"/>
      <c r="B30" s="18"/>
      <c r="C30" s="19"/>
      <c r="D30" s="19"/>
    </row>
    <row r="31" spans="1:4" ht="23.1" customHeight="1" x14ac:dyDescent="0.2">
      <c r="A31" s="17"/>
      <c r="B31" s="20"/>
      <c r="C31" s="16"/>
      <c r="D31" s="16"/>
    </row>
    <row r="32" spans="1:4" ht="23.1" customHeight="1" x14ac:dyDescent="0.2">
      <c r="A32" s="17"/>
      <c r="B32" s="14"/>
      <c r="C32" s="15"/>
      <c r="D32" s="15"/>
    </row>
    <row r="33" spans="1:4" ht="23.1" customHeight="1" x14ac:dyDescent="0.2">
      <c r="A33" s="2"/>
      <c r="B33" s="7"/>
      <c r="C33" s="976"/>
      <c r="D33" s="976"/>
    </row>
    <row r="34" spans="1:4" ht="23.1" customHeight="1" x14ac:dyDescent="0.2">
      <c r="A34" s="2"/>
      <c r="B34" s="7"/>
      <c r="C34" s="976"/>
      <c r="D34" s="976"/>
    </row>
    <row r="35" spans="1:4" ht="23.1" customHeight="1" x14ac:dyDescent="0.2">
      <c r="A35" s="2"/>
      <c r="B35" s="7"/>
      <c r="C35" s="976"/>
      <c r="D35" s="976"/>
    </row>
    <row r="36" spans="1:4" ht="30" customHeight="1" x14ac:dyDescent="0.2">
      <c r="A36" s="977"/>
      <c r="B36" s="977"/>
      <c r="C36" s="977"/>
      <c r="D36" s="977"/>
    </row>
  </sheetData>
  <mergeCells count="11">
    <mergeCell ref="C7:D7"/>
    <mergeCell ref="C8:D8"/>
    <mergeCell ref="C9:D9"/>
    <mergeCell ref="A5:D5"/>
    <mergeCell ref="C10:D10"/>
    <mergeCell ref="C11:D11"/>
    <mergeCell ref="C12:D12"/>
    <mergeCell ref="C35:D35"/>
    <mergeCell ref="A36:D36"/>
    <mergeCell ref="C33:D33"/>
    <mergeCell ref="C34:D34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&amp;C3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view="pageBreakPreview" zoomScaleNormal="100" zoomScaleSheetLayoutView="100" workbookViewId="0"/>
  </sheetViews>
  <sheetFormatPr defaultRowHeight="12.75" x14ac:dyDescent="0.25"/>
  <cols>
    <col min="1" max="1" width="11.140625" style="79" customWidth="1"/>
    <col min="2" max="2" width="8.85546875" style="79" customWidth="1"/>
    <col min="3" max="3" width="12.7109375" style="79" customWidth="1"/>
    <col min="4" max="11" width="8.28515625" style="79" customWidth="1"/>
    <col min="12" max="12" width="1.7109375" style="79" customWidth="1"/>
    <col min="13" max="16384" width="9.140625" style="79"/>
  </cols>
  <sheetData>
    <row r="1" spans="1:14" x14ac:dyDescent="0.25">
      <c r="K1" s="979" t="s">
        <v>263</v>
      </c>
      <c r="L1" s="979"/>
    </row>
    <row r="2" spans="1:14" ht="15.75" x14ac:dyDescent="0.25">
      <c r="A2" s="980" t="s">
        <v>153</v>
      </c>
      <c r="B2" s="980"/>
      <c r="C2" s="980"/>
      <c r="D2" s="980"/>
      <c r="E2" s="980"/>
      <c r="F2" s="980"/>
      <c r="G2" s="980"/>
      <c r="H2" s="980"/>
      <c r="I2" s="980"/>
      <c r="J2" s="980"/>
      <c r="K2" s="980"/>
      <c r="L2" s="980"/>
    </row>
    <row r="3" spans="1:14" ht="18" customHeight="1" x14ac:dyDescent="0.25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</row>
    <row r="4" spans="1:14" ht="20.25" customHeight="1" x14ac:dyDescent="0.25">
      <c r="D4" s="981">
        <f>T!G17</f>
        <v>2016</v>
      </c>
      <c r="E4" s="982"/>
      <c r="F4" s="982"/>
      <c r="G4" s="982"/>
      <c r="H4" s="982"/>
      <c r="I4" s="982"/>
      <c r="J4" s="982"/>
      <c r="K4" s="983"/>
      <c r="L4" s="116"/>
    </row>
    <row r="5" spans="1:14" s="248" customFormat="1" ht="40.5" customHeight="1" x14ac:dyDescent="0.25">
      <c r="B5" s="249"/>
      <c r="C5" s="249"/>
      <c r="D5" s="984" t="s">
        <v>154</v>
      </c>
      <c r="E5" s="985"/>
      <c r="F5" s="985"/>
      <c r="G5" s="986"/>
      <c r="H5" s="985" t="s">
        <v>1</v>
      </c>
      <c r="I5" s="985"/>
      <c r="J5" s="985"/>
      <c r="K5" s="985"/>
      <c r="L5" s="250"/>
    </row>
    <row r="6" spans="1:14" ht="20.100000000000001" customHeight="1" thickBot="1" x14ac:dyDescent="0.3">
      <c r="A6" s="90"/>
      <c r="B6" s="115"/>
      <c r="C6" s="90"/>
      <c r="D6" s="107" t="str">
        <f>T!J20</f>
        <v>duben</v>
      </c>
      <c r="E6" s="99" t="str">
        <f>T!J21</f>
        <v>květen</v>
      </c>
      <c r="F6" s="99" t="str">
        <f>T!J22</f>
        <v>červen</v>
      </c>
      <c r="G6" s="519" t="str">
        <f>T!E17</f>
        <v>II. čtvrtletí</v>
      </c>
      <c r="H6" s="99" t="str">
        <f>D6</f>
        <v>duben</v>
      </c>
      <c r="I6" s="99" t="str">
        <f>E6</f>
        <v>květen</v>
      </c>
      <c r="J6" s="99" t="str">
        <f>F6</f>
        <v>červen</v>
      </c>
      <c r="K6" s="520" t="str">
        <f>G6</f>
        <v>II. čtvrtletí</v>
      </c>
      <c r="L6" s="116"/>
    </row>
    <row r="7" spans="1:14" ht="14.1" customHeight="1" x14ac:dyDescent="0.25">
      <c r="A7" s="993" t="s">
        <v>152</v>
      </c>
      <c r="B7" s="987" t="s">
        <v>82</v>
      </c>
      <c r="C7" s="100" t="s">
        <v>84</v>
      </c>
      <c r="D7" s="108">
        <v>2764645.9753138521</v>
      </c>
      <c r="E7" s="101">
        <v>2815788.9218271971</v>
      </c>
      <c r="F7" s="101">
        <v>2813047.4946731846</v>
      </c>
      <c r="G7" s="102">
        <f>SUM(D7:F7)</f>
        <v>8393482.3918142337</v>
      </c>
      <c r="H7" s="101">
        <v>29538099.919</v>
      </c>
      <c r="I7" s="101">
        <v>30129865.434241999</v>
      </c>
      <c r="J7" s="101">
        <v>30130801.252999999</v>
      </c>
      <c r="K7" s="239">
        <f>SUM(H7:J7)</f>
        <v>89798766.606242001</v>
      </c>
      <c r="L7" s="117"/>
      <c r="N7" s="961"/>
    </row>
    <row r="8" spans="1:14" ht="14.1" customHeight="1" x14ac:dyDescent="0.25">
      <c r="A8" s="994"/>
      <c r="B8" s="988"/>
      <c r="C8" s="86" t="s">
        <v>85</v>
      </c>
      <c r="D8" s="109">
        <v>140.9610579428477</v>
      </c>
      <c r="E8" s="81">
        <v>86.686960041531449</v>
      </c>
      <c r="F8" s="81">
        <v>49.966728063123682</v>
      </c>
      <c r="G8" s="88">
        <f>SUM(D8:F8)</f>
        <v>277.61474604750282</v>
      </c>
      <c r="H8" s="81">
        <v>1480.2498659999999</v>
      </c>
      <c r="I8" s="81">
        <v>910.36608700000011</v>
      </c>
      <c r="J8" s="81">
        <v>524.83734100000004</v>
      </c>
      <c r="K8" s="240">
        <f t="shared" ref="K8:K48" si="0">SUM(H8:J8)</f>
        <v>2915.4532939999999</v>
      </c>
      <c r="L8" s="116"/>
      <c r="N8" s="961"/>
    </row>
    <row r="9" spans="1:14" ht="14.1" customHeight="1" x14ac:dyDescent="0.25">
      <c r="A9" s="994"/>
      <c r="B9" s="989"/>
      <c r="C9" s="87" t="s">
        <v>86</v>
      </c>
      <c r="D9" s="110">
        <v>2764786.9363717949</v>
      </c>
      <c r="E9" s="84">
        <v>2815875.6087872386</v>
      </c>
      <c r="F9" s="84">
        <v>2813097.4614012479</v>
      </c>
      <c r="G9" s="89">
        <f t="shared" ref="G9" si="1">SUM(D9:F9)</f>
        <v>8393760.0065602809</v>
      </c>
      <c r="H9" s="84">
        <v>29539580.168866001</v>
      </c>
      <c r="I9" s="84">
        <v>30130775.800329</v>
      </c>
      <c r="J9" s="84">
        <v>30131326.090340998</v>
      </c>
      <c r="K9" s="241">
        <f t="shared" si="0"/>
        <v>89801682.059535995</v>
      </c>
      <c r="L9" s="116"/>
      <c r="N9" s="961"/>
    </row>
    <row r="10" spans="1:14" ht="14.1" customHeight="1" x14ac:dyDescent="0.25">
      <c r="A10" s="994"/>
      <c r="B10" s="990" t="s">
        <v>83</v>
      </c>
      <c r="C10" s="85" t="s">
        <v>84</v>
      </c>
      <c r="D10" s="111">
        <v>2199044.4516642811</v>
      </c>
      <c r="E10" s="80">
        <v>2000667.1718234452</v>
      </c>
      <c r="F10" s="80">
        <v>1797654.7392963176</v>
      </c>
      <c r="G10" s="88">
        <f>SUM(D10:F10)</f>
        <v>5997366.362784043</v>
      </c>
      <c r="H10" s="80">
        <v>23491316.048999999</v>
      </c>
      <c r="I10" s="80">
        <v>21402232.362</v>
      </c>
      <c r="J10" s="80">
        <v>19243769.390999999</v>
      </c>
      <c r="K10" s="242">
        <f t="shared" si="0"/>
        <v>64137317.802000001</v>
      </c>
      <c r="L10" s="116"/>
      <c r="N10" s="961"/>
    </row>
    <row r="11" spans="1:14" ht="14.1" customHeight="1" x14ac:dyDescent="0.25">
      <c r="A11" s="994"/>
      <c r="B11" s="988"/>
      <c r="C11" s="86" t="s">
        <v>85</v>
      </c>
      <c r="D11" s="109">
        <v>19.82164667459266</v>
      </c>
      <c r="E11" s="81">
        <v>12.343541545601031</v>
      </c>
      <c r="F11" s="81">
        <v>12.44360125034644</v>
      </c>
      <c r="G11" s="88">
        <f>SUM(D11:F11)</f>
        <v>44.608789470540131</v>
      </c>
      <c r="H11" s="81">
        <v>212.12570289999999</v>
      </c>
      <c r="I11" s="81">
        <v>132.37196019999999</v>
      </c>
      <c r="J11" s="81">
        <v>133.71314090000001</v>
      </c>
      <c r="K11" s="242">
        <f t="shared" si="0"/>
        <v>478.21080399999994</v>
      </c>
      <c r="L11" s="116"/>
      <c r="N11" s="961"/>
    </row>
    <row r="12" spans="1:14" ht="14.1" customHeight="1" x14ac:dyDescent="0.25">
      <c r="A12" s="994"/>
      <c r="B12" s="989"/>
      <c r="C12" s="87" t="s">
        <v>86</v>
      </c>
      <c r="D12" s="110">
        <v>2199064.2733109556</v>
      </c>
      <c r="E12" s="84">
        <v>2000679.5153649908</v>
      </c>
      <c r="F12" s="84">
        <v>1797667.182897568</v>
      </c>
      <c r="G12" s="89">
        <f t="shared" ref="G12" si="2">SUM(D12:F12)</f>
        <v>5997410.9715735139</v>
      </c>
      <c r="H12" s="84">
        <v>23491528.174702898</v>
      </c>
      <c r="I12" s="84">
        <v>21402364.7339602</v>
      </c>
      <c r="J12" s="84">
        <v>19243903.1041409</v>
      </c>
      <c r="K12" s="241">
        <f t="shared" si="0"/>
        <v>64137796.012803994</v>
      </c>
      <c r="L12" s="116"/>
      <c r="N12" s="961"/>
    </row>
    <row r="13" spans="1:14" ht="14.1" customHeight="1" x14ac:dyDescent="0.25">
      <c r="A13" s="994"/>
      <c r="B13" s="991" t="s">
        <v>159</v>
      </c>
      <c r="C13" s="85" t="s">
        <v>84</v>
      </c>
      <c r="D13" s="111">
        <v>565601.523649571</v>
      </c>
      <c r="E13" s="80">
        <v>815121.75000375183</v>
      </c>
      <c r="F13" s="80">
        <v>1015392.755376867</v>
      </c>
      <c r="G13" s="88">
        <f>SUM(D13:F13)</f>
        <v>2396116.0290301898</v>
      </c>
      <c r="H13" s="80">
        <v>6046783.870000001</v>
      </c>
      <c r="I13" s="80">
        <v>8727633.0722419992</v>
      </c>
      <c r="J13" s="80">
        <v>10887031.862</v>
      </c>
      <c r="K13" s="242">
        <f t="shared" si="0"/>
        <v>25661448.804242</v>
      </c>
      <c r="L13" s="116"/>
      <c r="N13" s="961"/>
    </row>
    <row r="14" spans="1:14" ht="14.1" customHeight="1" x14ac:dyDescent="0.25">
      <c r="A14" s="994"/>
      <c r="B14" s="988"/>
      <c r="C14" s="86" t="s">
        <v>85</v>
      </c>
      <c r="D14" s="109">
        <v>121.13941126825505</v>
      </c>
      <c r="E14" s="81">
        <v>74.343418495930422</v>
      </c>
      <c r="F14" s="81">
        <v>37.523126812777242</v>
      </c>
      <c r="G14" s="88">
        <f>SUM(D14:F14)</f>
        <v>233.00595657696269</v>
      </c>
      <c r="H14" s="81">
        <v>1268.1241630999998</v>
      </c>
      <c r="I14" s="81">
        <v>777.99412680000012</v>
      </c>
      <c r="J14" s="81">
        <v>391.12420010000005</v>
      </c>
      <c r="K14" s="242">
        <f t="shared" si="0"/>
        <v>2437.2424900000001</v>
      </c>
      <c r="L14" s="116"/>
      <c r="N14" s="961"/>
    </row>
    <row r="15" spans="1:14" ht="14.1" customHeight="1" thickBot="1" x14ac:dyDescent="0.3">
      <c r="A15" s="995"/>
      <c r="B15" s="992"/>
      <c r="C15" s="103" t="s">
        <v>86</v>
      </c>
      <c r="D15" s="112">
        <v>565722.66306083929</v>
      </c>
      <c r="E15" s="104">
        <v>815196.0934222478</v>
      </c>
      <c r="F15" s="104">
        <v>1015430.2785036798</v>
      </c>
      <c r="G15" s="105">
        <f t="shared" ref="G15:G52" si="3">SUM(D15:F15)</f>
        <v>2396349.034986767</v>
      </c>
      <c r="H15" s="104">
        <v>6048051.9941631006</v>
      </c>
      <c r="I15" s="104">
        <v>8728411.0663687997</v>
      </c>
      <c r="J15" s="104">
        <v>10887422.9862001</v>
      </c>
      <c r="K15" s="243">
        <f t="shared" si="0"/>
        <v>25663886.046732001</v>
      </c>
      <c r="L15" s="118"/>
      <c r="N15" s="961"/>
    </row>
    <row r="16" spans="1:14" ht="14.1" customHeight="1" x14ac:dyDescent="0.25">
      <c r="A16" s="993" t="s">
        <v>157</v>
      </c>
      <c r="B16" s="988" t="s">
        <v>87</v>
      </c>
      <c r="C16" s="86" t="s">
        <v>155</v>
      </c>
      <c r="D16" s="109">
        <v>100198.439</v>
      </c>
      <c r="E16" s="81">
        <v>272.673</v>
      </c>
      <c r="F16" s="81">
        <v>20.481000000000002</v>
      </c>
      <c r="G16" s="88">
        <f t="shared" si="3"/>
        <v>100491.59299999999</v>
      </c>
      <c r="H16" s="81">
        <v>1071885.3189999999</v>
      </c>
      <c r="I16" s="81">
        <v>2921.9639999999999</v>
      </c>
      <c r="J16" s="81">
        <v>219.249</v>
      </c>
      <c r="K16" s="242">
        <f t="shared" si="0"/>
        <v>1075026.5319999999</v>
      </c>
      <c r="L16" s="116"/>
      <c r="N16" s="961"/>
    </row>
    <row r="17" spans="1:14" ht="14.1" customHeight="1" x14ac:dyDescent="0.25">
      <c r="A17" s="994"/>
      <c r="B17" s="988"/>
      <c r="C17" s="86" t="s">
        <v>156</v>
      </c>
      <c r="D17" s="109">
        <v>17936.334999999999</v>
      </c>
      <c r="E17" s="81">
        <v>444.30700000000002</v>
      </c>
      <c r="F17" s="81">
        <v>0</v>
      </c>
      <c r="G17" s="88">
        <f>SUM(D17:F17)</f>
        <v>18380.642</v>
      </c>
      <c r="H17" s="81">
        <v>191928.66899999999</v>
      </c>
      <c r="I17" s="81">
        <v>4755.0569999999998</v>
      </c>
      <c r="J17" s="81">
        <v>0</v>
      </c>
      <c r="K17" s="242">
        <f t="shared" si="0"/>
        <v>196683.726</v>
      </c>
      <c r="L17" s="116"/>
      <c r="N17" s="961"/>
    </row>
    <row r="18" spans="1:14" ht="14.1" customHeight="1" x14ac:dyDescent="0.25">
      <c r="A18" s="994"/>
      <c r="B18" s="988"/>
      <c r="C18" s="86" t="s">
        <v>243</v>
      </c>
      <c r="D18" s="109">
        <v>0</v>
      </c>
      <c r="E18" s="81">
        <v>0</v>
      </c>
      <c r="F18" s="81">
        <v>0</v>
      </c>
      <c r="G18" s="88">
        <f>SUM(D18:F18)</f>
        <v>0</v>
      </c>
      <c r="H18" s="81">
        <v>0</v>
      </c>
      <c r="I18" s="81">
        <v>0</v>
      </c>
      <c r="J18" s="81">
        <v>0</v>
      </c>
      <c r="K18" s="242">
        <f t="shared" si="0"/>
        <v>0</v>
      </c>
      <c r="L18" s="116"/>
      <c r="N18" s="961"/>
    </row>
    <row r="19" spans="1:14" ht="14.1" customHeight="1" x14ac:dyDescent="0.25">
      <c r="A19" s="994"/>
      <c r="B19" s="989"/>
      <c r="C19" s="87" t="s">
        <v>86</v>
      </c>
      <c r="D19" s="110">
        <v>118134.774</v>
      </c>
      <c r="E19" s="84">
        <v>716.98</v>
      </c>
      <c r="F19" s="84">
        <v>20.481000000000002</v>
      </c>
      <c r="G19" s="89">
        <f>SUM(D19:F19)</f>
        <v>118872.235</v>
      </c>
      <c r="H19" s="84">
        <v>1263813.9879999999</v>
      </c>
      <c r="I19" s="84">
        <v>7677.0209999999997</v>
      </c>
      <c r="J19" s="84">
        <v>219.249</v>
      </c>
      <c r="K19" s="241">
        <f>SUM(H19:J19)</f>
        <v>1271710.2579999999</v>
      </c>
      <c r="L19" s="116"/>
      <c r="N19" s="961"/>
    </row>
    <row r="20" spans="1:14" ht="14.1" customHeight="1" x14ac:dyDescent="0.25">
      <c r="A20" s="994"/>
      <c r="B20" s="990" t="s">
        <v>88</v>
      </c>
      <c r="C20" s="85" t="s">
        <v>155</v>
      </c>
      <c r="D20" s="111">
        <v>68680.684999999998</v>
      </c>
      <c r="E20" s="80">
        <v>364286.23</v>
      </c>
      <c r="F20" s="80">
        <v>658972.223</v>
      </c>
      <c r="G20" s="88">
        <f t="shared" si="3"/>
        <v>1091939.138</v>
      </c>
      <c r="H20" s="80">
        <v>734297.554</v>
      </c>
      <c r="I20" s="80">
        <v>3902149.7940000002</v>
      </c>
      <c r="J20" s="80">
        <v>7066874.7139999997</v>
      </c>
      <c r="K20" s="242">
        <f t="shared" si="0"/>
        <v>11703322.061999999</v>
      </c>
      <c r="L20" s="116"/>
      <c r="N20" s="961"/>
    </row>
    <row r="21" spans="1:14" ht="14.1" customHeight="1" x14ac:dyDescent="0.25">
      <c r="A21" s="994"/>
      <c r="B21" s="988"/>
      <c r="C21" s="86" t="s">
        <v>156</v>
      </c>
      <c r="D21" s="109">
        <v>8023.4409999999998</v>
      </c>
      <c r="E21" s="81">
        <v>36623.699999999997</v>
      </c>
      <c r="F21" s="81">
        <v>38681.567000000003</v>
      </c>
      <c r="G21" s="88">
        <f t="shared" si="3"/>
        <v>83328.707999999999</v>
      </c>
      <c r="H21" s="81">
        <v>85820.9</v>
      </c>
      <c r="I21" s="81">
        <v>392209.984</v>
      </c>
      <c r="J21" s="81">
        <v>414542.739</v>
      </c>
      <c r="K21" s="242">
        <f t="shared" si="0"/>
        <v>892573.62299999991</v>
      </c>
      <c r="L21" s="116"/>
      <c r="N21" s="961"/>
    </row>
    <row r="22" spans="1:14" ht="14.1" customHeight="1" x14ac:dyDescent="0.25">
      <c r="A22" s="994"/>
      <c r="B22" s="988"/>
      <c r="C22" s="86" t="s">
        <v>243</v>
      </c>
      <c r="D22" s="109">
        <v>0</v>
      </c>
      <c r="E22" s="81">
        <v>0</v>
      </c>
      <c r="F22" s="81">
        <v>0</v>
      </c>
      <c r="G22" s="88">
        <f t="shared" si="3"/>
        <v>0</v>
      </c>
      <c r="H22" s="81">
        <v>0</v>
      </c>
      <c r="I22" s="81">
        <v>0</v>
      </c>
      <c r="J22" s="81">
        <v>0</v>
      </c>
      <c r="K22" s="242">
        <f t="shared" si="0"/>
        <v>0</v>
      </c>
      <c r="L22" s="116"/>
      <c r="N22" s="961"/>
    </row>
    <row r="23" spans="1:14" ht="14.1" customHeight="1" x14ac:dyDescent="0.25">
      <c r="A23" s="994"/>
      <c r="B23" s="989"/>
      <c r="C23" s="87" t="s">
        <v>86</v>
      </c>
      <c r="D23" s="110">
        <v>76704.126000000004</v>
      </c>
      <c r="E23" s="84">
        <v>400909.93</v>
      </c>
      <c r="F23" s="84">
        <v>697653.79</v>
      </c>
      <c r="G23" s="89">
        <f t="shared" si="3"/>
        <v>1175267.8459999999</v>
      </c>
      <c r="H23" s="84">
        <v>820118.45400000003</v>
      </c>
      <c r="I23" s="84">
        <v>4294359.7779999999</v>
      </c>
      <c r="J23" s="84">
        <v>7481417.4529999997</v>
      </c>
      <c r="K23" s="241">
        <f t="shared" si="0"/>
        <v>12595895.684999999</v>
      </c>
      <c r="L23" s="116"/>
      <c r="N23" s="961"/>
    </row>
    <row r="24" spans="1:14" ht="14.1" customHeight="1" x14ac:dyDescent="0.25">
      <c r="A24" s="994"/>
      <c r="B24" s="991" t="s">
        <v>160</v>
      </c>
      <c r="C24" s="85" t="s">
        <v>155</v>
      </c>
      <c r="D24" s="111">
        <v>31517.754000000001</v>
      </c>
      <c r="E24" s="80">
        <v>-364013.55699999997</v>
      </c>
      <c r="F24" s="80">
        <v>-658951.74199999997</v>
      </c>
      <c r="G24" s="120">
        <f t="shared" si="3"/>
        <v>-991447.54499999993</v>
      </c>
      <c r="H24" s="80">
        <v>337587.7649999999</v>
      </c>
      <c r="I24" s="80">
        <v>-3899227.83</v>
      </c>
      <c r="J24" s="80">
        <v>-7066655.4649999999</v>
      </c>
      <c r="K24" s="244">
        <f t="shared" si="0"/>
        <v>-10628295.530000001</v>
      </c>
      <c r="L24" s="116"/>
      <c r="N24" s="961"/>
    </row>
    <row r="25" spans="1:14" ht="14.1" customHeight="1" x14ac:dyDescent="0.25">
      <c r="A25" s="994"/>
      <c r="B25" s="988"/>
      <c r="C25" s="86" t="s">
        <v>156</v>
      </c>
      <c r="D25" s="109">
        <v>9912.8940000000002</v>
      </c>
      <c r="E25" s="81">
        <v>-36179.392999999996</v>
      </c>
      <c r="F25" s="81">
        <v>-38681.567000000003</v>
      </c>
      <c r="G25" s="88">
        <f t="shared" si="3"/>
        <v>-64948.065999999999</v>
      </c>
      <c r="H25" s="81">
        <v>106107.769</v>
      </c>
      <c r="I25" s="81">
        <v>-387454.92700000003</v>
      </c>
      <c r="J25" s="81">
        <v>-414542.739</v>
      </c>
      <c r="K25" s="240">
        <f t="shared" si="0"/>
        <v>-695889.89700000011</v>
      </c>
      <c r="L25" s="116"/>
      <c r="N25" s="961"/>
    </row>
    <row r="26" spans="1:14" ht="14.1" customHeight="1" x14ac:dyDescent="0.25">
      <c r="A26" s="994"/>
      <c r="B26" s="988"/>
      <c r="C26" s="86" t="s">
        <v>243</v>
      </c>
      <c r="D26" s="109">
        <v>0</v>
      </c>
      <c r="E26" s="81">
        <v>0</v>
      </c>
      <c r="F26" s="81">
        <v>0</v>
      </c>
      <c r="G26" s="88">
        <f t="shared" si="3"/>
        <v>0</v>
      </c>
      <c r="H26" s="81">
        <v>0</v>
      </c>
      <c r="I26" s="81">
        <v>0</v>
      </c>
      <c r="J26" s="81">
        <v>0</v>
      </c>
      <c r="K26" s="240">
        <f t="shared" si="0"/>
        <v>0</v>
      </c>
      <c r="L26" s="116"/>
      <c r="N26" s="961"/>
    </row>
    <row r="27" spans="1:14" ht="14.1" customHeight="1" x14ac:dyDescent="0.25">
      <c r="A27" s="994"/>
      <c r="B27" s="989"/>
      <c r="C27" s="87" t="s">
        <v>86</v>
      </c>
      <c r="D27" s="110">
        <v>41430.648000000001</v>
      </c>
      <c r="E27" s="84">
        <v>-400192.94999999995</v>
      </c>
      <c r="F27" s="84">
        <v>-697633.30900000001</v>
      </c>
      <c r="G27" s="89">
        <f t="shared" si="3"/>
        <v>-1056395.611</v>
      </c>
      <c r="H27" s="84">
        <v>443695.53399999987</v>
      </c>
      <c r="I27" s="84">
        <v>-4286682.7570000002</v>
      </c>
      <c r="J27" s="84">
        <v>-7481198.2039999999</v>
      </c>
      <c r="K27" s="245">
        <f t="shared" si="0"/>
        <v>-11324185.427000001</v>
      </c>
      <c r="L27" s="116"/>
      <c r="N27" s="961"/>
    </row>
    <row r="28" spans="1:14" ht="14.1" customHeight="1" thickBot="1" x14ac:dyDescent="0.3">
      <c r="A28" s="995"/>
      <c r="B28" s="996" t="s">
        <v>163</v>
      </c>
      <c r="C28" s="997"/>
      <c r="D28" s="112">
        <v>637176.52784216998</v>
      </c>
      <c r="E28" s="104">
        <v>1037369.4778421703</v>
      </c>
      <c r="F28" s="104">
        <v>1735002.7868421699</v>
      </c>
      <c r="G28" s="105">
        <f>F28</f>
        <v>1735002.7868421699</v>
      </c>
      <c r="H28" s="104">
        <v>6962533.3644059896</v>
      </c>
      <c r="I28" s="104">
        <v>11249216.121405991</v>
      </c>
      <c r="J28" s="104">
        <v>18730414.325405993</v>
      </c>
      <c r="K28" s="243">
        <f>J28</f>
        <v>18730414.325405993</v>
      </c>
      <c r="L28" s="116"/>
      <c r="N28" s="961"/>
    </row>
    <row r="29" spans="1:14" ht="14.1" customHeight="1" x14ac:dyDescent="0.25">
      <c r="A29" s="994" t="s">
        <v>158</v>
      </c>
      <c r="B29" s="1001" t="s">
        <v>90</v>
      </c>
      <c r="C29" s="86" t="s">
        <v>89</v>
      </c>
      <c r="D29" s="109">
        <v>8180.5509999999995</v>
      </c>
      <c r="E29" s="81">
        <v>8774.6440000000002</v>
      </c>
      <c r="F29" s="81">
        <v>8809.2829999999994</v>
      </c>
      <c r="G29" s="88">
        <f t="shared" si="3"/>
        <v>25764.477999999999</v>
      </c>
      <c r="H29" s="81">
        <v>88171.904857000001</v>
      </c>
      <c r="I29" s="81">
        <v>95320.764698500003</v>
      </c>
      <c r="J29" s="81">
        <v>95663.293348599997</v>
      </c>
      <c r="K29" s="242">
        <f t="shared" si="0"/>
        <v>279155.96290410002</v>
      </c>
      <c r="L29" s="117"/>
      <c r="N29" s="961"/>
    </row>
    <row r="30" spans="1:14" ht="14.1" customHeight="1" x14ac:dyDescent="0.25">
      <c r="A30" s="994"/>
      <c r="B30" s="1001"/>
      <c r="C30" s="86" t="s">
        <v>97</v>
      </c>
      <c r="D30" s="109">
        <v>355.33100000000013</v>
      </c>
      <c r="E30" s="81">
        <v>288.32900000000154</v>
      </c>
      <c r="F30" s="81">
        <v>280.56499999999869</v>
      </c>
      <c r="G30" s="88">
        <f t="shared" si="3"/>
        <v>924.22500000000036</v>
      </c>
      <c r="H30" s="81">
        <v>3764.4205999999976</v>
      </c>
      <c r="I30" s="81">
        <v>3068.5625</v>
      </c>
      <c r="J30" s="81">
        <v>3019.3040000000037</v>
      </c>
      <c r="K30" s="242">
        <f t="shared" si="0"/>
        <v>9852.2871000000014</v>
      </c>
      <c r="L30" s="116"/>
      <c r="N30" s="961"/>
    </row>
    <row r="31" spans="1:14" ht="14.1" customHeight="1" x14ac:dyDescent="0.25">
      <c r="A31" s="994"/>
      <c r="B31" s="1002"/>
      <c r="C31" s="87" t="s">
        <v>86</v>
      </c>
      <c r="D31" s="110">
        <v>8535.8819999999996</v>
      </c>
      <c r="E31" s="84">
        <v>9062.9730000000018</v>
      </c>
      <c r="F31" s="84">
        <v>9089.8479999999981</v>
      </c>
      <c r="G31" s="89">
        <f t="shared" si="3"/>
        <v>26688.703000000001</v>
      </c>
      <c r="H31" s="84">
        <v>91936.325456999999</v>
      </c>
      <c r="I31" s="84">
        <v>98389.327198500003</v>
      </c>
      <c r="J31" s="84">
        <v>98682.5973486</v>
      </c>
      <c r="K31" s="241">
        <f t="shared" si="0"/>
        <v>289008.25000409997</v>
      </c>
      <c r="L31" s="116"/>
      <c r="N31" s="961"/>
    </row>
    <row r="32" spans="1:14" ht="14.1" customHeight="1" x14ac:dyDescent="0.25">
      <c r="A32" s="994"/>
      <c r="B32" s="991" t="s">
        <v>91</v>
      </c>
      <c r="C32" s="85" t="s">
        <v>89</v>
      </c>
      <c r="D32" s="111">
        <v>1100.6199999999999</v>
      </c>
      <c r="E32" s="80">
        <v>820.40899999999999</v>
      </c>
      <c r="F32" s="80">
        <v>696.71199999999999</v>
      </c>
      <c r="G32" s="88">
        <f t="shared" si="3"/>
        <v>2617.741</v>
      </c>
      <c r="H32" s="80">
        <v>11565.546</v>
      </c>
      <c r="I32" s="80">
        <v>8598.7880000000005</v>
      </c>
      <c r="J32" s="80">
        <v>7307.098</v>
      </c>
      <c r="K32" s="242">
        <f t="shared" si="0"/>
        <v>27471.432000000001</v>
      </c>
      <c r="L32" s="116"/>
      <c r="N32" s="961"/>
    </row>
    <row r="33" spans="1:14" ht="14.1" customHeight="1" x14ac:dyDescent="0.25">
      <c r="A33" s="994"/>
      <c r="B33" s="1001"/>
      <c r="C33" s="86" t="s">
        <v>97</v>
      </c>
      <c r="D33" s="109">
        <v>0</v>
      </c>
      <c r="E33" s="81">
        <v>0</v>
      </c>
      <c r="F33" s="81">
        <v>0</v>
      </c>
      <c r="G33" s="88">
        <f t="shared" si="3"/>
        <v>0</v>
      </c>
      <c r="H33" s="81">
        <v>0</v>
      </c>
      <c r="I33" s="81">
        <v>0</v>
      </c>
      <c r="J33" s="81">
        <v>0</v>
      </c>
      <c r="K33" s="242">
        <f t="shared" si="0"/>
        <v>0</v>
      </c>
      <c r="L33" s="116"/>
      <c r="N33" s="961"/>
    </row>
    <row r="34" spans="1:14" ht="14.1" customHeight="1" x14ac:dyDescent="0.25">
      <c r="A34" s="994"/>
      <c r="B34" s="1002"/>
      <c r="C34" s="87" t="s">
        <v>86</v>
      </c>
      <c r="D34" s="110">
        <v>1100.6199999999999</v>
      </c>
      <c r="E34" s="84">
        <v>820.40899999999999</v>
      </c>
      <c r="F34" s="84">
        <v>696.71199999999999</v>
      </c>
      <c r="G34" s="89">
        <f t="shared" si="3"/>
        <v>2617.741</v>
      </c>
      <c r="H34" s="84">
        <v>11565.546</v>
      </c>
      <c r="I34" s="84">
        <v>8598.7880000000005</v>
      </c>
      <c r="J34" s="84">
        <v>7307.098</v>
      </c>
      <c r="K34" s="241">
        <f t="shared" si="0"/>
        <v>27471.432000000001</v>
      </c>
      <c r="L34" s="116"/>
      <c r="N34" s="961"/>
    </row>
    <row r="35" spans="1:14" ht="14.1" customHeight="1" x14ac:dyDescent="0.25">
      <c r="A35" s="994"/>
      <c r="B35" s="991" t="s">
        <v>86</v>
      </c>
      <c r="C35" s="85" t="s">
        <v>89</v>
      </c>
      <c r="D35" s="111">
        <v>9281.1709999999985</v>
      </c>
      <c r="E35" s="80">
        <v>9595.0529999999999</v>
      </c>
      <c r="F35" s="80">
        <v>9505.994999999999</v>
      </c>
      <c r="G35" s="88">
        <f t="shared" si="3"/>
        <v>28382.218999999997</v>
      </c>
      <c r="H35" s="80">
        <v>99737.450857000003</v>
      </c>
      <c r="I35" s="80">
        <v>103919.5526985</v>
      </c>
      <c r="J35" s="80">
        <v>102970.39134859999</v>
      </c>
      <c r="K35" s="242">
        <f t="shared" si="0"/>
        <v>306627.39490409999</v>
      </c>
      <c r="L35" s="116"/>
      <c r="N35" s="961"/>
    </row>
    <row r="36" spans="1:14" ht="14.1" customHeight="1" x14ac:dyDescent="0.25">
      <c r="A36" s="994"/>
      <c r="B36" s="1001"/>
      <c r="C36" s="86" t="s">
        <v>97</v>
      </c>
      <c r="D36" s="109">
        <v>355.33100000000013</v>
      </c>
      <c r="E36" s="81">
        <v>288.32900000000154</v>
      </c>
      <c r="F36" s="81">
        <v>280.56499999999869</v>
      </c>
      <c r="G36" s="88">
        <f t="shared" si="3"/>
        <v>924.22500000000036</v>
      </c>
      <c r="H36" s="81">
        <v>3764.4205999999976</v>
      </c>
      <c r="I36" s="81">
        <v>3068.5625</v>
      </c>
      <c r="J36" s="81">
        <v>3019.3040000000037</v>
      </c>
      <c r="K36" s="242">
        <f t="shared" si="0"/>
        <v>9852.2871000000014</v>
      </c>
      <c r="L36" s="116"/>
      <c r="N36" s="961"/>
    </row>
    <row r="37" spans="1:14" ht="14.1" customHeight="1" thickBot="1" x14ac:dyDescent="0.3">
      <c r="A37" s="995"/>
      <c r="B37" s="1003"/>
      <c r="C37" s="103" t="s">
        <v>86</v>
      </c>
      <c r="D37" s="112">
        <v>9636.5019999999986</v>
      </c>
      <c r="E37" s="104">
        <v>9883.3820000000014</v>
      </c>
      <c r="F37" s="104">
        <v>9786.5599999999977</v>
      </c>
      <c r="G37" s="105">
        <f t="shared" si="3"/>
        <v>29306.443999999996</v>
      </c>
      <c r="H37" s="104">
        <v>103501.871457</v>
      </c>
      <c r="I37" s="104">
        <v>106988.1151985</v>
      </c>
      <c r="J37" s="104">
        <v>105989.6953486</v>
      </c>
      <c r="K37" s="243">
        <f t="shared" si="0"/>
        <v>316479.6820041</v>
      </c>
      <c r="L37" s="118"/>
      <c r="N37" s="961"/>
    </row>
    <row r="38" spans="1:14" ht="14.1" customHeight="1" x14ac:dyDescent="0.25">
      <c r="A38" s="994" t="s">
        <v>240</v>
      </c>
      <c r="B38" s="991" t="s">
        <v>161</v>
      </c>
      <c r="C38" s="85" t="s">
        <v>262</v>
      </c>
      <c r="D38" s="111">
        <v>586003.43731689313</v>
      </c>
      <c r="E38" s="80">
        <v>405183.00237399538</v>
      </c>
      <c r="F38" s="80">
        <v>297024.00386082573</v>
      </c>
      <c r="G38" s="88">
        <f t="shared" si="3"/>
        <v>1288210.4435517143</v>
      </c>
      <c r="H38" s="80">
        <v>6270670.8894729633</v>
      </c>
      <c r="I38" s="80">
        <v>4344652.6099529862</v>
      </c>
      <c r="J38" s="80">
        <v>3191617.5221339804</v>
      </c>
      <c r="K38" s="242">
        <f t="shared" si="0"/>
        <v>13806941.021559929</v>
      </c>
      <c r="L38" s="116"/>
      <c r="N38" s="961"/>
    </row>
    <row r="39" spans="1:14" ht="14.1" customHeight="1" x14ac:dyDescent="0.25">
      <c r="A39" s="994"/>
      <c r="B39" s="1001"/>
      <c r="C39" s="86" t="s">
        <v>92</v>
      </c>
      <c r="D39" s="109">
        <v>10026.853357370786</v>
      </c>
      <c r="E39" s="81">
        <v>6254.2967052776912</v>
      </c>
      <c r="F39" s="81">
        <v>4436.6218994793962</v>
      </c>
      <c r="G39" s="88">
        <f t="shared" si="3"/>
        <v>20717.771962127874</v>
      </c>
      <c r="H39" s="81">
        <v>107291.85543</v>
      </c>
      <c r="I39" s="81">
        <v>67058.407720000003</v>
      </c>
      <c r="J39" s="81">
        <v>47689.036730000007</v>
      </c>
      <c r="K39" s="242">
        <f t="shared" si="0"/>
        <v>222039.29988000001</v>
      </c>
      <c r="L39" s="116"/>
      <c r="N39" s="961"/>
    </row>
    <row r="40" spans="1:14" ht="14.1" customHeight="1" x14ac:dyDescent="0.25">
      <c r="A40" s="994"/>
      <c r="B40" s="1002"/>
      <c r="C40" s="87" t="s">
        <v>86</v>
      </c>
      <c r="D40" s="110">
        <v>596030.29067426396</v>
      </c>
      <c r="E40" s="84">
        <v>411437.29907927307</v>
      </c>
      <c r="F40" s="84">
        <v>301460.62576030515</v>
      </c>
      <c r="G40" s="89">
        <f t="shared" si="3"/>
        <v>1308928.2155138422</v>
      </c>
      <c r="H40" s="84">
        <v>6377962.7449029628</v>
      </c>
      <c r="I40" s="84">
        <v>4411711.0176729858</v>
      </c>
      <c r="J40" s="84">
        <v>3239306.5588639802</v>
      </c>
      <c r="K40" s="241">
        <f t="shared" si="0"/>
        <v>14028980.321439929</v>
      </c>
      <c r="L40" s="116"/>
      <c r="N40" s="961"/>
    </row>
    <row r="41" spans="1:14" ht="14.1" customHeight="1" x14ac:dyDescent="0.25">
      <c r="A41" s="994"/>
      <c r="B41" s="991" t="s">
        <v>162</v>
      </c>
      <c r="C41" s="85" t="s">
        <v>262</v>
      </c>
      <c r="D41" s="111">
        <v>1087.1289999999999</v>
      </c>
      <c r="E41" s="80">
        <v>805.40199999999993</v>
      </c>
      <c r="F41" s="80">
        <v>683.45800000000008</v>
      </c>
      <c r="G41" s="88">
        <f t="shared" si="3"/>
        <v>2575.989</v>
      </c>
      <c r="H41" s="80">
        <v>11421.692999999999</v>
      </c>
      <c r="I41" s="80">
        <v>8438.2060000000001</v>
      </c>
      <c r="J41" s="80">
        <v>7165.197000000001</v>
      </c>
      <c r="K41" s="242">
        <f t="shared" si="0"/>
        <v>27025.095999999998</v>
      </c>
      <c r="L41" s="116"/>
      <c r="N41" s="961"/>
    </row>
    <row r="42" spans="1:14" ht="14.1" customHeight="1" x14ac:dyDescent="0.25">
      <c r="A42" s="994"/>
      <c r="B42" s="1001"/>
      <c r="C42" s="86" t="s">
        <v>92</v>
      </c>
      <c r="D42" s="109">
        <v>0</v>
      </c>
      <c r="E42" s="81">
        <v>0</v>
      </c>
      <c r="F42" s="81">
        <v>0</v>
      </c>
      <c r="G42" s="88">
        <f t="shared" si="3"/>
        <v>0</v>
      </c>
      <c r="H42" s="81">
        <v>0</v>
      </c>
      <c r="I42" s="81">
        <v>0</v>
      </c>
      <c r="J42" s="81">
        <v>0</v>
      </c>
      <c r="K42" s="242">
        <f t="shared" si="0"/>
        <v>0</v>
      </c>
      <c r="L42" s="116"/>
      <c r="N42" s="961"/>
    </row>
    <row r="43" spans="1:14" ht="14.1" customHeight="1" x14ac:dyDescent="0.25">
      <c r="A43" s="994"/>
      <c r="B43" s="1002"/>
      <c r="C43" s="87" t="s">
        <v>86</v>
      </c>
      <c r="D43" s="110">
        <v>1087.1289999999999</v>
      </c>
      <c r="E43" s="84">
        <v>805.40199999999993</v>
      </c>
      <c r="F43" s="84">
        <v>683.45800000000008</v>
      </c>
      <c r="G43" s="89">
        <f t="shared" si="3"/>
        <v>2575.989</v>
      </c>
      <c r="H43" s="84">
        <v>11421.692999999999</v>
      </c>
      <c r="I43" s="84">
        <v>8438.2060000000001</v>
      </c>
      <c r="J43" s="84">
        <v>7165.197000000001</v>
      </c>
      <c r="K43" s="241">
        <f t="shared" si="0"/>
        <v>27025.095999999998</v>
      </c>
      <c r="L43" s="116"/>
      <c r="N43" s="961"/>
    </row>
    <row r="44" spans="1:14" ht="14.1" customHeight="1" x14ac:dyDescent="0.25">
      <c r="A44" s="994"/>
      <c r="B44" s="1004" t="s">
        <v>348</v>
      </c>
      <c r="C44" s="1005"/>
      <c r="D44" s="663">
        <v>355.33100000000013</v>
      </c>
      <c r="E44" s="662">
        <v>288.32900000000154</v>
      </c>
      <c r="F44" s="662">
        <v>280.56499999999869</v>
      </c>
      <c r="G44" s="119">
        <f t="shared" si="3"/>
        <v>924.22500000000036</v>
      </c>
      <c r="H44" s="662">
        <v>3764.4205999999976</v>
      </c>
      <c r="I44" s="662">
        <v>3068.5625</v>
      </c>
      <c r="J44" s="662">
        <v>3019.3040000000037</v>
      </c>
      <c r="K44" s="247">
        <f t="shared" si="0"/>
        <v>9852.2871000000014</v>
      </c>
      <c r="L44" s="116"/>
      <c r="N44" s="961"/>
    </row>
    <row r="45" spans="1:14" ht="14.1" customHeight="1" x14ac:dyDescent="0.25">
      <c r="A45" s="994"/>
      <c r="B45" s="1004" t="s">
        <v>339</v>
      </c>
      <c r="C45" s="1005"/>
      <c r="D45" s="663">
        <v>5211.8670000000002</v>
      </c>
      <c r="E45" s="662">
        <v>3206.0320000000002</v>
      </c>
      <c r="F45" s="662">
        <v>9389.5169999999998</v>
      </c>
      <c r="G45" s="119">
        <f t="shared" si="3"/>
        <v>17807.416000000001</v>
      </c>
      <c r="H45" s="662">
        <v>55767.398000000001</v>
      </c>
      <c r="I45" s="662">
        <v>34412.832999999999</v>
      </c>
      <c r="J45" s="662">
        <v>101116.174</v>
      </c>
      <c r="K45" s="247">
        <f t="shared" si="0"/>
        <v>191296.405</v>
      </c>
      <c r="L45" s="116"/>
      <c r="N45" s="961"/>
    </row>
    <row r="46" spans="1:14" ht="14.1" customHeight="1" x14ac:dyDescent="0.25">
      <c r="A46" s="994"/>
      <c r="B46" s="998" t="s">
        <v>93</v>
      </c>
      <c r="C46" s="86" t="s">
        <v>262</v>
      </c>
      <c r="D46" s="109">
        <v>592302.43331689306</v>
      </c>
      <c r="E46" s="81">
        <v>409194.43637399538</v>
      </c>
      <c r="F46" s="81">
        <v>307096.97886082571</v>
      </c>
      <c r="G46" s="88">
        <f t="shared" si="3"/>
        <v>1308593.8485517141</v>
      </c>
      <c r="H46" s="81">
        <v>6337859.9804729633</v>
      </c>
      <c r="I46" s="81">
        <v>4387503.6489529861</v>
      </c>
      <c r="J46" s="81">
        <v>3299898.8931339807</v>
      </c>
      <c r="K46" s="242">
        <f t="shared" si="0"/>
        <v>14025262.522559932</v>
      </c>
      <c r="L46" s="116"/>
      <c r="N46" s="961"/>
    </row>
    <row r="47" spans="1:14" ht="14.1" customHeight="1" x14ac:dyDescent="0.25">
      <c r="A47" s="994"/>
      <c r="B47" s="998"/>
      <c r="C47" s="86" t="s">
        <v>241</v>
      </c>
      <c r="D47" s="109">
        <v>10382.184357370787</v>
      </c>
      <c r="E47" s="81">
        <v>6542.6257052776928</v>
      </c>
      <c r="F47" s="81">
        <v>4717.1868994793949</v>
      </c>
      <c r="G47" s="88">
        <f t="shared" si="3"/>
        <v>21641.996962127876</v>
      </c>
      <c r="H47" s="81">
        <v>111056.27602999999</v>
      </c>
      <c r="I47" s="81">
        <v>70126.970220000003</v>
      </c>
      <c r="J47" s="81">
        <v>50708.340730000011</v>
      </c>
      <c r="K47" s="242">
        <f t="shared" si="0"/>
        <v>231891.58698000002</v>
      </c>
      <c r="L47" s="116"/>
      <c r="N47" s="961"/>
    </row>
    <row r="48" spans="1:14" ht="14.1" customHeight="1" thickBot="1" x14ac:dyDescent="0.3">
      <c r="A48" s="995"/>
      <c r="B48" s="999"/>
      <c r="C48" s="103" t="s">
        <v>86</v>
      </c>
      <c r="D48" s="112">
        <v>602684.61767426389</v>
      </c>
      <c r="E48" s="104">
        <v>415737.06207927305</v>
      </c>
      <c r="F48" s="104">
        <v>311814.16576030513</v>
      </c>
      <c r="G48" s="105">
        <f>SUM(D48:F48)</f>
        <v>1330235.8455138421</v>
      </c>
      <c r="H48" s="104">
        <v>6448916.2565029636</v>
      </c>
      <c r="I48" s="104">
        <v>4457630.6191729857</v>
      </c>
      <c r="J48" s="104">
        <v>3350607.2338639805</v>
      </c>
      <c r="K48" s="246">
        <f t="shared" si="0"/>
        <v>14257154.10953993</v>
      </c>
      <c r="L48" s="118"/>
      <c r="N48" s="961"/>
    </row>
    <row r="49" spans="1:14" ht="5.0999999999999996" customHeight="1" x14ac:dyDescent="0.25">
      <c r="A49" s="96"/>
      <c r="B49" s="97"/>
      <c r="C49" s="98"/>
      <c r="D49" s="109"/>
      <c r="E49" s="81"/>
      <c r="F49" s="81"/>
      <c r="G49" s="82"/>
      <c r="H49" s="81"/>
      <c r="I49" s="81"/>
      <c r="J49" s="81"/>
      <c r="K49" s="81"/>
      <c r="L49" s="116"/>
      <c r="N49" s="961"/>
    </row>
    <row r="50" spans="1:14" ht="5.0999999999999996" customHeight="1" x14ac:dyDescent="0.25">
      <c r="A50" s="96"/>
      <c r="B50" s="97"/>
      <c r="C50" s="98"/>
      <c r="D50" s="81"/>
      <c r="E50" s="81"/>
      <c r="F50" s="81"/>
      <c r="G50" s="81"/>
      <c r="H50" s="81"/>
      <c r="I50" s="81"/>
      <c r="J50" s="81"/>
      <c r="K50" s="81"/>
      <c r="L50" s="90"/>
      <c r="N50" s="961"/>
    </row>
    <row r="51" spans="1:14" ht="5.0999999999999996" customHeight="1" x14ac:dyDescent="0.25">
      <c r="A51" s="93"/>
      <c r="B51" s="94"/>
      <c r="C51" s="95"/>
      <c r="D51" s="110"/>
      <c r="E51" s="84"/>
      <c r="F51" s="84"/>
      <c r="G51" s="82"/>
      <c r="H51" s="83"/>
      <c r="I51" s="84"/>
      <c r="J51" s="84"/>
      <c r="K51" s="81"/>
      <c r="L51" s="106"/>
      <c r="N51" s="961"/>
    </row>
    <row r="52" spans="1:14" ht="14.1" customHeight="1" x14ac:dyDescent="0.25">
      <c r="A52" s="1000" t="s">
        <v>183</v>
      </c>
      <c r="B52" s="1000"/>
      <c r="C52" s="1000"/>
      <c r="D52" s="663">
        <v>-14105.195386575302</v>
      </c>
      <c r="E52" s="662">
        <v>-9149.4633429747191</v>
      </c>
      <c r="F52" s="662">
        <v>-15769.363743374764</v>
      </c>
      <c r="G52" s="119">
        <f t="shared" si="3"/>
        <v>-39024.022472924786</v>
      </c>
      <c r="H52" s="693">
        <v>-146333.14311714005</v>
      </c>
      <c r="I52" s="662">
        <v>-91085.805394314229</v>
      </c>
      <c r="J52" s="662">
        <v>-161607.24368471745</v>
      </c>
      <c r="K52" s="247">
        <f>SUM(H52:J52)</f>
        <v>-399026.19219617173</v>
      </c>
      <c r="L52" s="113"/>
      <c r="N52" s="961"/>
    </row>
    <row r="53" spans="1:14" ht="5.0999999999999996" customHeight="1" x14ac:dyDescent="0.25">
      <c r="D53" s="114"/>
      <c r="H53" s="91"/>
      <c r="L53" s="114"/>
    </row>
  </sheetData>
  <mergeCells count="25">
    <mergeCell ref="A52:C52"/>
    <mergeCell ref="A29:A37"/>
    <mergeCell ref="B29:B31"/>
    <mergeCell ref="B32:B34"/>
    <mergeCell ref="B35:B37"/>
    <mergeCell ref="B38:B40"/>
    <mergeCell ref="B41:B43"/>
    <mergeCell ref="B44:C44"/>
    <mergeCell ref="B45:C45"/>
    <mergeCell ref="B20:B23"/>
    <mergeCell ref="B24:B27"/>
    <mergeCell ref="A16:A28"/>
    <mergeCell ref="B28:C28"/>
    <mergeCell ref="B46:B48"/>
    <mergeCell ref="A38:A48"/>
    <mergeCell ref="B7:B9"/>
    <mergeCell ref="B10:B12"/>
    <mergeCell ref="B13:B15"/>
    <mergeCell ref="A7:A15"/>
    <mergeCell ref="B16:B19"/>
    <mergeCell ref="K1:L1"/>
    <mergeCell ref="A2:L2"/>
    <mergeCell ref="D4:K4"/>
    <mergeCell ref="D5:G5"/>
    <mergeCell ref="H5:K5"/>
  </mergeCells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&amp;C4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6"/>
  <sheetViews>
    <sheetView view="pageBreakPreview" zoomScaleNormal="100" zoomScaleSheetLayoutView="100" workbookViewId="0"/>
  </sheetViews>
  <sheetFormatPr defaultRowHeight="12.75" x14ac:dyDescent="0.25"/>
  <cols>
    <col min="1" max="1" width="7.7109375" style="323" customWidth="1"/>
    <col min="2" max="19" width="7.42578125" style="323" customWidth="1"/>
    <col min="20" max="20" width="1.7109375" style="323" customWidth="1"/>
    <col min="21" max="21" width="9.28515625" style="323" bestFit="1" customWidth="1"/>
    <col min="22" max="22" width="11.42578125" style="323" bestFit="1" customWidth="1"/>
    <col min="23" max="261" width="9.140625" style="323"/>
    <col min="262" max="274" width="10.7109375" style="323" customWidth="1"/>
    <col min="275" max="517" width="9.140625" style="323"/>
    <col min="518" max="530" width="10.7109375" style="323" customWidth="1"/>
    <col min="531" max="773" width="9.140625" style="323"/>
    <col min="774" max="786" width="10.7109375" style="323" customWidth="1"/>
    <col min="787" max="1029" width="9.140625" style="323"/>
    <col min="1030" max="1042" width="10.7109375" style="323" customWidth="1"/>
    <col min="1043" max="1285" width="9.140625" style="323"/>
    <col min="1286" max="1298" width="10.7109375" style="323" customWidth="1"/>
    <col min="1299" max="1541" width="9.140625" style="323"/>
    <col min="1542" max="1554" width="10.7109375" style="323" customWidth="1"/>
    <col min="1555" max="1797" width="9.140625" style="323"/>
    <col min="1798" max="1810" width="10.7109375" style="323" customWidth="1"/>
    <col min="1811" max="2053" width="9.140625" style="323"/>
    <col min="2054" max="2066" width="10.7109375" style="323" customWidth="1"/>
    <col min="2067" max="2309" width="9.140625" style="323"/>
    <col min="2310" max="2322" width="10.7109375" style="323" customWidth="1"/>
    <col min="2323" max="2565" width="9.140625" style="323"/>
    <col min="2566" max="2578" width="10.7109375" style="323" customWidth="1"/>
    <col min="2579" max="2821" width="9.140625" style="323"/>
    <col min="2822" max="2834" width="10.7109375" style="323" customWidth="1"/>
    <col min="2835" max="3077" width="9.140625" style="323"/>
    <col min="3078" max="3090" width="10.7109375" style="323" customWidth="1"/>
    <col min="3091" max="3333" width="9.140625" style="323"/>
    <col min="3334" max="3346" width="10.7109375" style="323" customWidth="1"/>
    <col min="3347" max="3589" width="9.140625" style="323"/>
    <col min="3590" max="3602" width="10.7109375" style="323" customWidth="1"/>
    <col min="3603" max="3845" width="9.140625" style="323"/>
    <col min="3846" max="3858" width="10.7109375" style="323" customWidth="1"/>
    <col min="3859" max="4101" width="9.140625" style="323"/>
    <col min="4102" max="4114" width="10.7109375" style="323" customWidth="1"/>
    <col min="4115" max="4357" width="9.140625" style="323"/>
    <col min="4358" max="4370" width="10.7109375" style="323" customWidth="1"/>
    <col min="4371" max="4613" width="9.140625" style="323"/>
    <col min="4614" max="4626" width="10.7109375" style="323" customWidth="1"/>
    <col min="4627" max="4869" width="9.140625" style="323"/>
    <col min="4870" max="4882" width="10.7109375" style="323" customWidth="1"/>
    <col min="4883" max="5125" width="9.140625" style="323"/>
    <col min="5126" max="5138" width="10.7109375" style="323" customWidth="1"/>
    <col min="5139" max="5381" width="9.140625" style="323"/>
    <col min="5382" max="5394" width="10.7109375" style="323" customWidth="1"/>
    <col min="5395" max="5637" width="9.140625" style="323"/>
    <col min="5638" max="5650" width="10.7109375" style="323" customWidth="1"/>
    <col min="5651" max="5893" width="9.140625" style="323"/>
    <col min="5894" max="5906" width="10.7109375" style="323" customWidth="1"/>
    <col min="5907" max="6149" width="9.140625" style="323"/>
    <col min="6150" max="6162" width="10.7109375" style="323" customWidth="1"/>
    <col min="6163" max="6405" width="9.140625" style="323"/>
    <col min="6406" max="6418" width="10.7109375" style="323" customWidth="1"/>
    <col min="6419" max="6661" width="9.140625" style="323"/>
    <col min="6662" max="6674" width="10.7109375" style="323" customWidth="1"/>
    <col min="6675" max="6917" width="9.140625" style="323"/>
    <col min="6918" max="6930" width="10.7109375" style="323" customWidth="1"/>
    <col min="6931" max="7173" width="9.140625" style="323"/>
    <col min="7174" max="7186" width="10.7109375" style="323" customWidth="1"/>
    <col min="7187" max="7429" width="9.140625" style="323"/>
    <col min="7430" max="7442" width="10.7109375" style="323" customWidth="1"/>
    <col min="7443" max="7685" width="9.140625" style="323"/>
    <col min="7686" max="7698" width="10.7109375" style="323" customWidth="1"/>
    <col min="7699" max="7941" width="9.140625" style="323"/>
    <col min="7942" max="7954" width="10.7109375" style="323" customWidth="1"/>
    <col min="7955" max="8197" width="9.140625" style="323"/>
    <col min="8198" max="8210" width="10.7109375" style="323" customWidth="1"/>
    <col min="8211" max="8453" width="9.140625" style="323"/>
    <col min="8454" max="8466" width="10.7109375" style="323" customWidth="1"/>
    <col min="8467" max="8709" width="9.140625" style="323"/>
    <col min="8710" max="8722" width="10.7109375" style="323" customWidth="1"/>
    <col min="8723" max="8965" width="9.140625" style="323"/>
    <col min="8966" max="8978" width="10.7109375" style="323" customWidth="1"/>
    <col min="8979" max="9221" width="9.140625" style="323"/>
    <col min="9222" max="9234" width="10.7109375" style="323" customWidth="1"/>
    <col min="9235" max="9477" width="9.140625" style="323"/>
    <col min="9478" max="9490" width="10.7109375" style="323" customWidth="1"/>
    <col min="9491" max="9733" width="9.140625" style="323"/>
    <col min="9734" max="9746" width="10.7109375" style="323" customWidth="1"/>
    <col min="9747" max="9989" width="9.140625" style="323"/>
    <col min="9990" max="10002" width="10.7109375" style="323" customWidth="1"/>
    <col min="10003" max="10245" width="9.140625" style="323"/>
    <col min="10246" max="10258" width="10.7109375" style="323" customWidth="1"/>
    <col min="10259" max="10501" width="9.140625" style="323"/>
    <col min="10502" max="10514" width="10.7109375" style="323" customWidth="1"/>
    <col min="10515" max="10757" width="9.140625" style="323"/>
    <col min="10758" max="10770" width="10.7109375" style="323" customWidth="1"/>
    <col min="10771" max="11013" width="9.140625" style="323"/>
    <col min="11014" max="11026" width="10.7109375" style="323" customWidth="1"/>
    <col min="11027" max="11269" width="9.140625" style="323"/>
    <col min="11270" max="11282" width="10.7109375" style="323" customWidth="1"/>
    <col min="11283" max="11525" width="9.140625" style="323"/>
    <col min="11526" max="11538" width="10.7109375" style="323" customWidth="1"/>
    <col min="11539" max="11781" width="9.140625" style="323"/>
    <col min="11782" max="11794" width="10.7109375" style="323" customWidth="1"/>
    <col min="11795" max="12037" width="9.140625" style="323"/>
    <col min="12038" max="12050" width="10.7109375" style="323" customWidth="1"/>
    <col min="12051" max="12293" width="9.140625" style="323"/>
    <col min="12294" max="12306" width="10.7109375" style="323" customWidth="1"/>
    <col min="12307" max="12549" width="9.140625" style="323"/>
    <col min="12550" max="12562" width="10.7109375" style="323" customWidth="1"/>
    <col min="12563" max="12805" width="9.140625" style="323"/>
    <col min="12806" max="12818" width="10.7109375" style="323" customWidth="1"/>
    <col min="12819" max="13061" width="9.140625" style="323"/>
    <col min="13062" max="13074" width="10.7109375" style="323" customWidth="1"/>
    <col min="13075" max="13317" width="9.140625" style="323"/>
    <col min="13318" max="13330" width="10.7109375" style="323" customWidth="1"/>
    <col min="13331" max="13573" width="9.140625" style="323"/>
    <col min="13574" max="13586" width="10.7109375" style="323" customWidth="1"/>
    <col min="13587" max="13829" width="9.140625" style="323"/>
    <col min="13830" max="13842" width="10.7109375" style="323" customWidth="1"/>
    <col min="13843" max="14085" width="9.140625" style="323"/>
    <col min="14086" max="14098" width="10.7109375" style="323" customWidth="1"/>
    <col min="14099" max="14341" width="9.140625" style="323"/>
    <col min="14342" max="14354" width="10.7109375" style="323" customWidth="1"/>
    <col min="14355" max="14597" width="9.140625" style="323"/>
    <col min="14598" max="14610" width="10.7109375" style="323" customWidth="1"/>
    <col min="14611" max="14853" width="9.140625" style="323"/>
    <col min="14854" max="14866" width="10.7109375" style="323" customWidth="1"/>
    <col min="14867" max="15109" width="9.140625" style="323"/>
    <col min="15110" max="15122" width="10.7109375" style="323" customWidth="1"/>
    <col min="15123" max="15365" width="9.140625" style="323"/>
    <col min="15366" max="15378" width="10.7109375" style="323" customWidth="1"/>
    <col min="15379" max="15621" width="9.140625" style="323"/>
    <col min="15622" max="15634" width="10.7109375" style="323" customWidth="1"/>
    <col min="15635" max="15877" width="9.140625" style="323"/>
    <col min="15878" max="15890" width="10.7109375" style="323" customWidth="1"/>
    <col min="15891" max="16133" width="9.140625" style="323"/>
    <col min="16134" max="16146" width="10.7109375" style="323" customWidth="1"/>
    <col min="16147" max="16384" width="9.140625" style="323"/>
  </cols>
  <sheetData>
    <row r="1" spans="1:24" x14ac:dyDescent="0.25">
      <c r="R1" s="1010" t="s">
        <v>264</v>
      </c>
      <c r="S1" s="1010"/>
      <c r="T1" s="1010"/>
    </row>
    <row r="2" spans="1:24" ht="20.100000000000001" customHeight="1" x14ac:dyDescent="0.25">
      <c r="A2" s="1009" t="s">
        <v>101</v>
      </c>
      <c r="B2" s="1009"/>
      <c r="C2" s="1009"/>
      <c r="D2" s="1009"/>
      <c r="E2" s="1009"/>
      <c r="F2" s="1009"/>
      <c r="G2" s="1009"/>
      <c r="H2" s="1009"/>
      <c r="I2" s="1009"/>
      <c r="J2" s="1009"/>
      <c r="K2" s="1009"/>
      <c r="L2" s="1009"/>
      <c r="M2" s="1009"/>
      <c r="N2" s="1009"/>
      <c r="O2" s="1009"/>
      <c r="P2" s="1009"/>
      <c r="Q2" s="1009"/>
      <c r="R2" s="1009"/>
      <c r="S2" s="1009"/>
      <c r="T2" s="1009"/>
    </row>
    <row r="3" spans="1:24" ht="20.100000000000001" customHeight="1" x14ac:dyDescent="0.25">
      <c r="A3" s="348"/>
      <c r="B3" s="348"/>
      <c r="C3" s="348"/>
      <c r="D3" s="348"/>
      <c r="E3" s="348"/>
      <c r="F3" s="348"/>
      <c r="G3" s="348"/>
      <c r="H3" s="348"/>
      <c r="I3" s="348"/>
      <c r="J3" s="347"/>
      <c r="K3" s="348"/>
      <c r="L3" s="348"/>
      <c r="M3" s="348"/>
      <c r="N3" s="348"/>
      <c r="O3" s="348"/>
      <c r="P3" s="348"/>
      <c r="Q3" s="348"/>
      <c r="R3" s="348"/>
    </row>
    <row r="4" spans="1:24" ht="17.25" customHeight="1" x14ac:dyDescent="0.25">
      <c r="A4" s="349"/>
      <c r="B4" s="1006">
        <f>T!G17</f>
        <v>2016</v>
      </c>
      <c r="C4" s="1007"/>
      <c r="D4" s="1007"/>
      <c r="E4" s="1007"/>
      <c r="F4" s="1007"/>
      <c r="G4" s="1007"/>
      <c r="H4" s="1007"/>
      <c r="I4" s="1007"/>
      <c r="J4" s="1007"/>
      <c r="K4" s="1007"/>
      <c r="L4" s="1007"/>
      <c r="M4" s="1007"/>
      <c r="N4" s="1007"/>
      <c r="O4" s="1007"/>
      <c r="P4" s="1007"/>
      <c r="Q4" s="1007"/>
      <c r="R4" s="1007"/>
      <c r="S4" s="1008"/>
    </row>
    <row r="5" spans="1:24" ht="50.1" customHeight="1" x14ac:dyDescent="0.25">
      <c r="A5" s="349"/>
      <c r="B5" s="1015" t="s">
        <v>200</v>
      </c>
      <c r="C5" s="1016"/>
      <c r="D5" s="1016"/>
      <c r="E5" s="1016"/>
      <c r="F5" s="1016"/>
      <c r="G5" s="1016"/>
      <c r="H5" s="1016"/>
      <c r="I5" s="1016"/>
      <c r="J5" s="1017"/>
      <c r="K5" s="1015" t="s">
        <v>13</v>
      </c>
      <c r="L5" s="1016"/>
      <c r="M5" s="1016"/>
      <c r="N5" s="1016"/>
      <c r="O5" s="1016"/>
      <c r="P5" s="1016"/>
      <c r="Q5" s="1016"/>
      <c r="R5" s="1016"/>
      <c r="S5" s="1017"/>
    </row>
    <row r="6" spans="1:24" ht="52.5" customHeight="1" x14ac:dyDescent="0.25">
      <c r="A6" s="324"/>
      <c r="B6" s="1018" t="s">
        <v>94</v>
      </c>
      <c r="C6" s="1011"/>
      <c r="D6" s="1011"/>
      <c r="E6" s="1011" t="s">
        <v>99</v>
      </c>
      <c r="F6" s="1011"/>
      <c r="G6" s="1011"/>
      <c r="H6" s="1012" t="s">
        <v>182</v>
      </c>
      <c r="I6" s="1013" t="s">
        <v>183</v>
      </c>
      <c r="J6" s="1014" t="s">
        <v>45</v>
      </c>
      <c r="K6" s="1018" t="s">
        <v>94</v>
      </c>
      <c r="L6" s="1011"/>
      <c r="M6" s="1011"/>
      <c r="N6" s="1011" t="s">
        <v>99</v>
      </c>
      <c r="O6" s="1011"/>
      <c r="P6" s="1011"/>
      <c r="Q6" s="1012" t="s">
        <v>182</v>
      </c>
      <c r="R6" s="1013" t="s">
        <v>183</v>
      </c>
      <c r="S6" s="1014" t="s">
        <v>45</v>
      </c>
    </row>
    <row r="7" spans="1:24" ht="28.5" customHeight="1" x14ac:dyDescent="0.25">
      <c r="A7" s="325" t="s">
        <v>164</v>
      </c>
      <c r="B7" s="361" t="s">
        <v>82</v>
      </c>
      <c r="C7" s="362" t="s">
        <v>83</v>
      </c>
      <c r="D7" s="363" t="s">
        <v>159</v>
      </c>
      <c r="E7" s="364" t="s">
        <v>87</v>
      </c>
      <c r="F7" s="362" t="s">
        <v>88</v>
      </c>
      <c r="G7" s="363" t="s">
        <v>160</v>
      </c>
      <c r="H7" s="1012"/>
      <c r="I7" s="1012"/>
      <c r="J7" s="1014"/>
      <c r="K7" s="361" t="s">
        <v>82</v>
      </c>
      <c r="L7" s="362" t="s">
        <v>83</v>
      </c>
      <c r="M7" s="363" t="s">
        <v>159</v>
      </c>
      <c r="N7" s="364" t="s">
        <v>87</v>
      </c>
      <c r="O7" s="362" t="s">
        <v>88</v>
      </c>
      <c r="P7" s="363" t="s">
        <v>160</v>
      </c>
      <c r="Q7" s="1012"/>
      <c r="R7" s="1012"/>
      <c r="S7" s="1014"/>
      <c r="T7" s="359"/>
    </row>
    <row r="8" spans="1:24" ht="14.1" customHeight="1" x14ac:dyDescent="0.25">
      <c r="A8" s="326" t="s">
        <v>27</v>
      </c>
      <c r="B8" s="340">
        <v>2542.5336840531081</v>
      </c>
      <c r="C8" s="353">
        <v>2007.5029213552571</v>
      </c>
      <c r="D8" s="342">
        <v>535.03076269785106</v>
      </c>
      <c r="E8" s="343">
        <v>655.86265600000002</v>
      </c>
      <c r="F8" s="341">
        <v>0</v>
      </c>
      <c r="G8" s="342">
        <v>655.86265600000002</v>
      </c>
      <c r="H8" s="350">
        <v>12.228845999999999</v>
      </c>
      <c r="I8" s="350">
        <v>-15.85718058530963</v>
      </c>
      <c r="J8" s="354">
        <v>1187.2650841125412</v>
      </c>
      <c r="K8" s="340">
        <v>27071.851836872003</v>
      </c>
      <c r="L8" s="353">
        <v>21384.099869941703</v>
      </c>
      <c r="M8" s="342">
        <v>5687.7519669303001</v>
      </c>
      <c r="N8" s="343">
        <v>7007.2046500000006</v>
      </c>
      <c r="O8" s="341">
        <v>0</v>
      </c>
      <c r="P8" s="342">
        <v>7007.2046500000006</v>
      </c>
      <c r="Q8" s="350">
        <v>132.68038926239998</v>
      </c>
      <c r="R8" s="350">
        <v>-163.24621202354879</v>
      </c>
      <c r="S8" s="354">
        <v>12664.390794169152</v>
      </c>
      <c r="T8" s="331"/>
      <c r="U8" s="331"/>
      <c r="V8" s="332"/>
      <c r="W8" s="332"/>
      <c r="X8" s="332"/>
    </row>
    <row r="9" spans="1:24" ht="14.1" customHeight="1" x14ac:dyDescent="0.25">
      <c r="A9" s="326" t="s">
        <v>28</v>
      </c>
      <c r="B9" s="327">
        <v>2635.3485678638413</v>
      </c>
      <c r="C9" s="328">
        <v>2044.496767534373</v>
      </c>
      <c r="D9" s="329">
        <v>590.85180032946823</v>
      </c>
      <c r="E9" s="330">
        <v>303.42914200000001</v>
      </c>
      <c r="F9" s="328">
        <v>0</v>
      </c>
      <c r="G9" s="329">
        <v>303.42914200000001</v>
      </c>
      <c r="H9" s="352">
        <v>11.241592000000001</v>
      </c>
      <c r="I9" s="352">
        <v>-10.544653782665147</v>
      </c>
      <c r="J9" s="355">
        <v>894.97788054680279</v>
      </c>
      <c r="K9" s="327">
        <v>28095.091184079996</v>
      </c>
      <c r="L9" s="328">
        <v>21800.883632568599</v>
      </c>
      <c r="M9" s="329">
        <v>6294.2075515113975</v>
      </c>
      <c r="N9" s="330">
        <v>3238.5218430000004</v>
      </c>
      <c r="O9" s="328">
        <v>0</v>
      </c>
      <c r="P9" s="329">
        <v>3238.5218430000004</v>
      </c>
      <c r="Q9" s="352">
        <v>122.22538067540003</v>
      </c>
      <c r="R9" s="352">
        <v>-108.20165805380233</v>
      </c>
      <c r="S9" s="355">
        <v>9546.7531171329974</v>
      </c>
      <c r="T9" s="333"/>
      <c r="U9" s="333"/>
      <c r="V9" s="332"/>
      <c r="W9" s="332"/>
      <c r="X9" s="332"/>
    </row>
    <row r="10" spans="1:24" ht="14.1" customHeight="1" x14ac:dyDescent="0.25">
      <c r="A10" s="380" t="s">
        <v>29</v>
      </c>
      <c r="B10" s="335">
        <v>2705.8291030723276</v>
      </c>
      <c r="C10" s="336">
        <v>2175.7553070916047</v>
      </c>
      <c r="D10" s="337">
        <v>530.07379598072293</v>
      </c>
      <c r="E10" s="338">
        <v>384.94076800000005</v>
      </c>
      <c r="F10" s="336">
        <v>17.197633999999997</v>
      </c>
      <c r="G10" s="337">
        <v>367.74313400000005</v>
      </c>
      <c r="H10" s="351">
        <v>11.949382</v>
      </c>
      <c r="I10" s="351">
        <v>-14.838402287807781</v>
      </c>
      <c r="J10" s="356">
        <v>894.92790969291536</v>
      </c>
      <c r="K10" s="335">
        <v>28884.019423951999</v>
      </c>
      <c r="L10" s="336">
        <v>23222.348384299003</v>
      </c>
      <c r="M10" s="337">
        <v>5661.6710396529961</v>
      </c>
      <c r="N10" s="338">
        <v>4107.9647180000002</v>
      </c>
      <c r="O10" s="336">
        <v>183.935788</v>
      </c>
      <c r="P10" s="337">
        <v>3924.0289300000004</v>
      </c>
      <c r="Q10" s="351">
        <v>129.8820169146</v>
      </c>
      <c r="R10" s="351">
        <v>-151.29259636665881</v>
      </c>
      <c r="S10" s="356">
        <v>9564.2893902009364</v>
      </c>
      <c r="T10" s="339"/>
      <c r="U10" s="339"/>
      <c r="V10" s="332"/>
      <c r="W10" s="332"/>
      <c r="X10" s="332"/>
    </row>
    <row r="11" spans="1:24" ht="14.1" customHeight="1" x14ac:dyDescent="0.25">
      <c r="A11" s="379" t="s">
        <v>30</v>
      </c>
      <c r="B11" s="340">
        <v>2764.786936371795</v>
      </c>
      <c r="C11" s="341">
        <v>2199.0642733109557</v>
      </c>
      <c r="D11" s="342">
        <v>565.7226630608393</v>
      </c>
      <c r="E11" s="343">
        <v>118.13477400000001</v>
      </c>
      <c r="F11" s="341">
        <v>76.704126000000002</v>
      </c>
      <c r="G11" s="342">
        <v>41.430648000000005</v>
      </c>
      <c r="H11" s="350">
        <v>9.6365019999999983</v>
      </c>
      <c r="I11" s="350">
        <v>-14.105195386575302</v>
      </c>
      <c r="J11" s="354">
        <v>602.6846176742639</v>
      </c>
      <c r="K11" s="340">
        <v>29539.580168865999</v>
      </c>
      <c r="L11" s="341">
        <v>23491.528174702897</v>
      </c>
      <c r="M11" s="342">
        <v>6048.0519941631028</v>
      </c>
      <c r="N11" s="343">
        <v>1263.8139879999999</v>
      </c>
      <c r="O11" s="341">
        <v>820.11845400000004</v>
      </c>
      <c r="P11" s="342">
        <v>443.69553399999984</v>
      </c>
      <c r="Q11" s="350">
        <v>103.50187145700001</v>
      </c>
      <c r="R11" s="350">
        <v>-146.33314311714005</v>
      </c>
      <c r="S11" s="354">
        <v>6448.9162565029637</v>
      </c>
      <c r="T11" s="333"/>
      <c r="U11" s="333"/>
      <c r="V11" s="332"/>
      <c r="W11" s="332"/>
      <c r="X11" s="332"/>
    </row>
    <row r="12" spans="1:24" ht="14.1" customHeight="1" x14ac:dyDescent="0.25">
      <c r="A12" s="379" t="s">
        <v>31</v>
      </c>
      <c r="B12" s="327">
        <v>2815.8756087872384</v>
      </c>
      <c r="C12" s="328">
        <v>2000.6795153649907</v>
      </c>
      <c r="D12" s="329">
        <v>815.19609342224771</v>
      </c>
      <c r="E12" s="330">
        <v>0.71698000000000006</v>
      </c>
      <c r="F12" s="328">
        <v>400.90992999999997</v>
      </c>
      <c r="G12" s="329">
        <v>-400.19295</v>
      </c>
      <c r="H12" s="352">
        <v>9.883382000000001</v>
      </c>
      <c r="I12" s="352">
        <v>-9.1494633429747196</v>
      </c>
      <c r="J12" s="355">
        <v>415.73706207927307</v>
      </c>
      <c r="K12" s="327">
        <v>30130.775800329</v>
      </c>
      <c r="L12" s="328">
        <v>21402.364733960199</v>
      </c>
      <c r="M12" s="329">
        <v>8728.4110663688007</v>
      </c>
      <c r="N12" s="330">
        <v>7.6770209999999999</v>
      </c>
      <c r="O12" s="328">
        <v>4294.359778</v>
      </c>
      <c r="P12" s="329">
        <v>-4286.6827569999996</v>
      </c>
      <c r="Q12" s="352">
        <v>106.9881151985</v>
      </c>
      <c r="R12" s="352">
        <v>-91.085805394314235</v>
      </c>
      <c r="S12" s="355">
        <v>4457.6306191729855</v>
      </c>
      <c r="T12" s="333"/>
      <c r="U12" s="333"/>
      <c r="V12" s="332"/>
      <c r="W12" s="332"/>
      <c r="X12" s="332"/>
    </row>
    <row r="13" spans="1:24" ht="14.1" customHeight="1" x14ac:dyDescent="0.25">
      <c r="A13" s="380" t="s">
        <v>32</v>
      </c>
      <c r="B13" s="335">
        <v>2813.097461401248</v>
      </c>
      <c r="C13" s="336">
        <v>1797.667182897568</v>
      </c>
      <c r="D13" s="337">
        <v>1015.43027850368</v>
      </c>
      <c r="E13" s="338">
        <v>2.0481000000000003E-2</v>
      </c>
      <c r="F13" s="336">
        <v>697.65379000000007</v>
      </c>
      <c r="G13" s="337">
        <v>-697.63330900000005</v>
      </c>
      <c r="H13" s="351">
        <v>9.7865599999999979</v>
      </c>
      <c r="I13" s="351">
        <v>-15.769363743374765</v>
      </c>
      <c r="J13" s="356">
        <v>311.81416576030512</v>
      </c>
      <c r="K13" s="335">
        <v>30131.326090340997</v>
      </c>
      <c r="L13" s="336">
        <v>19243.9031041409</v>
      </c>
      <c r="M13" s="337">
        <v>10887.422986200098</v>
      </c>
      <c r="N13" s="338">
        <v>0.219249</v>
      </c>
      <c r="O13" s="336">
        <v>7481.417453</v>
      </c>
      <c r="P13" s="337">
        <v>-7481.1982040000003</v>
      </c>
      <c r="Q13" s="351">
        <v>105.98969534859999</v>
      </c>
      <c r="R13" s="351">
        <v>-161.60724368471745</v>
      </c>
      <c r="S13" s="356">
        <v>3350.6072338639806</v>
      </c>
      <c r="T13" s="333"/>
      <c r="U13" s="333"/>
      <c r="V13" s="332"/>
      <c r="W13" s="332"/>
      <c r="X13" s="332"/>
    </row>
    <row r="14" spans="1:24" ht="14.1" customHeight="1" x14ac:dyDescent="0.25">
      <c r="A14" s="379" t="s">
        <v>33</v>
      </c>
      <c r="B14" s="340"/>
      <c r="C14" s="341"/>
      <c r="D14" s="342"/>
      <c r="E14" s="343"/>
      <c r="F14" s="341"/>
      <c r="G14" s="342"/>
      <c r="H14" s="350"/>
      <c r="I14" s="350"/>
      <c r="J14" s="354"/>
      <c r="K14" s="340"/>
      <c r="L14" s="341"/>
      <c r="M14" s="342"/>
      <c r="N14" s="343"/>
      <c r="O14" s="341"/>
      <c r="P14" s="342"/>
      <c r="Q14" s="350"/>
      <c r="R14" s="350"/>
      <c r="S14" s="354"/>
      <c r="T14" s="333"/>
      <c r="U14" s="333"/>
      <c r="V14" s="332"/>
      <c r="W14" s="332"/>
      <c r="X14" s="332"/>
    </row>
    <row r="15" spans="1:24" ht="14.1" customHeight="1" x14ac:dyDescent="0.25">
      <c r="A15" s="379" t="s">
        <v>34</v>
      </c>
      <c r="B15" s="327"/>
      <c r="C15" s="328"/>
      <c r="D15" s="329"/>
      <c r="E15" s="330"/>
      <c r="F15" s="328"/>
      <c r="G15" s="329"/>
      <c r="H15" s="352"/>
      <c r="I15" s="352"/>
      <c r="J15" s="355"/>
      <c r="K15" s="327"/>
      <c r="L15" s="328"/>
      <c r="M15" s="329"/>
      <c r="N15" s="330"/>
      <c r="O15" s="328"/>
      <c r="P15" s="329"/>
      <c r="Q15" s="352"/>
      <c r="R15" s="352"/>
      <c r="S15" s="355"/>
      <c r="T15" s="333"/>
      <c r="U15" s="333"/>
      <c r="V15" s="332"/>
      <c r="W15" s="332"/>
      <c r="X15" s="332"/>
    </row>
    <row r="16" spans="1:24" ht="14.1" customHeight="1" x14ac:dyDescent="0.25">
      <c r="A16" s="380" t="s">
        <v>35</v>
      </c>
      <c r="B16" s="335"/>
      <c r="C16" s="336"/>
      <c r="D16" s="337"/>
      <c r="E16" s="338"/>
      <c r="F16" s="336"/>
      <c r="G16" s="337"/>
      <c r="H16" s="351"/>
      <c r="I16" s="351"/>
      <c r="J16" s="356"/>
      <c r="K16" s="335"/>
      <c r="L16" s="336"/>
      <c r="M16" s="337"/>
      <c r="N16" s="338"/>
      <c r="O16" s="336"/>
      <c r="P16" s="337"/>
      <c r="Q16" s="351"/>
      <c r="R16" s="351"/>
      <c r="S16" s="356"/>
      <c r="T16" s="333"/>
      <c r="U16" s="333"/>
      <c r="V16" s="332"/>
      <c r="W16" s="332"/>
      <c r="X16" s="332"/>
    </row>
    <row r="17" spans="1:24" ht="14.1" customHeight="1" x14ac:dyDescent="0.25">
      <c r="A17" s="326" t="s">
        <v>36</v>
      </c>
      <c r="B17" s="340"/>
      <c r="C17" s="341"/>
      <c r="D17" s="342"/>
      <c r="E17" s="343"/>
      <c r="F17" s="341"/>
      <c r="G17" s="342"/>
      <c r="H17" s="350"/>
      <c r="I17" s="350"/>
      <c r="J17" s="354"/>
      <c r="K17" s="340"/>
      <c r="L17" s="341"/>
      <c r="M17" s="342"/>
      <c r="N17" s="343"/>
      <c r="O17" s="341"/>
      <c r="P17" s="342"/>
      <c r="Q17" s="350"/>
      <c r="R17" s="350"/>
      <c r="S17" s="354"/>
      <c r="T17" s="333"/>
      <c r="U17" s="333"/>
      <c r="V17" s="332"/>
      <c r="W17" s="332"/>
      <c r="X17" s="332"/>
    </row>
    <row r="18" spans="1:24" ht="14.1" customHeight="1" x14ac:dyDescent="0.25">
      <c r="A18" s="326" t="s">
        <v>37</v>
      </c>
      <c r="B18" s="327"/>
      <c r="C18" s="328"/>
      <c r="D18" s="329"/>
      <c r="E18" s="330"/>
      <c r="F18" s="328"/>
      <c r="G18" s="329"/>
      <c r="H18" s="352"/>
      <c r="I18" s="352"/>
      <c r="J18" s="355"/>
      <c r="K18" s="327"/>
      <c r="L18" s="328"/>
      <c r="M18" s="329"/>
      <c r="N18" s="330"/>
      <c r="O18" s="328"/>
      <c r="P18" s="329"/>
      <c r="Q18" s="352"/>
      <c r="R18" s="352"/>
      <c r="S18" s="355"/>
      <c r="T18" s="333"/>
      <c r="U18" s="333"/>
      <c r="V18" s="332"/>
      <c r="W18" s="332"/>
      <c r="X18" s="332"/>
    </row>
    <row r="19" spans="1:24" ht="14.1" customHeight="1" x14ac:dyDescent="0.25">
      <c r="A19" s="334" t="s">
        <v>38</v>
      </c>
      <c r="B19" s="335"/>
      <c r="C19" s="336"/>
      <c r="D19" s="337"/>
      <c r="E19" s="338"/>
      <c r="F19" s="336"/>
      <c r="G19" s="337"/>
      <c r="H19" s="351"/>
      <c r="I19" s="351"/>
      <c r="J19" s="356"/>
      <c r="K19" s="335"/>
      <c r="L19" s="336"/>
      <c r="M19" s="337"/>
      <c r="N19" s="338"/>
      <c r="O19" s="336"/>
      <c r="P19" s="337"/>
      <c r="Q19" s="351"/>
      <c r="R19" s="351"/>
      <c r="S19" s="356"/>
      <c r="T19" s="378"/>
      <c r="U19" s="333"/>
      <c r="V19" s="332"/>
      <c r="W19" s="332"/>
      <c r="X19" s="332"/>
    </row>
    <row r="20" spans="1:24" ht="14.1" customHeight="1" x14ac:dyDescent="0.25">
      <c r="A20" s="326" t="s">
        <v>151</v>
      </c>
      <c r="B20" s="368">
        <f>SUM(B8:B10)</f>
        <v>7883.7113549892774</v>
      </c>
      <c r="C20" s="369">
        <f>SUM(C8:C10)</f>
        <v>6227.754995981235</v>
      </c>
      <c r="D20" s="370">
        <f t="shared" ref="D20:J20" si="0">SUM(D8:D10)</f>
        <v>1655.9563590080422</v>
      </c>
      <c r="E20" s="371">
        <f t="shared" si="0"/>
        <v>1344.2325660000001</v>
      </c>
      <c r="F20" s="369">
        <f t="shared" si="0"/>
        <v>17.197633999999997</v>
      </c>
      <c r="G20" s="370">
        <f t="shared" si="0"/>
        <v>1327.034932</v>
      </c>
      <c r="H20" s="372">
        <f t="shared" si="0"/>
        <v>35.419820000000001</v>
      </c>
      <c r="I20" s="372">
        <f t="shared" si="0"/>
        <v>-41.24023665578256</v>
      </c>
      <c r="J20" s="366">
        <f t="shared" si="0"/>
        <v>2977.1708743522595</v>
      </c>
      <c r="K20" s="373">
        <f>SUM(K8:K10)</f>
        <v>84050.962444903998</v>
      </c>
      <c r="L20" s="374">
        <f t="shared" ref="L20:S20" si="1">SUM(L8:L10)</f>
        <v>66407.331886809305</v>
      </c>
      <c r="M20" s="375">
        <f t="shared" si="1"/>
        <v>17643.630558094694</v>
      </c>
      <c r="N20" s="376">
        <f t="shared" si="1"/>
        <v>14353.691211000001</v>
      </c>
      <c r="O20" s="374">
        <f t="shared" si="1"/>
        <v>183.935788</v>
      </c>
      <c r="P20" s="375">
        <f t="shared" si="1"/>
        <v>14169.755423000002</v>
      </c>
      <c r="Q20" s="377">
        <f t="shared" si="1"/>
        <v>384.78778685240002</v>
      </c>
      <c r="R20" s="377">
        <f t="shared" si="1"/>
        <v>-422.74046644400994</v>
      </c>
      <c r="S20" s="367">
        <f t="shared" si="1"/>
        <v>31775.433301503086</v>
      </c>
    </row>
    <row r="21" spans="1:24" ht="14.1" customHeight="1" x14ac:dyDescent="0.25">
      <c r="A21" s="326" t="s">
        <v>178</v>
      </c>
      <c r="B21" s="368">
        <f>SUM(B11:B13)</f>
        <v>8393.7600065602819</v>
      </c>
      <c r="C21" s="369">
        <f>SUM(C11:C13)</f>
        <v>5997.410971573514</v>
      </c>
      <c r="D21" s="370">
        <f t="shared" ref="D21:J21" si="2">SUM(D11:D13)</f>
        <v>2396.349034986767</v>
      </c>
      <c r="E21" s="371">
        <f t="shared" si="2"/>
        <v>118.87223500000002</v>
      </c>
      <c r="F21" s="369">
        <f t="shared" si="2"/>
        <v>1175.2678460000002</v>
      </c>
      <c r="G21" s="370">
        <f t="shared" si="2"/>
        <v>-1056.3956109999999</v>
      </c>
      <c r="H21" s="372">
        <f t="shared" si="2"/>
        <v>29.306443999999995</v>
      </c>
      <c r="I21" s="372">
        <f t="shared" si="2"/>
        <v>-39.024022472924784</v>
      </c>
      <c r="J21" s="366">
        <f t="shared" si="2"/>
        <v>1330.2358455138422</v>
      </c>
      <c r="K21" s="373">
        <f>SUM(K11:K13)</f>
        <v>89801.68205953599</v>
      </c>
      <c r="L21" s="374">
        <f t="shared" ref="L21:S21" si="3">SUM(L11:L13)</f>
        <v>64137.796012803999</v>
      </c>
      <c r="M21" s="375">
        <f t="shared" si="3"/>
        <v>25663.886046732001</v>
      </c>
      <c r="N21" s="376">
        <f t="shared" si="3"/>
        <v>1271.7102579999998</v>
      </c>
      <c r="O21" s="374">
        <f t="shared" si="3"/>
        <v>12595.895685</v>
      </c>
      <c r="P21" s="375">
        <f t="shared" si="3"/>
        <v>-11324.185427</v>
      </c>
      <c r="Q21" s="377">
        <f t="shared" si="3"/>
        <v>316.47968200409997</v>
      </c>
      <c r="R21" s="377">
        <f t="shared" si="3"/>
        <v>-399.02619219617173</v>
      </c>
      <c r="S21" s="367">
        <f t="shared" si="3"/>
        <v>14257.15410953993</v>
      </c>
    </row>
    <row r="22" spans="1:24" ht="14.1" customHeight="1" x14ac:dyDescent="0.25">
      <c r="A22" s="326" t="s">
        <v>222</v>
      </c>
      <c r="B22" s="823">
        <f>SUM(B14:B16)</f>
        <v>0</v>
      </c>
      <c r="C22" s="824">
        <f>SUM(C14:C16)</f>
        <v>0</v>
      </c>
      <c r="D22" s="825">
        <f t="shared" ref="D22:J22" si="4">SUM(D14:D16)</f>
        <v>0</v>
      </c>
      <c r="E22" s="826">
        <f t="shared" si="4"/>
        <v>0</v>
      </c>
      <c r="F22" s="824">
        <f t="shared" si="4"/>
        <v>0</v>
      </c>
      <c r="G22" s="825">
        <f t="shared" si="4"/>
        <v>0</v>
      </c>
      <c r="H22" s="827">
        <f t="shared" si="4"/>
        <v>0</v>
      </c>
      <c r="I22" s="827">
        <f t="shared" si="4"/>
        <v>0</v>
      </c>
      <c r="J22" s="828">
        <f t="shared" si="4"/>
        <v>0</v>
      </c>
      <c r="K22" s="841">
        <f>SUM(K14:K16)</f>
        <v>0</v>
      </c>
      <c r="L22" s="842">
        <f t="shared" ref="L22:S22" si="5">SUM(L14:L16)</f>
        <v>0</v>
      </c>
      <c r="M22" s="843">
        <f t="shared" si="5"/>
        <v>0</v>
      </c>
      <c r="N22" s="844">
        <f t="shared" si="5"/>
        <v>0</v>
      </c>
      <c r="O22" s="842">
        <f t="shared" si="5"/>
        <v>0</v>
      </c>
      <c r="P22" s="843">
        <f t="shared" si="5"/>
        <v>0</v>
      </c>
      <c r="Q22" s="845">
        <f t="shared" si="5"/>
        <v>0</v>
      </c>
      <c r="R22" s="845">
        <f t="shared" si="5"/>
        <v>0</v>
      </c>
      <c r="S22" s="846">
        <f t="shared" si="5"/>
        <v>0</v>
      </c>
    </row>
    <row r="23" spans="1:24" ht="14.1" customHeight="1" x14ac:dyDescent="0.25">
      <c r="A23" s="380" t="s">
        <v>179</v>
      </c>
      <c r="B23" s="829">
        <f>SUM(B17:B19)</f>
        <v>0</v>
      </c>
      <c r="C23" s="830">
        <f>SUM(C17:C19)</f>
        <v>0</v>
      </c>
      <c r="D23" s="831">
        <f t="shared" ref="D23:J23" si="6">SUM(D17:D19)</f>
        <v>0</v>
      </c>
      <c r="E23" s="832">
        <f t="shared" si="6"/>
        <v>0</v>
      </c>
      <c r="F23" s="830">
        <f t="shared" si="6"/>
        <v>0</v>
      </c>
      <c r="G23" s="831">
        <f t="shared" si="6"/>
        <v>0</v>
      </c>
      <c r="H23" s="833">
        <f t="shared" si="6"/>
        <v>0</v>
      </c>
      <c r="I23" s="833">
        <f t="shared" si="6"/>
        <v>0</v>
      </c>
      <c r="J23" s="834">
        <f t="shared" si="6"/>
        <v>0</v>
      </c>
      <c r="K23" s="847">
        <f>SUM(K17:K19)</f>
        <v>0</v>
      </c>
      <c r="L23" s="848">
        <f t="shared" ref="L23:S23" si="7">SUM(L17:L19)</f>
        <v>0</v>
      </c>
      <c r="M23" s="849">
        <f t="shared" si="7"/>
        <v>0</v>
      </c>
      <c r="N23" s="850">
        <f t="shared" si="7"/>
        <v>0</v>
      </c>
      <c r="O23" s="848">
        <f t="shared" si="7"/>
        <v>0</v>
      </c>
      <c r="P23" s="849">
        <f t="shared" si="7"/>
        <v>0</v>
      </c>
      <c r="Q23" s="851">
        <f t="shared" si="7"/>
        <v>0</v>
      </c>
      <c r="R23" s="851">
        <f t="shared" si="7"/>
        <v>0</v>
      </c>
      <c r="S23" s="852">
        <f t="shared" si="7"/>
        <v>0</v>
      </c>
      <c r="T23" s="359"/>
    </row>
    <row r="24" spans="1:24" ht="14.1" customHeight="1" x14ac:dyDescent="0.25">
      <c r="A24" s="326" t="s">
        <v>180</v>
      </c>
      <c r="B24" s="340">
        <f>SUM(B8:B13)</f>
        <v>16277.47136154956</v>
      </c>
      <c r="C24" s="353">
        <f>SUM(C8:C13)</f>
        <v>12225.165967554751</v>
      </c>
      <c r="D24" s="951">
        <f t="shared" ref="D24:J24" si="8">SUM(D8:D13)</f>
        <v>4052.3053939948095</v>
      </c>
      <c r="E24" s="952">
        <f t="shared" si="8"/>
        <v>1463.1048010000002</v>
      </c>
      <c r="F24" s="353">
        <f t="shared" si="8"/>
        <v>1192.4654800000001</v>
      </c>
      <c r="G24" s="951">
        <f t="shared" si="8"/>
        <v>270.639321</v>
      </c>
      <c r="H24" s="953">
        <f t="shared" si="8"/>
        <v>64.726264</v>
      </c>
      <c r="I24" s="953">
        <f t="shared" si="8"/>
        <v>-80.264259128707351</v>
      </c>
      <c r="J24" s="954">
        <f t="shared" si="8"/>
        <v>4307.4067198661014</v>
      </c>
      <c r="K24" s="340">
        <f>SUM(K8:K13)</f>
        <v>173852.64450443999</v>
      </c>
      <c r="L24" s="353">
        <f t="shared" ref="L24:S24" si="9">SUM(L8:L13)</f>
        <v>130545.1278996133</v>
      </c>
      <c r="M24" s="951">
        <f t="shared" si="9"/>
        <v>43307.516604826698</v>
      </c>
      <c r="N24" s="952">
        <f t="shared" si="9"/>
        <v>15625.401469</v>
      </c>
      <c r="O24" s="353">
        <f t="shared" si="9"/>
        <v>12779.831473</v>
      </c>
      <c r="P24" s="951">
        <f t="shared" si="9"/>
        <v>2845.569996000002</v>
      </c>
      <c r="Q24" s="953">
        <f t="shared" si="9"/>
        <v>701.26746885650005</v>
      </c>
      <c r="R24" s="953">
        <f t="shared" si="9"/>
        <v>-821.76665864018162</v>
      </c>
      <c r="S24" s="954">
        <f t="shared" si="9"/>
        <v>46032.587411043016</v>
      </c>
    </row>
    <row r="25" spans="1:24" ht="14.1" customHeight="1" x14ac:dyDescent="0.25">
      <c r="A25" s="326" t="s">
        <v>181</v>
      </c>
      <c r="B25" s="859">
        <f>SUM(B14:B19)</f>
        <v>0</v>
      </c>
      <c r="C25" s="860">
        <f>SUM(C14:C19)</f>
        <v>0</v>
      </c>
      <c r="D25" s="861">
        <f t="shared" ref="D25:J25" si="10">SUM(D14:D19)</f>
        <v>0</v>
      </c>
      <c r="E25" s="862">
        <f t="shared" si="10"/>
        <v>0</v>
      </c>
      <c r="F25" s="860">
        <f t="shared" si="10"/>
        <v>0</v>
      </c>
      <c r="G25" s="861">
        <f t="shared" si="10"/>
        <v>0</v>
      </c>
      <c r="H25" s="863">
        <f t="shared" si="10"/>
        <v>0</v>
      </c>
      <c r="I25" s="863">
        <f t="shared" si="10"/>
        <v>0</v>
      </c>
      <c r="J25" s="864">
        <f t="shared" si="10"/>
        <v>0</v>
      </c>
      <c r="K25" s="859">
        <f>SUM(K14:K19)</f>
        <v>0</v>
      </c>
      <c r="L25" s="860">
        <f t="shared" ref="L25:S25" si="11">SUM(L14:L19)</f>
        <v>0</v>
      </c>
      <c r="M25" s="861">
        <f t="shared" si="11"/>
        <v>0</v>
      </c>
      <c r="N25" s="862">
        <f t="shared" si="11"/>
        <v>0</v>
      </c>
      <c r="O25" s="860">
        <f t="shared" si="11"/>
        <v>0</v>
      </c>
      <c r="P25" s="861">
        <f t="shared" si="11"/>
        <v>0</v>
      </c>
      <c r="Q25" s="863">
        <f t="shared" si="11"/>
        <v>0</v>
      </c>
      <c r="R25" s="863">
        <f t="shared" si="11"/>
        <v>0</v>
      </c>
      <c r="S25" s="864">
        <f t="shared" si="11"/>
        <v>0</v>
      </c>
    </row>
    <row r="26" spans="1:24" ht="14.1" customHeight="1" x14ac:dyDescent="0.25">
      <c r="A26" s="365" t="s">
        <v>166</v>
      </c>
      <c r="B26" s="835">
        <f>SUM(B8:B19)</f>
        <v>16277.47136154956</v>
      </c>
      <c r="C26" s="836">
        <f>SUM(C8:C19)</f>
        <v>12225.165967554751</v>
      </c>
      <c r="D26" s="837">
        <f t="shared" ref="D26:J26" si="12">SUM(D8:D19)</f>
        <v>4052.3053939948095</v>
      </c>
      <c r="E26" s="838">
        <f t="shared" si="12"/>
        <v>1463.1048010000002</v>
      </c>
      <c r="F26" s="836">
        <f t="shared" si="12"/>
        <v>1192.4654800000001</v>
      </c>
      <c r="G26" s="837">
        <f t="shared" si="12"/>
        <v>270.639321</v>
      </c>
      <c r="H26" s="839">
        <f t="shared" si="12"/>
        <v>64.726264</v>
      </c>
      <c r="I26" s="839">
        <f t="shared" si="12"/>
        <v>-80.264259128707351</v>
      </c>
      <c r="J26" s="840">
        <f t="shared" si="12"/>
        <v>4307.4067198661014</v>
      </c>
      <c r="K26" s="853">
        <f>SUM(K8:K19)</f>
        <v>173852.64450443999</v>
      </c>
      <c r="L26" s="854">
        <f t="shared" ref="L26:S26" si="13">SUM(L8:L19)</f>
        <v>130545.1278996133</v>
      </c>
      <c r="M26" s="855">
        <f t="shared" si="13"/>
        <v>43307.516604826698</v>
      </c>
      <c r="N26" s="856">
        <f t="shared" si="13"/>
        <v>15625.401469</v>
      </c>
      <c r="O26" s="854">
        <f t="shared" si="13"/>
        <v>12779.831473</v>
      </c>
      <c r="P26" s="855">
        <f t="shared" si="13"/>
        <v>2845.569996000002</v>
      </c>
      <c r="Q26" s="857">
        <f t="shared" si="13"/>
        <v>701.26746885650005</v>
      </c>
      <c r="R26" s="857">
        <f t="shared" si="13"/>
        <v>-821.76665864018162</v>
      </c>
      <c r="S26" s="858">
        <f t="shared" si="13"/>
        <v>46032.587411043016</v>
      </c>
      <c r="T26" s="360"/>
    </row>
    <row r="27" spans="1:24" ht="9.75" customHeight="1" x14ac:dyDescent="0.25">
      <c r="B27" s="344"/>
      <c r="H27" s="358"/>
      <c r="I27" s="358"/>
      <c r="J27" s="357"/>
      <c r="K27" s="344"/>
      <c r="Q27" s="358"/>
      <c r="R27" s="358"/>
      <c r="S27" s="357"/>
    </row>
    <row r="29" spans="1:24" ht="12" customHeight="1" x14ac:dyDescent="0.25">
      <c r="A29" s="345"/>
      <c r="B29" s="345"/>
      <c r="C29" s="345"/>
      <c r="H29" s="345"/>
      <c r="I29" s="345"/>
      <c r="J29" s="345"/>
      <c r="K29" s="345"/>
      <c r="O29" s="345"/>
      <c r="P29" s="345"/>
      <c r="Q29" s="345"/>
      <c r="R29" s="345"/>
    </row>
    <row r="30" spans="1:24" ht="12" customHeight="1" x14ac:dyDescent="0.25">
      <c r="E30" s="346"/>
      <c r="F30" s="346"/>
      <c r="G30" s="346"/>
      <c r="H30" s="346"/>
      <c r="L30" s="346"/>
      <c r="M30" s="346"/>
      <c r="N30" s="346"/>
    </row>
    <row r="31" spans="1:24" ht="12" customHeight="1" x14ac:dyDescent="0.25">
      <c r="E31" s="346"/>
      <c r="F31" s="346"/>
      <c r="G31" s="346"/>
      <c r="L31" s="346"/>
      <c r="M31" s="346"/>
      <c r="N31" s="346"/>
    </row>
    <row r="32" spans="1:24" ht="12" customHeight="1" x14ac:dyDescent="0.25">
      <c r="E32" s="346"/>
      <c r="F32" s="346"/>
      <c r="G32" s="346"/>
      <c r="L32" s="346"/>
      <c r="M32" s="346"/>
      <c r="N32" s="346"/>
    </row>
    <row r="33" spans="5:14" ht="12" customHeight="1" x14ac:dyDescent="0.25">
      <c r="E33" s="346"/>
      <c r="F33" s="346"/>
      <c r="G33" s="346"/>
      <c r="L33" s="346"/>
      <c r="M33" s="346"/>
      <c r="N33" s="346"/>
    </row>
    <row r="34" spans="5:14" ht="12" customHeight="1" x14ac:dyDescent="0.25">
      <c r="E34" s="346"/>
      <c r="F34" s="346"/>
      <c r="G34" s="346"/>
      <c r="L34" s="346"/>
      <c r="M34" s="346"/>
      <c r="N34" s="346"/>
    </row>
    <row r="35" spans="5:14" ht="12" customHeight="1" x14ac:dyDescent="0.25">
      <c r="E35" s="346"/>
      <c r="F35" s="346"/>
      <c r="G35" s="346"/>
      <c r="L35" s="346"/>
      <c r="M35" s="346"/>
      <c r="N35" s="346"/>
    </row>
    <row r="36" spans="5:14" ht="12" customHeight="1" x14ac:dyDescent="0.25">
      <c r="E36" s="346"/>
      <c r="F36" s="346"/>
      <c r="G36" s="346"/>
      <c r="L36" s="346"/>
      <c r="M36" s="346"/>
      <c r="N36" s="346"/>
    </row>
    <row r="37" spans="5:14" ht="12" customHeight="1" x14ac:dyDescent="0.25">
      <c r="E37" s="346"/>
      <c r="F37" s="346"/>
      <c r="G37" s="346"/>
      <c r="L37" s="346"/>
      <c r="M37" s="346"/>
      <c r="N37" s="346"/>
    </row>
    <row r="38" spans="5:14" ht="12" customHeight="1" x14ac:dyDescent="0.25">
      <c r="E38" s="346"/>
      <c r="F38" s="346"/>
      <c r="G38" s="346"/>
      <c r="L38" s="346"/>
      <c r="M38" s="346"/>
      <c r="N38" s="346"/>
    </row>
    <row r="39" spans="5:14" ht="12" customHeight="1" x14ac:dyDescent="0.25">
      <c r="E39" s="346"/>
      <c r="F39" s="346"/>
      <c r="G39" s="346"/>
      <c r="L39" s="346"/>
      <c r="M39" s="346"/>
      <c r="N39" s="346"/>
    </row>
    <row r="40" spans="5:14" ht="12" customHeight="1" x14ac:dyDescent="0.25">
      <c r="E40" s="346"/>
      <c r="F40" s="346"/>
      <c r="G40" s="346"/>
      <c r="L40" s="346"/>
      <c r="M40" s="346"/>
      <c r="N40" s="346"/>
    </row>
    <row r="41" spans="5:14" ht="12" customHeight="1" x14ac:dyDescent="0.25">
      <c r="E41" s="346"/>
      <c r="F41" s="346"/>
      <c r="G41" s="346"/>
      <c r="L41" s="346"/>
      <c r="M41" s="346"/>
      <c r="N41" s="346"/>
    </row>
    <row r="42" spans="5:14" ht="12" customHeight="1" x14ac:dyDescent="0.25"/>
    <row r="43" spans="5:14" ht="12" customHeight="1" x14ac:dyDescent="0.25"/>
    <row r="44" spans="5:14" ht="12" customHeight="1" x14ac:dyDescent="0.25"/>
    <row r="45" spans="5:14" ht="12" customHeight="1" x14ac:dyDescent="0.25"/>
    <row r="46" spans="5:14" ht="12" customHeight="1" x14ac:dyDescent="0.25"/>
  </sheetData>
  <mergeCells count="15">
    <mergeCell ref="B4:S4"/>
    <mergeCell ref="A2:T2"/>
    <mergeCell ref="R1:T1"/>
    <mergeCell ref="N6:P6"/>
    <mergeCell ref="H6:H7"/>
    <mergeCell ref="I6:I7"/>
    <mergeCell ref="J6:J7"/>
    <mergeCell ref="B5:J5"/>
    <mergeCell ref="K5:S5"/>
    <mergeCell ref="Q6:Q7"/>
    <mergeCell ref="R6:R7"/>
    <mergeCell ref="S6:S7"/>
    <mergeCell ref="B6:D6"/>
    <mergeCell ref="E6:G6"/>
    <mergeCell ref="K6:M6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&amp;C5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view="pageBreakPreview" zoomScaleNormal="100" zoomScaleSheetLayoutView="100" workbookViewId="0"/>
  </sheetViews>
  <sheetFormatPr defaultRowHeight="12.75" x14ac:dyDescent="0.25"/>
  <cols>
    <col min="1" max="1" width="7.140625" style="323" customWidth="1"/>
    <col min="2" max="3" width="7.7109375" style="323" customWidth="1"/>
    <col min="4" max="4" width="6.7109375" style="323" customWidth="1"/>
    <col min="5" max="6" width="7.7109375" style="323" customWidth="1"/>
    <col min="7" max="7" width="6.7109375" style="323" customWidth="1"/>
    <col min="8" max="13" width="7.7109375" style="323" customWidth="1"/>
    <col min="14" max="18" width="6.28515625" style="323" customWidth="1"/>
    <col min="19" max="20" width="6.7109375" style="323" customWidth="1"/>
    <col min="21" max="21" width="1.7109375" style="323" customWidth="1"/>
    <col min="22" max="260" width="9.140625" style="323"/>
    <col min="261" max="273" width="10.7109375" style="323" customWidth="1"/>
    <col min="274" max="516" width="9.140625" style="323"/>
    <col min="517" max="529" width="10.7109375" style="323" customWidth="1"/>
    <col min="530" max="772" width="9.140625" style="323"/>
    <col min="773" max="785" width="10.7109375" style="323" customWidth="1"/>
    <col min="786" max="1028" width="9.140625" style="323"/>
    <col min="1029" max="1041" width="10.7109375" style="323" customWidth="1"/>
    <col min="1042" max="1284" width="9.140625" style="323"/>
    <col min="1285" max="1297" width="10.7109375" style="323" customWidth="1"/>
    <col min="1298" max="1540" width="9.140625" style="323"/>
    <col min="1541" max="1553" width="10.7109375" style="323" customWidth="1"/>
    <col min="1554" max="1796" width="9.140625" style="323"/>
    <col min="1797" max="1809" width="10.7109375" style="323" customWidth="1"/>
    <col min="1810" max="2052" width="9.140625" style="323"/>
    <col min="2053" max="2065" width="10.7109375" style="323" customWidth="1"/>
    <col min="2066" max="2308" width="9.140625" style="323"/>
    <col min="2309" max="2321" width="10.7109375" style="323" customWidth="1"/>
    <col min="2322" max="2564" width="9.140625" style="323"/>
    <col min="2565" max="2577" width="10.7109375" style="323" customWidth="1"/>
    <col min="2578" max="2820" width="9.140625" style="323"/>
    <col min="2821" max="2833" width="10.7109375" style="323" customWidth="1"/>
    <col min="2834" max="3076" width="9.140625" style="323"/>
    <col min="3077" max="3089" width="10.7109375" style="323" customWidth="1"/>
    <col min="3090" max="3332" width="9.140625" style="323"/>
    <col min="3333" max="3345" width="10.7109375" style="323" customWidth="1"/>
    <col min="3346" max="3588" width="9.140625" style="323"/>
    <col min="3589" max="3601" width="10.7109375" style="323" customWidth="1"/>
    <col min="3602" max="3844" width="9.140625" style="323"/>
    <col min="3845" max="3857" width="10.7109375" style="323" customWidth="1"/>
    <col min="3858" max="4100" width="9.140625" style="323"/>
    <col min="4101" max="4113" width="10.7109375" style="323" customWidth="1"/>
    <col min="4114" max="4356" width="9.140625" style="323"/>
    <col min="4357" max="4369" width="10.7109375" style="323" customWidth="1"/>
    <col min="4370" max="4612" width="9.140625" style="323"/>
    <col min="4613" max="4625" width="10.7109375" style="323" customWidth="1"/>
    <col min="4626" max="4868" width="9.140625" style="323"/>
    <col min="4869" max="4881" width="10.7109375" style="323" customWidth="1"/>
    <col min="4882" max="5124" width="9.140625" style="323"/>
    <col min="5125" max="5137" width="10.7109375" style="323" customWidth="1"/>
    <col min="5138" max="5380" width="9.140625" style="323"/>
    <col min="5381" max="5393" width="10.7109375" style="323" customWidth="1"/>
    <col min="5394" max="5636" width="9.140625" style="323"/>
    <col min="5637" max="5649" width="10.7109375" style="323" customWidth="1"/>
    <col min="5650" max="5892" width="9.140625" style="323"/>
    <col min="5893" max="5905" width="10.7109375" style="323" customWidth="1"/>
    <col min="5906" max="6148" width="9.140625" style="323"/>
    <col min="6149" max="6161" width="10.7109375" style="323" customWidth="1"/>
    <col min="6162" max="6404" width="9.140625" style="323"/>
    <col min="6405" max="6417" width="10.7109375" style="323" customWidth="1"/>
    <col min="6418" max="6660" width="9.140625" style="323"/>
    <col min="6661" max="6673" width="10.7109375" style="323" customWidth="1"/>
    <col min="6674" max="6916" width="9.140625" style="323"/>
    <col min="6917" max="6929" width="10.7109375" style="323" customWidth="1"/>
    <col min="6930" max="7172" width="9.140625" style="323"/>
    <col min="7173" max="7185" width="10.7109375" style="323" customWidth="1"/>
    <col min="7186" max="7428" width="9.140625" style="323"/>
    <col min="7429" max="7441" width="10.7109375" style="323" customWidth="1"/>
    <col min="7442" max="7684" width="9.140625" style="323"/>
    <col min="7685" max="7697" width="10.7109375" style="323" customWidth="1"/>
    <col min="7698" max="7940" width="9.140625" style="323"/>
    <col min="7941" max="7953" width="10.7109375" style="323" customWidth="1"/>
    <col min="7954" max="8196" width="9.140625" style="323"/>
    <col min="8197" max="8209" width="10.7109375" style="323" customWidth="1"/>
    <col min="8210" max="8452" width="9.140625" style="323"/>
    <col min="8453" max="8465" width="10.7109375" style="323" customWidth="1"/>
    <col min="8466" max="8708" width="9.140625" style="323"/>
    <col min="8709" max="8721" width="10.7109375" style="323" customWidth="1"/>
    <col min="8722" max="8964" width="9.140625" style="323"/>
    <col min="8965" max="8977" width="10.7109375" style="323" customWidth="1"/>
    <col min="8978" max="9220" width="9.140625" style="323"/>
    <col min="9221" max="9233" width="10.7109375" style="323" customWidth="1"/>
    <col min="9234" max="9476" width="9.140625" style="323"/>
    <col min="9477" max="9489" width="10.7109375" style="323" customWidth="1"/>
    <col min="9490" max="9732" width="9.140625" style="323"/>
    <col min="9733" max="9745" width="10.7109375" style="323" customWidth="1"/>
    <col min="9746" max="9988" width="9.140625" style="323"/>
    <col min="9989" max="10001" width="10.7109375" style="323" customWidth="1"/>
    <col min="10002" max="10244" width="9.140625" style="323"/>
    <col min="10245" max="10257" width="10.7109375" style="323" customWidth="1"/>
    <col min="10258" max="10500" width="9.140625" style="323"/>
    <col min="10501" max="10513" width="10.7109375" style="323" customWidth="1"/>
    <col min="10514" max="10756" width="9.140625" style="323"/>
    <col min="10757" max="10769" width="10.7109375" style="323" customWidth="1"/>
    <col min="10770" max="11012" width="9.140625" style="323"/>
    <col min="11013" max="11025" width="10.7109375" style="323" customWidth="1"/>
    <col min="11026" max="11268" width="9.140625" style="323"/>
    <col min="11269" max="11281" width="10.7109375" style="323" customWidth="1"/>
    <col min="11282" max="11524" width="9.140625" style="323"/>
    <col min="11525" max="11537" width="10.7109375" style="323" customWidth="1"/>
    <col min="11538" max="11780" width="9.140625" style="323"/>
    <col min="11781" max="11793" width="10.7109375" style="323" customWidth="1"/>
    <col min="11794" max="12036" width="9.140625" style="323"/>
    <col min="12037" max="12049" width="10.7109375" style="323" customWidth="1"/>
    <col min="12050" max="12292" width="9.140625" style="323"/>
    <col min="12293" max="12305" width="10.7109375" style="323" customWidth="1"/>
    <col min="12306" max="12548" width="9.140625" style="323"/>
    <col min="12549" max="12561" width="10.7109375" style="323" customWidth="1"/>
    <col min="12562" max="12804" width="9.140625" style="323"/>
    <col min="12805" max="12817" width="10.7109375" style="323" customWidth="1"/>
    <col min="12818" max="13060" width="9.140625" style="323"/>
    <col min="13061" max="13073" width="10.7109375" style="323" customWidth="1"/>
    <col min="13074" max="13316" width="9.140625" style="323"/>
    <col min="13317" max="13329" width="10.7109375" style="323" customWidth="1"/>
    <col min="13330" max="13572" width="9.140625" style="323"/>
    <col min="13573" max="13585" width="10.7109375" style="323" customWidth="1"/>
    <col min="13586" max="13828" width="9.140625" style="323"/>
    <col min="13829" max="13841" width="10.7109375" style="323" customWidth="1"/>
    <col min="13842" max="14084" width="9.140625" style="323"/>
    <col min="14085" max="14097" width="10.7109375" style="323" customWidth="1"/>
    <col min="14098" max="14340" width="9.140625" style="323"/>
    <col min="14341" max="14353" width="10.7109375" style="323" customWidth="1"/>
    <col min="14354" max="14596" width="9.140625" style="323"/>
    <col min="14597" max="14609" width="10.7109375" style="323" customWidth="1"/>
    <col min="14610" max="14852" width="9.140625" style="323"/>
    <col min="14853" max="14865" width="10.7109375" style="323" customWidth="1"/>
    <col min="14866" max="15108" width="9.140625" style="323"/>
    <col min="15109" max="15121" width="10.7109375" style="323" customWidth="1"/>
    <col min="15122" max="15364" width="9.140625" style="323"/>
    <col min="15365" max="15377" width="10.7109375" style="323" customWidth="1"/>
    <col min="15378" max="15620" width="9.140625" style="323"/>
    <col min="15621" max="15633" width="10.7109375" style="323" customWidth="1"/>
    <col min="15634" max="15876" width="9.140625" style="323"/>
    <col min="15877" max="15889" width="10.7109375" style="323" customWidth="1"/>
    <col min="15890" max="16132" width="9.140625" style="323"/>
    <col min="16133" max="16145" width="10.7109375" style="323" customWidth="1"/>
    <col min="16146" max="16384" width="9.140625" style="323"/>
  </cols>
  <sheetData>
    <row r="1" spans="1:23" x14ac:dyDescent="0.25">
      <c r="R1" s="528"/>
      <c r="S1" s="1010" t="s">
        <v>265</v>
      </c>
      <c r="T1" s="1010"/>
      <c r="U1" s="1010"/>
    </row>
    <row r="2" spans="1:23" ht="20.100000000000001" customHeight="1" x14ac:dyDescent="0.25">
      <c r="A2" s="1009" t="s">
        <v>218</v>
      </c>
      <c r="B2" s="1009"/>
      <c r="C2" s="1009"/>
      <c r="D2" s="1009"/>
      <c r="E2" s="1009"/>
      <c r="F2" s="1009"/>
      <c r="G2" s="1009"/>
      <c r="H2" s="1009"/>
      <c r="I2" s="1009"/>
      <c r="J2" s="1009"/>
      <c r="K2" s="1009"/>
      <c r="L2" s="1009"/>
      <c r="M2" s="1009"/>
      <c r="N2" s="1009"/>
      <c r="O2" s="1009"/>
      <c r="P2" s="1009"/>
      <c r="Q2" s="1009"/>
      <c r="R2" s="1009"/>
      <c r="S2" s="1009"/>
    </row>
    <row r="3" spans="1:23" ht="20.100000000000001" customHeight="1" x14ac:dyDescent="0.25">
      <c r="A3" s="348"/>
      <c r="B3" s="348"/>
      <c r="C3" s="348"/>
      <c r="D3" s="348"/>
      <c r="E3" s="348"/>
      <c r="F3" s="348"/>
      <c r="G3" s="348"/>
      <c r="H3" s="348"/>
      <c r="I3" s="348"/>
      <c r="J3" s="348"/>
      <c r="K3" s="347"/>
      <c r="L3" s="348"/>
      <c r="M3" s="348"/>
      <c r="N3" s="348"/>
      <c r="O3" s="348"/>
      <c r="P3" s="348"/>
      <c r="Q3" s="348"/>
      <c r="R3" s="348"/>
    </row>
    <row r="4" spans="1:23" ht="17.25" customHeight="1" x14ac:dyDescent="0.25">
      <c r="A4" s="494"/>
      <c r="B4" s="1006">
        <f>T!G17</f>
        <v>2016</v>
      </c>
      <c r="C4" s="1023"/>
      <c r="D4" s="1023"/>
      <c r="E4" s="1023"/>
      <c r="F4" s="1023"/>
      <c r="G4" s="1023"/>
      <c r="H4" s="1023"/>
      <c r="I4" s="1023"/>
      <c r="J4" s="1023"/>
      <c r="K4" s="1023"/>
      <c r="L4" s="1023"/>
      <c r="M4" s="1023"/>
      <c r="N4" s="1023"/>
      <c r="O4" s="1023"/>
      <c r="P4" s="1023"/>
      <c r="Q4" s="1023"/>
      <c r="R4" s="1023"/>
      <c r="S4" s="1023"/>
      <c r="T4" s="1024"/>
      <c r="U4" s="344"/>
    </row>
    <row r="5" spans="1:23" ht="50.1" customHeight="1" x14ac:dyDescent="0.25">
      <c r="A5" s="494"/>
      <c r="B5" s="1015" t="s">
        <v>200</v>
      </c>
      <c r="C5" s="1016"/>
      <c r="D5" s="1016"/>
      <c r="E5" s="1016"/>
      <c r="F5" s="1016"/>
      <c r="G5" s="1016"/>
      <c r="H5" s="1017"/>
      <c r="I5" s="1015" t="s">
        <v>13</v>
      </c>
      <c r="J5" s="1016"/>
      <c r="K5" s="1016"/>
      <c r="L5" s="1016"/>
      <c r="M5" s="1016"/>
      <c r="N5" s="1015" t="s">
        <v>12</v>
      </c>
      <c r="O5" s="1016"/>
      <c r="P5" s="1016"/>
      <c r="Q5" s="1016"/>
      <c r="R5" s="1017"/>
      <c r="S5" s="632" t="s">
        <v>200</v>
      </c>
      <c r="T5" s="633" t="s">
        <v>13</v>
      </c>
    </row>
    <row r="6" spans="1:23" ht="52.5" customHeight="1" x14ac:dyDescent="0.25">
      <c r="A6" s="324"/>
      <c r="B6" s="1018" t="s">
        <v>213</v>
      </c>
      <c r="C6" s="1011"/>
      <c r="D6" s="1011"/>
      <c r="E6" s="1020" t="s">
        <v>214</v>
      </c>
      <c r="F6" s="1021"/>
      <c r="G6" s="1022"/>
      <c r="H6" s="595" t="s">
        <v>215</v>
      </c>
      <c r="I6" s="1029" t="s">
        <v>216</v>
      </c>
      <c r="J6" s="1022"/>
      <c r="K6" s="1020" t="s">
        <v>214</v>
      </c>
      <c r="L6" s="1021"/>
      <c r="M6" s="624" t="s">
        <v>215</v>
      </c>
      <c r="N6" s="1029" t="s">
        <v>217</v>
      </c>
      <c r="O6" s="1021"/>
      <c r="P6" s="1021"/>
      <c r="Q6" s="1021"/>
      <c r="R6" s="1030"/>
      <c r="S6" s="1025" t="s">
        <v>227</v>
      </c>
      <c r="T6" s="1026"/>
    </row>
    <row r="7" spans="1:23" ht="28.5" customHeight="1" x14ac:dyDescent="0.25">
      <c r="A7" s="325" t="s">
        <v>164</v>
      </c>
      <c r="B7" s="573">
        <f>T!G17</f>
        <v>2016</v>
      </c>
      <c r="C7" s="583">
        <f>B7-1</f>
        <v>2015</v>
      </c>
      <c r="D7" s="555" t="s">
        <v>210</v>
      </c>
      <c r="E7" s="575">
        <f>B7</f>
        <v>2016</v>
      </c>
      <c r="F7" s="583">
        <f>C7</f>
        <v>2015</v>
      </c>
      <c r="G7" s="555" t="s">
        <v>210</v>
      </c>
      <c r="H7" s="599">
        <f>B7</f>
        <v>2016</v>
      </c>
      <c r="I7" s="573">
        <f>B7</f>
        <v>2016</v>
      </c>
      <c r="J7" s="588">
        <f>C7</f>
        <v>2015</v>
      </c>
      <c r="K7" s="575">
        <f>B7</f>
        <v>2016</v>
      </c>
      <c r="L7" s="588">
        <f>C7</f>
        <v>2015</v>
      </c>
      <c r="M7" s="625">
        <f>B7</f>
        <v>2016</v>
      </c>
      <c r="N7" s="634" t="s">
        <v>40</v>
      </c>
      <c r="O7" s="622" t="s">
        <v>225</v>
      </c>
      <c r="P7" s="622" t="s">
        <v>226</v>
      </c>
      <c r="Q7" s="622" t="s">
        <v>211</v>
      </c>
      <c r="R7" s="623" t="s">
        <v>212</v>
      </c>
      <c r="S7" s="1027"/>
      <c r="T7" s="1028"/>
      <c r="U7" s="435"/>
    </row>
    <row r="8" spans="1:23" ht="14.1" customHeight="1" x14ac:dyDescent="0.25">
      <c r="A8" s="326" t="s">
        <v>27</v>
      </c>
      <c r="B8" s="340">
        <v>1187.264788615279</v>
      </c>
      <c r="C8" s="584">
        <v>1081.2807386749839</v>
      </c>
      <c r="D8" s="750">
        <v>9.8017144067663126E-2</v>
      </c>
      <c r="E8" s="343">
        <v>1214.7632214782154</v>
      </c>
      <c r="F8" s="587">
        <v>1162.3828121845233</v>
      </c>
      <c r="G8" s="750">
        <v>4.506295924597422E-2</v>
      </c>
      <c r="H8" s="596">
        <v>1150</v>
      </c>
      <c r="I8" s="580">
        <v>12664.390614999998</v>
      </c>
      <c r="J8" s="589">
        <v>11492.758327891854</v>
      </c>
      <c r="K8" s="343">
        <v>12957.712625739279</v>
      </c>
      <c r="L8" s="592">
        <v>12354.779167991388</v>
      </c>
      <c r="M8" s="626">
        <v>12250</v>
      </c>
      <c r="N8" s="340">
        <v>-1.1806451612903228</v>
      </c>
      <c r="O8" s="353">
        <v>6.5</v>
      </c>
      <c r="P8" s="353">
        <v>-10.9</v>
      </c>
      <c r="Q8" s="353">
        <v>-1.9612903225806451</v>
      </c>
      <c r="R8" s="578">
        <v>0.78064516129032224</v>
      </c>
      <c r="S8" s="333">
        <v>47.856946517261193</v>
      </c>
      <c r="T8" s="630">
        <v>510.48336300000011</v>
      </c>
      <c r="U8" s="332"/>
      <c r="V8" s="332"/>
      <c r="W8" s="890"/>
    </row>
    <row r="9" spans="1:23" ht="14.1" customHeight="1" x14ac:dyDescent="0.25">
      <c r="A9" s="326" t="s">
        <v>28</v>
      </c>
      <c r="B9" s="327">
        <v>894.9775109236499</v>
      </c>
      <c r="C9" s="585">
        <v>989.86695420181502</v>
      </c>
      <c r="D9" s="728">
        <v>-9.5860805207584457E-2</v>
      </c>
      <c r="E9" s="330">
        <v>963.61081742210649</v>
      </c>
      <c r="F9" s="585">
        <v>1022.8621670159698</v>
      </c>
      <c r="G9" s="728">
        <v>-5.7927012558025563E-2</v>
      </c>
      <c r="H9" s="597">
        <v>1010</v>
      </c>
      <c r="I9" s="581">
        <v>9546.7534078000026</v>
      </c>
      <c r="J9" s="590">
        <v>10525.401374383</v>
      </c>
      <c r="K9" s="330">
        <v>10278.867058372636</v>
      </c>
      <c r="L9" s="593">
        <v>10876.244340529094</v>
      </c>
      <c r="M9" s="627">
        <v>10750</v>
      </c>
      <c r="N9" s="581">
        <v>3.5607142857142859</v>
      </c>
      <c r="O9" s="328">
        <v>10.199999999999999</v>
      </c>
      <c r="P9" s="328">
        <v>-1.5</v>
      </c>
      <c r="Q9" s="328">
        <v>-0.66206896551724137</v>
      </c>
      <c r="R9" s="579">
        <v>4.2227832512315278</v>
      </c>
      <c r="S9" s="333">
        <v>29.507023584551458</v>
      </c>
      <c r="T9" s="630">
        <v>314.75221399999975</v>
      </c>
      <c r="U9" s="332"/>
      <c r="V9" s="332"/>
      <c r="W9" s="890"/>
    </row>
    <row r="10" spans="1:23" ht="14.1" customHeight="1" x14ac:dyDescent="0.25">
      <c r="A10" s="380" t="s">
        <v>29</v>
      </c>
      <c r="B10" s="335">
        <v>894.92809451256755</v>
      </c>
      <c r="C10" s="586">
        <v>865.53305582034682</v>
      </c>
      <c r="D10" s="751">
        <v>3.3961774763599642E-2</v>
      </c>
      <c r="E10" s="338">
        <v>915.98125865159625</v>
      </c>
      <c r="F10" s="586">
        <v>901.3317222446924</v>
      </c>
      <c r="G10" s="751">
        <v>1.6253212935211449E-2</v>
      </c>
      <c r="H10" s="598">
        <v>900</v>
      </c>
      <c r="I10" s="582">
        <v>9564.2893909999984</v>
      </c>
      <c r="J10" s="591">
        <v>9201.9028527498358</v>
      </c>
      <c r="K10" s="338">
        <v>9789.2890928269553</v>
      </c>
      <c r="L10" s="594">
        <v>9582.4958855400255</v>
      </c>
      <c r="M10" s="628">
        <v>9590</v>
      </c>
      <c r="N10" s="582">
        <v>3.7806451612903227</v>
      </c>
      <c r="O10" s="336">
        <v>12.4</v>
      </c>
      <c r="P10" s="336">
        <v>-0.3</v>
      </c>
      <c r="Q10" s="336">
        <v>3.3032258064516129</v>
      </c>
      <c r="R10" s="579">
        <v>0.47741935483870979</v>
      </c>
      <c r="S10" s="378">
        <v>23.181060227508155</v>
      </c>
      <c r="T10" s="631">
        <v>247.74103699999992</v>
      </c>
      <c r="U10" s="332"/>
      <c r="V10" s="332"/>
      <c r="W10" s="890"/>
    </row>
    <row r="11" spans="1:23" ht="14.1" customHeight="1" x14ac:dyDescent="0.25">
      <c r="A11" s="379" t="s">
        <v>30</v>
      </c>
      <c r="B11" s="340">
        <v>602.68370065666431</v>
      </c>
      <c r="C11" s="587">
        <v>622.80867864061963</v>
      </c>
      <c r="D11" s="750">
        <v>-3.2313258748868638E-2</v>
      </c>
      <c r="E11" s="343">
        <v>613.9792690790066</v>
      </c>
      <c r="F11" s="587">
        <v>647.29647623388939</v>
      </c>
      <c r="G11" s="750">
        <v>-5.1471324776444782E-2</v>
      </c>
      <c r="H11" s="596">
        <v>630</v>
      </c>
      <c r="I11" s="580">
        <v>6448.9158375999996</v>
      </c>
      <c r="J11" s="589">
        <v>6626.1086613249518</v>
      </c>
      <c r="K11" s="343">
        <v>6569.7821726513193</v>
      </c>
      <c r="L11" s="592">
        <v>6886.6361929638706</v>
      </c>
      <c r="M11" s="626">
        <v>6710</v>
      </c>
      <c r="N11" s="340">
        <v>8.086666666666666</v>
      </c>
      <c r="O11" s="353">
        <v>15.1</v>
      </c>
      <c r="P11" s="353">
        <v>2.2000000000000002</v>
      </c>
      <c r="Q11" s="353">
        <v>7.5500000000000007</v>
      </c>
      <c r="R11" s="578">
        <v>0.53666666666666529</v>
      </c>
      <c r="S11" s="333">
        <v>19.173893771416985</v>
      </c>
      <c r="T11" s="630">
        <v>205.16673499999982</v>
      </c>
      <c r="U11" s="332"/>
      <c r="V11" s="332"/>
      <c r="W11" s="890"/>
    </row>
    <row r="12" spans="1:23" ht="14.1" customHeight="1" x14ac:dyDescent="0.25">
      <c r="A12" s="379" t="s">
        <v>31</v>
      </c>
      <c r="B12" s="327">
        <v>415.73715074428043</v>
      </c>
      <c r="C12" s="585">
        <v>404.7717716651718</v>
      </c>
      <c r="D12" s="728">
        <v>2.70902761672304E-2</v>
      </c>
      <c r="E12" s="330">
        <v>426.58111434401832</v>
      </c>
      <c r="F12" s="585">
        <v>399.23251375251544</v>
      </c>
      <c r="G12" s="728">
        <v>6.8502939138008909E-2</v>
      </c>
      <c r="H12" s="597">
        <v>410</v>
      </c>
      <c r="I12" s="581">
        <v>4457.6312785</v>
      </c>
      <c r="J12" s="590">
        <v>4332.1303739099994</v>
      </c>
      <c r="K12" s="330">
        <v>4573.9028006350036</v>
      </c>
      <c r="L12" s="593">
        <v>4272.8456383326629</v>
      </c>
      <c r="M12" s="627">
        <v>4360</v>
      </c>
      <c r="N12" s="581">
        <v>13.622580645161289</v>
      </c>
      <c r="O12" s="328">
        <v>19.899999999999999</v>
      </c>
      <c r="P12" s="328">
        <v>6.7</v>
      </c>
      <c r="Q12" s="328">
        <v>12.95483870967742</v>
      </c>
      <c r="R12" s="579">
        <v>0.6677419354838694</v>
      </c>
      <c r="S12" s="333">
        <v>36.101057916165999</v>
      </c>
      <c r="T12" s="630">
        <v>387.0840390000003</v>
      </c>
      <c r="U12" s="332"/>
      <c r="V12" s="332"/>
      <c r="W12" s="890"/>
    </row>
    <row r="13" spans="1:23" ht="14.1" customHeight="1" x14ac:dyDescent="0.25">
      <c r="A13" s="380" t="s">
        <v>32</v>
      </c>
      <c r="B13" s="335">
        <v>311.81407125916962</v>
      </c>
      <c r="C13" s="586">
        <v>314.40793647841224</v>
      </c>
      <c r="D13" s="751">
        <v>-8.2499991835311547E-3</v>
      </c>
      <c r="E13" s="338">
        <v>313.7516508599644</v>
      </c>
      <c r="F13" s="586">
        <v>318.95073063762356</v>
      </c>
      <c r="G13" s="751">
        <v>-1.6300573343304574E-2</v>
      </c>
      <c r="H13" s="598">
        <v>320</v>
      </c>
      <c r="I13" s="582">
        <v>3350.6074520000002</v>
      </c>
      <c r="J13" s="591">
        <v>3367.3136094100046</v>
      </c>
      <c r="K13" s="338">
        <v>3371.4277716958045</v>
      </c>
      <c r="L13" s="594">
        <v>3415.9670014598291</v>
      </c>
      <c r="M13" s="628">
        <v>3400</v>
      </c>
      <c r="N13" s="582">
        <v>17.560000000000002</v>
      </c>
      <c r="O13" s="336">
        <v>25</v>
      </c>
      <c r="P13" s="336">
        <v>14.5</v>
      </c>
      <c r="Q13" s="336">
        <v>15.81</v>
      </c>
      <c r="R13" s="579">
        <v>1.7500000000000018</v>
      </c>
      <c r="S13" s="378">
        <v>18.337711387887392</v>
      </c>
      <c r="T13" s="631">
        <v>197.04835499999984</v>
      </c>
      <c r="U13" s="332"/>
      <c r="V13" s="332"/>
      <c r="W13" s="890"/>
    </row>
    <row r="14" spans="1:23" ht="14.1" customHeight="1" x14ac:dyDescent="0.25">
      <c r="A14" s="379" t="s">
        <v>33</v>
      </c>
      <c r="B14" s="340"/>
      <c r="C14" s="587"/>
      <c r="D14" s="750"/>
      <c r="E14" s="343"/>
      <c r="F14" s="587"/>
      <c r="G14" s="750"/>
      <c r="H14" s="596">
        <v>290</v>
      </c>
      <c r="I14" s="580"/>
      <c r="J14" s="589"/>
      <c r="K14" s="343"/>
      <c r="L14" s="592"/>
      <c r="M14" s="626">
        <v>3080</v>
      </c>
      <c r="N14" s="340"/>
      <c r="O14" s="353"/>
      <c r="P14" s="353"/>
      <c r="Q14" s="353">
        <v>17.525806451612908</v>
      </c>
      <c r="R14" s="578"/>
      <c r="S14" s="333"/>
      <c r="T14" s="630"/>
      <c r="U14" s="332"/>
      <c r="V14" s="332"/>
      <c r="W14" s="890"/>
    </row>
    <row r="15" spans="1:23" ht="14.1" customHeight="1" x14ac:dyDescent="0.25">
      <c r="A15" s="379" t="s">
        <v>34</v>
      </c>
      <c r="B15" s="327"/>
      <c r="C15" s="585"/>
      <c r="D15" s="728"/>
      <c r="E15" s="330"/>
      <c r="F15" s="585"/>
      <c r="G15" s="728"/>
      <c r="H15" s="597">
        <v>300</v>
      </c>
      <c r="I15" s="581"/>
      <c r="J15" s="590"/>
      <c r="K15" s="330"/>
      <c r="L15" s="593"/>
      <c r="M15" s="627">
        <v>3190</v>
      </c>
      <c r="N15" s="581"/>
      <c r="O15" s="328"/>
      <c r="P15" s="328"/>
      <c r="Q15" s="328">
        <v>17.219354838709684</v>
      </c>
      <c r="R15" s="579"/>
      <c r="S15" s="333"/>
      <c r="T15" s="630"/>
      <c r="U15" s="332"/>
      <c r="V15" s="332"/>
      <c r="W15" s="890"/>
    </row>
    <row r="16" spans="1:23" ht="14.1" customHeight="1" x14ac:dyDescent="0.25">
      <c r="A16" s="380" t="s">
        <v>35</v>
      </c>
      <c r="B16" s="335"/>
      <c r="C16" s="586"/>
      <c r="D16" s="751"/>
      <c r="E16" s="338"/>
      <c r="F16" s="586"/>
      <c r="G16" s="751"/>
      <c r="H16" s="598">
        <v>380</v>
      </c>
      <c r="I16" s="582"/>
      <c r="J16" s="591"/>
      <c r="K16" s="338"/>
      <c r="L16" s="594"/>
      <c r="M16" s="628">
        <v>4050</v>
      </c>
      <c r="N16" s="582"/>
      <c r="O16" s="336"/>
      <c r="P16" s="336"/>
      <c r="Q16" s="336">
        <v>13.010000000000002</v>
      </c>
      <c r="R16" s="579"/>
      <c r="S16" s="378"/>
      <c r="T16" s="631"/>
      <c r="U16" s="332"/>
      <c r="V16" s="332"/>
      <c r="W16" s="890"/>
    </row>
    <row r="17" spans="1:23" ht="14.1" customHeight="1" x14ac:dyDescent="0.25">
      <c r="A17" s="326" t="s">
        <v>36</v>
      </c>
      <c r="B17" s="340"/>
      <c r="C17" s="587"/>
      <c r="D17" s="750"/>
      <c r="E17" s="343"/>
      <c r="F17" s="587"/>
      <c r="G17" s="750"/>
      <c r="H17" s="596">
        <v>660</v>
      </c>
      <c r="I17" s="580"/>
      <c r="J17" s="589"/>
      <c r="K17" s="343"/>
      <c r="L17" s="592"/>
      <c r="M17" s="626">
        <v>7030</v>
      </c>
      <c r="N17" s="340"/>
      <c r="O17" s="353"/>
      <c r="P17" s="353"/>
      <c r="Q17" s="353">
        <v>7.9935483870967738</v>
      </c>
      <c r="R17" s="578"/>
      <c r="S17" s="333"/>
      <c r="T17" s="630"/>
      <c r="U17" s="332"/>
      <c r="V17" s="332"/>
      <c r="W17" s="890"/>
    </row>
    <row r="18" spans="1:23" ht="14.1" customHeight="1" x14ac:dyDescent="0.25">
      <c r="A18" s="326" t="s">
        <v>37</v>
      </c>
      <c r="B18" s="327"/>
      <c r="C18" s="585"/>
      <c r="D18" s="728"/>
      <c r="E18" s="330"/>
      <c r="F18" s="585"/>
      <c r="G18" s="728"/>
      <c r="H18" s="597">
        <v>930</v>
      </c>
      <c r="I18" s="581"/>
      <c r="J18" s="590"/>
      <c r="K18" s="330"/>
      <c r="L18" s="593"/>
      <c r="M18" s="627">
        <v>9900</v>
      </c>
      <c r="N18" s="581"/>
      <c r="O18" s="328"/>
      <c r="P18" s="328"/>
      <c r="Q18" s="328">
        <v>2.6366666666666658</v>
      </c>
      <c r="R18" s="579"/>
      <c r="S18" s="333"/>
      <c r="T18" s="630"/>
      <c r="U18" s="332"/>
      <c r="V18" s="332"/>
      <c r="W18" s="890"/>
    </row>
    <row r="19" spans="1:23" ht="14.1" customHeight="1" x14ac:dyDescent="0.25">
      <c r="A19" s="334" t="s">
        <v>38</v>
      </c>
      <c r="B19" s="335"/>
      <c r="C19" s="586"/>
      <c r="D19" s="751"/>
      <c r="E19" s="338"/>
      <c r="F19" s="586"/>
      <c r="G19" s="751"/>
      <c r="H19" s="598">
        <v>1120</v>
      </c>
      <c r="I19" s="582"/>
      <c r="J19" s="591"/>
      <c r="K19" s="338"/>
      <c r="L19" s="594"/>
      <c r="M19" s="628">
        <v>11930</v>
      </c>
      <c r="N19" s="582"/>
      <c r="O19" s="336"/>
      <c r="P19" s="336"/>
      <c r="Q19" s="336">
        <v>-0.43548387096774194</v>
      </c>
      <c r="R19" s="579"/>
      <c r="S19" s="378"/>
      <c r="T19" s="631"/>
      <c r="U19" s="629"/>
      <c r="V19" s="332"/>
      <c r="W19" s="890"/>
    </row>
    <row r="20" spans="1:23" ht="14.1" customHeight="1" x14ac:dyDescent="0.25">
      <c r="A20" s="326" t="s">
        <v>151</v>
      </c>
      <c r="B20" s="700">
        <v>2977.1703940514963</v>
      </c>
      <c r="C20" s="701">
        <v>2936.6807486971456</v>
      </c>
      <c r="D20" s="702">
        <v>1.3787554323810578E-2</v>
      </c>
      <c r="E20" s="703">
        <v>3094.3552975519183</v>
      </c>
      <c r="F20" s="701">
        <v>3086.5767014451858</v>
      </c>
      <c r="G20" s="702">
        <v>2.5201369864194293E-3</v>
      </c>
      <c r="H20" s="704">
        <v>3060</v>
      </c>
      <c r="I20" s="705">
        <v>31775.433413799998</v>
      </c>
      <c r="J20" s="706">
        <v>31220.062555024691</v>
      </c>
      <c r="K20" s="707">
        <v>33025.868776938871</v>
      </c>
      <c r="L20" s="706">
        <v>32813.51939406051</v>
      </c>
      <c r="M20" s="708">
        <v>32590</v>
      </c>
      <c r="N20" s="709">
        <v>2.0535714285714288</v>
      </c>
      <c r="O20" s="710">
        <v>12.4</v>
      </c>
      <c r="P20" s="710">
        <v>-10.9</v>
      </c>
      <c r="Q20" s="710">
        <v>0.22662217278457542</v>
      </c>
      <c r="R20" s="711">
        <v>1.8269492557868534</v>
      </c>
      <c r="S20" s="712">
        <v>100.54503032932081</v>
      </c>
      <c r="T20" s="711">
        <v>1072.9766139999999</v>
      </c>
      <c r="W20" s="890"/>
    </row>
    <row r="21" spans="1:23" ht="14.1" customHeight="1" x14ac:dyDescent="0.25">
      <c r="A21" s="326" t="s">
        <v>178</v>
      </c>
      <c r="B21" s="700">
        <v>1330.2349226601143</v>
      </c>
      <c r="C21" s="701">
        <v>1341.9883867842036</v>
      </c>
      <c r="D21" s="702">
        <v>-8.758245779051814E-3</v>
      </c>
      <c r="E21" s="703">
        <v>1354.3120342829893</v>
      </c>
      <c r="F21" s="701">
        <v>1365.4797206240285</v>
      </c>
      <c r="G21" s="702">
        <v>-8.1785808843323395E-3</v>
      </c>
      <c r="H21" s="704">
        <v>1360</v>
      </c>
      <c r="I21" s="705">
        <v>14257.154568099999</v>
      </c>
      <c r="J21" s="706">
        <v>14325.552644644955</v>
      </c>
      <c r="K21" s="707">
        <v>14515.112744982127</v>
      </c>
      <c r="L21" s="706">
        <v>14575.448832756361</v>
      </c>
      <c r="M21" s="708">
        <v>14470</v>
      </c>
      <c r="N21" s="709">
        <v>13.089749103942651</v>
      </c>
      <c r="O21" s="710">
        <v>25</v>
      </c>
      <c r="P21" s="710">
        <v>2.2000000000000002</v>
      </c>
      <c r="Q21" s="710">
        <v>12.104946236559142</v>
      </c>
      <c r="R21" s="713">
        <v>0.9848028673835092</v>
      </c>
      <c r="S21" s="709">
        <v>73.61266307547038</v>
      </c>
      <c r="T21" s="713">
        <v>789.29912899999999</v>
      </c>
      <c r="W21" s="890"/>
    </row>
    <row r="22" spans="1:23" ht="14.1" customHeight="1" x14ac:dyDescent="0.25">
      <c r="A22" s="326" t="s">
        <v>222</v>
      </c>
      <c r="B22" s="700"/>
      <c r="C22" s="701"/>
      <c r="D22" s="702"/>
      <c r="E22" s="703"/>
      <c r="F22" s="701"/>
      <c r="G22" s="702"/>
      <c r="H22" s="704">
        <v>970</v>
      </c>
      <c r="I22" s="705"/>
      <c r="J22" s="706"/>
      <c r="K22" s="707"/>
      <c r="L22" s="706"/>
      <c r="M22" s="708">
        <v>10320</v>
      </c>
      <c r="N22" s="709"/>
      <c r="O22" s="710"/>
      <c r="P22" s="710"/>
      <c r="Q22" s="710">
        <v>15.918387096774197</v>
      </c>
      <c r="R22" s="713"/>
      <c r="S22" s="709"/>
      <c r="T22" s="713"/>
      <c r="W22" s="890"/>
    </row>
    <row r="23" spans="1:23" ht="14.1" customHeight="1" x14ac:dyDescent="0.25">
      <c r="A23" s="380" t="s">
        <v>179</v>
      </c>
      <c r="B23" s="714"/>
      <c r="C23" s="715"/>
      <c r="D23" s="716"/>
      <c r="E23" s="717"/>
      <c r="F23" s="715"/>
      <c r="G23" s="716"/>
      <c r="H23" s="718">
        <v>2710</v>
      </c>
      <c r="I23" s="719"/>
      <c r="J23" s="720"/>
      <c r="K23" s="721"/>
      <c r="L23" s="720"/>
      <c r="M23" s="722">
        <v>28860</v>
      </c>
      <c r="N23" s="723"/>
      <c r="O23" s="724"/>
      <c r="P23" s="724"/>
      <c r="Q23" s="724">
        <v>3.3982437275985657</v>
      </c>
      <c r="R23" s="713"/>
      <c r="S23" s="723"/>
      <c r="T23" s="725"/>
      <c r="U23" s="435"/>
      <c r="W23" s="890"/>
    </row>
    <row r="24" spans="1:23" ht="14.1" customHeight="1" x14ac:dyDescent="0.25">
      <c r="A24" s="326" t="s">
        <v>180</v>
      </c>
      <c r="B24" s="726">
        <v>4307.4053167116108</v>
      </c>
      <c r="C24" s="727">
        <v>4278.6691354813493</v>
      </c>
      <c r="D24" s="728">
        <v>6.7161494194452878E-3</v>
      </c>
      <c r="E24" s="729">
        <v>4448.6673318349085</v>
      </c>
      <c r="F24" s="730">
        <v>4452.056422069214</v>
      </c>
      <c r="G24" s="728">
        <v>-7.612415281858314E-4</v>
      </c>
      <c r="H24" s="731">
        <v>4420</v>
      </c>
      <c r="I24" s="726">
        <v>46032.587981899997</v>
      </c>
      <c r="J24" s="732">
        <v>45545.615199669643</v>
      </c>
      <c r="K24" s="733">
        <v>47540.981521921</v>
      </c>
      <c r="L24" s="732">
        <v>47388.968226816876</v>
      </c>
      <c r="M24" s="734">
        <v>47060</v>
      </c>
      <c r="N24" s="726">
        <v>7.5716602662570409</v>
      </c>
      <c r="O24" s="712">
        <v>25</v>
      </c>
      <c r="P24" s="712">
        <v>-10.9</v>
      </c>
      <c r="Q24" s="712">
        <v>6.1657842046718585</v>
      </c>
      <c r="R24" s="711">
        <v>1.4058760615851824</v>
      </c>
      <c r="S24" s="726">
        <v>174.15769340479119</v>
      </c>
      <c r="T24" s="711">
        <v>1862.2757429999999</v>
      </c>
      <c r="W24" s="890"/>
    </row>
    <row r="25" spans="1:23" ht="14.1" customHeight="1" x14ac:dyDescent="0.25">
      <c r="A25" s="326" t="s">
        <v>181</v>
      </c>
      <c r="B25" s="709"/>
      <c r="C25" s="730"/>
      <c r="D25" s="728"/>
      <c r="E25" s="729"/>
      <c r="F25" s="730"/>
      <c r="G25" s="728"/>
      <c r="H25" s="735">
        <v>3680</v>
      </c>
      <c r="I25" s="709"/>
      <c r="J25" s="736"/>
      <c r="K25" s="729"/>
      <c r="L25" s="736"/>
      <c r="M25" s="737">
        <v>39180</v>
      </c>
      <c r="N25" s="709"/>
      <c r="O25" s="710"/>
      <c r="P25" s="710"/>
      <c r="Q25" s="710">
        <v>9.658315412186381</v>
      </c>
      <c r="R25" s="713"/>
      <c r="S25" s="709"/>
      <c r="T25" s="713"/>
      <c r="W25" s="890"/>
    </row>
    <row r="26" spans="1:23" ht="14.1" customHeight="1" x14ac:dyDescent="0.25">
      <c r="A26" s="365" t="s">
        <v>166</v>
      </c>
      <c r="B26" s="738"/>
      <c r="C26" s="739"/>
      <c r="D26" s="740"/>
      <c r="E26" s="741"/>
      <c r="F26" s="739"/>
      <c r="G26" s="740"/>
      <c r="H26" s="742">
        <v>8100</v>
      </c>
      <c r="I26" s="743"/>
      <c r="J26" s="744"/>
      <c r="K26" s="745"/>
      <c r="L26" s="744"/>
      <c r="M26" s="746">
        <v>86240</v>
      </c>
      <c r="N26" s="747"/>
      <c r="O26" s="748"/>
      <c r="P26" s="748"/>
      <c r="Q26" s="748">
        <v>7.9120498084291215</v>
      </c>
      <c r="R26" s="749"/>
      <c r="S26" s="747"/>
      <c r="T26" s="749"/>
      <c r="U26" s="577"/>
      <c r="W26" s="890"/>
    </row>
    <row r="27" spans="1:23" ht="9.75" customHeight="1" x14ac:dyDescent="0.25">
      <c r="B27" s="344"/>
      <c r="H27" s="358"/>
      <c r="I27" s="358"/>
      <c r="J27" s="358"/>
      <c r="M27" s="358"/>
      <c r="N27" s="358"/>
      <c r="O27" s="358"/>
      <c r="P27" s="358"/>
      <c r="Q27" s="358"/>
      <c r="R27" s="358"/>
      <c r="T27" s="357"/>
    </row>
    <row r="28" spans="1:23" ht="12.95" customHeight="1" x14ac:dyDescent="0.25">
      <c r="A28" s="1019" t="s">
        <v>242</v>
      </c>
      <c r="B28" s="1019"/>
      <c r="C28" s="1019"/>
      <c r="D28" s="1019"/>
      <c r="E28" s="1019"/>
      <c r="F28" s="1019"/>
      <c r="G28" s="1019"/>
      <c r="H28" s="1019"/>
      <c r="I28" s="1019"/>
      <c r="J28" s="1019"/>
      <c r="K28" s="1019"/>
      <c r="L28" s="1019"/>
      <c r="M28" s="1019"/>
      <c r="N28" s="1019"/>
      <c r="O28" s="1019"/>
      <c r="P28" s="1019"/>
      <c r="Q28" s="1019"/>
      <c r="R28" s="1019"/>
      <c r="S28" s="1019"/>
      <c r="T28" s="1019"/>
    </row>
    <row r="29" spans="1:23" ht="12" customHeight="1" x14ac:dyDescent="0.25">
      <c r="B29" s="477"/>
      <c r="C29" s="477"/>
      <c r="D29" s="477"/>
      <c r="E29" s="477"/>
      <c r="F29" s="477"/>
      <c r="G29" s="477"/>
      <c r="H29" s="477"/>
      <c r="I29" s="477"/>
      <c r="J29" s="477"/>
      <c r="K29" s="477"/>
      <c r="L29" s="477"/>
      <c r="M29" s="477"/>
      <c r="N29" s="477"/>
      <c r="O29" s="477"/>
      <c r="P29" s="477"/>
      <c r="Q29" s="477"/>
      <c r="R29" s="477"/>
      <c r="S29" s="477"/>
    </row>
    <row r="30" spans="1:23" ht="12" customHeight="1" x14ac:dyDescent="0.25">
      <c r="E30" s="346"/>
      <c r="F30" s="346"/>
      <c r="G30" s="346"/>
      <c r="H30" s="346"/>
      <c r="I30" s="346"/>
      <c r="N30" s="346"/>
      <c r="O30" s="346"/>
      <c r="P30" s="346"/>
    </row>
    <row r="31" spans="1:23" ht="12" customHeight="1" x14ac:dyDescent="0.25">
      <c r="N31" s="346"/>
      <c r="O31" s="346"/>
      <c r="P31" s="346"/>
    </row>
    <row r="32" spans="1:23" ht="12" customHeight="1" x14ac:dyDescent="0.25">
      <c r="E32" s="346"/>
      <c r="F32" s="346"/>
      <c r="G32" s="346"/>
      <c r="H32" s="346"/>
      <c r="N32" s="346"/>
      <c r="O32" s="346"/>
      <c r="P32" s="346"/>
    </row>
    <row r="33" spans="5:16" ht="12" customHeight="1" x14ac:dyDescent="0.25">
      <c r="E33" s="346"/>
      <c r="F33" s="346"/>
      <c r="G33" s="346"/>
      <c r="H33" s="346"/>
      <c r="N33" s="346"/>
      <c r="O33" s="346"/>
      <c r="P33" s="346"/>
    </row>
    <row r="34" spans="5:16" ht="12" customHeight="1" x14ac:dyDescent="0.25">
      <c r="E34" s="346"/>
      <c r="F34" s="346"/>
      <c r="G34" s="346"/>
      <c r="H34" s="346"/>
      <c r="N34" s="346"/>
      <c r="O34" s="346"/>
      <c r="P34" s="346"/>
    </row>
    <row r="35" spans="5:16" ht="12" customHeight="1" x14ac:dyDescent="0.25">
      <c r="E35" s="346"/>
      <c r="F35" s="346"/>
      <c r="G35" s="346"/>
      <c r="H35" s="346"/>
      <c r="N35" s="346"/>
      <c r="O35" s="346"/>
      <c r="P35" s="346"/>
    </row>
    <row r="36" spans="5:16" ht="12" customHeight="1" x14ac:dyDescent="0.25">
      <c r="E36" s="346"/>
      <c r="F36" s="346"/>
      <c r="G36" s="346"/>
      <c r="H36" s="346"/>
      <c r="N36" s="346"/>
      <c r="O36" s="346"/>
      <c r="P36" s="346"/>
    </row>
    <row r="37" spans="5:16" ht="12" customHeight="1" x14ac:dyDescent="0.25">
      <c r="E37" s="346"/>
      <c r="F37" s="346"/>
      <c r="G37" s="346"/>
      <c r="H37" s="346"/>
      <c r="N37" s="346"/>
      <c r="O37" s="346"/>
      <c r="P37" s="346"/>
    </row>
    <row r="38" spans="5:16" ht="12" customHeight="1" x14ac:dyDescent="0.25">
      <c r="E38" s="346"/>
      <c r="F38" s="346"/>
      <c r="G38" s="346"/>
      <c r="H38" s="346"/>
      <c r="N38" s="346"/>
      <c r="O38" s="346"/>
      <c r="P38" s="346"/>
    </row>
    <row r="39" spans="5:16" ht="12" customHeight="1" x14ac:dyDescent="0.25">
      <c r="E39" s="346"/>
      <c r="F39" s="346"/>
      <c r="G39" s="346"/>
      <c r="H39" s="346"/>
      <c r="N39" s="346"/>
      <c r="O39" s="346"/>
      <c r="P39" s="346"/>
    </row>
    <row r="40" spans="5:16" ht="12" customHeight="1" x14ac:dyDescent="0.25">
      <c r="E40" s="346"/>
      <c r="F40" s="346"/>
      <c r="G40" s="346"/>
      <c r="H40" s="346"/>
      <c r="N40" s="346"/>
      <c r="O40" s="346"/>
      <c r="P40" s="346"/>
    </row>
    <row r="41" spans="5:16" ht="12" customHeight="1" x14ac:dyDescent="0.25">
      <c r="E41" s="346"/>
      <c r="F41" s="346"/>
      <c r="G41" s="346"/>
      <c r="H41" s="346"/>
      <c r="N41" s="346"/>
      <c r="O41" s="346"/>
      <c r="P41" s="346"/>
    </row>
    <row r="42" spans="5:16" ht="12" customHeight="1" x14ac:dyDescent="0.25"/>
    <row r="43" spans="5:16" ht="12" customHeight="1" x14ac:dyDescent="0.25"/>
    <row r="44" spans="5:16" ht="12" customHeight="1" x14ac:dyDescent="0.25"/>
    <row r="45" spans="5:16" ht="12" customHeight="1" x14ac:dyDescent="0.25"/>
    <row r="46" spans="5:16" ht="12" customHeight="1" x14ac:dyDescent="0.25"/>
  </sheetData>
  <mergeCells count="13">
    <mergeCell ref="A28:T28"/>
    <mergeCell ref="S1:U1"/>
    <mergeCell ref="A2:S2"/>
    <mergeCell ref="B6:D6"/>
    <mergeCell ref="E6:G6"/>
    <mergeCell ref="B4:T4"/>
    <mergeCell ref="S6:T7"/>
    <mergeCell ref="I5:M5"/>
    <mergeCell ref="N5:R5"/>
    <mergeCell ref="N6:R6"/>
    <mergeCell ref="B5:H5"/>
    <mergeCell ref="I6:J6"/>
    <mergeCell ref="K6:L6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&amp;C6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view="pageBreakPreview" zoomScaleNormal="100" zoomScaleSheetLayoutView="100" workbookViewId="0"/>
  </sheetViews>
  <sheetFormatPr defaultRowHeight="12.75" x14ac:dyDescent="0.25"/>
  <cols>
    <col min="1" max="1" width="12.28515625" style="323" customWidth="1"/>
    <col min="2" max="18" width="7.7109375" style="323" customWidth="1"/>
    <col min="19" max="19" width="1.7109375" style="323" customWidth="1"/>
    <col min="20" max="20" width="9.28515625" style="323" bestFit="1" customWidth="1"/>
    <col min="21" max="21" width="11.42578125" style="323" bestFit="1" customWidth="1"/>
    <col min="22" max="260" width="9.140625" style="323"/>
    <col min="261" max="273" width="10.7109375" style="323" customWidth="1"/>
    <col min="274" max="516" width="9.140625" style="323"/>
    <col min="517" max="529" width="10.7109375" style="323" customWidth="1"/>
    <col min="530" max="772" width="9.140625" style="323"/>
    <col min="773" max="785" width="10.7109375" style="323" customWidth="1"/>
    <col min="786" max="1028" width="9.140625" style="323"/>
    <col min="1029" max="1041" width="10.7109375" style="323" customWidth="1"/>
    <col min="1042" max="1284" width="9.140625" style="323"/>
    <col min="1285" max="1297" width="10.7109375" style="323" customWidth="1"/>
    <col min="1298" max="1540" width="9.140625" style="323"/>
    <col min="1541" max="1553" width="10.7109375" style="323" customWidth="1"/>
    <col min="1554" max="1796" width="9.140625" style="323"/>
    <col min="1797" max="1809" width="10.7109375" style="323" customWidth="1"/>
    <col min="1810" max="2052" width="9.140625" style="323"/>
    <col min="2053" max="2065" width="10.7109375" style="323" customWidth="1"/>
    <col min="2066" max="2308" width="9.140625" style="323"/>
    <col min="2309" max="2321" width="10.7109375" style="323" customWidth="1"/>
    <col min="2322" max="2564" width="9.140625" style="323"/>
    <col min="2565" max="2577" width="10.7109375" style="323" customWidth="1"/>
    <col min="2578" max="2820" width="9.140625" style="323"/>
    <col min="2821" max="2833" width="10.7109375" style="323" customWidth="1"/>
    <col min="2834" max="3076" width="9.140625" style="323"/>
    <col min="3077" max="3089" width="10.7109375" style="323" customWidth="1"/>
    <col min="3090" max="3332" width="9.140625" style="323"/>
    <col min="3333" max="3345" width="10.7109375" style="323" customWidth="1"/>
    <col min="3346" max="3588" width="9.140625" style="323"/>
    <col min="3589" max="3601" width="10.7109375" style="323" customWidth="1"/>
    <col min="3602" max="3844" width="9.140625" style="323"/>
    <col min="3845" max="3857" width="10.7109375" style="323" customWidth="1"/>
    <col min="3858" max="4100" width="9.140625" style="323"/>
    <col min="4101" max="4113" width="10.7109375" style="323" customWidth="1"/>
    <col min="4114" max="4356" width="9.140625" style="323"/>
    <col min="4357" max="4369" width="10.7109375" style="323" customWidth="1"/>
    <col min="4370" max="4612" width="9.140625" style="323"/>
    <col min="4613" max="4625" width="10.7109375" style="323" customWidth="1"/>
    <col min="4626" max="4868" width="9.140625" style="323"/>
    <col min="4869" max="4881" width="10.7109375" style="323" customWidth="1"/>
    <col min="4882" max="5124" width="9.140625" style="323"/>
    <col min="5125" max="5137" width="10.7109375" style="323" customWidth="1"/>
    <col min="5138" max="5380" width="9.140625" style="323"/>
    <col min="5381" max="5393" width="10.7109375" style="323" customWidth="1"/>
    <col min="5394" max="5636" width="9.140625" style="323"/>
    <col min="5637" max="5649" width="10.7109375" style="323" customWidth="1"/>
    <col min="5650" max="5892" width="9.140625" style="323"/>
    <col min="5893" max="5905" width="10.7109375" style="323" customWidth="1"/>
    <col min="5906" max="6148" width="9.140625" style="323"/>
    <col min="6149" max="6161" width="10.7109375" style="323" customWidth="1"/>
    <col min="6162" max="6404" width="9.140625" style="323"/>
    <col min="6405" max="6417" width="10.7109375" style="323" customWidth="1"/>
    <col min="6418" max="6660" width="9.140625" style="323"/>
    <col min="6661" max="6673" width="10.7109375" style="323" customWidth="1"/>
    <col min="6674" max="6916" width="9.140625" style="323"/>
    <col min="6917" max="6929" width="10.7109375" style="323" customWidth="1"/>
    <col min="6930" max="7172" width="9.140625" style="323"/>
    <col min="7173" max="7185" width="10.7109375" style="323" customWidth="1"/>
    <col min="7186" max="7428" width="9.140625" style="323"/>
    <col min="7429" max="7441" width="10.7109375" style="323" customWidth="1"/>
    <col min="7442" max="7684" width="9.140625" style="323"/>
    <col min="7685" max="7697" width="10.7109375" style="323" customWidth="1"/>
    <col min="7698" max="7940" width="9.140625" style="323"/>
    <col min="7941" max="7953" width="10.7109375" style="323" customWidth="1"/>
    <col min="7954" max="8196" width="9.140625" style="323"/>
    <col min="8197" max="8209" width="10.7109375" style="323" customWidth="1"/>
    <col min="8210" max="8452" width="9.140625" style="323"/>
    <col min="8453" max="8465" width="10.7109375" style="323" customWidth="1"/>
    <col min="8466" max="8708" width="9.140625" style="323"/>
    <col min="8709" max="8721" width="10.7109375" style="323" customWidth="1"/>
    <col min="8722" max="8964" width="9.140625" style="323"/>
    <col min="8965" max="8977" width="10.7109375" style="323" customWidth="1"/>
    <col min="8978" max="9220" width="9.140625" style="323"/>
    <col min="9221" max="9233" width="10.7109375" style="323" customWidth="1"/>
    <col min="9234" max="9476" width="9.140625" style="323"/>
    <col min="9477" max="9489" width="10.7109375" style="323" customWidth="1"/>
    <col min="9490" max="9732" width="9.140625" style="323"/>
    <col min="9733" max="9745" width="10.7109375" style="323" customWidth="1"/>
    <col min="9746" max="9988" width="9.140625" style="323"/>
    <col min="9989" max="10001" width="10.7109375" style="323" customWidth="1"/>
    <col min="10002" max="10244" width="9.140625" style="323"/>
    <col min="10245" max="10257" width="10.7109375" style="323" customWidth="1"/>
    <col min="10258" max="10500" width="9.140625" style="323"/>
    <col min="10501" max="10513" width="10.7109375" style="323" customWidth="1"/>
    <col min="10514" max="10756" width="9.140625" style="323"/>
    <col min="10757" max="10769" width="10.7109375" style="323" customWidth="1"/>
    <col min="10770" max="11012" width="9.140625" style="323"/>
    <col min="11013" max="11025" width="10.7109375" style="323" customWidth="1"/>
    <col min="11026" max="11268" width="9.140625" style="323"/>
    <col min="11269" max="11281" width="10.7109375" style="323" customWidth="1"/>
    <col min="11282" max="11524" width="9.140625" style="323"/>
    <col min="11525" max="11537" width="10.7109375" style="323" customWidth="1"/>
    <col min="11538" max="11780" width="9.140625" style="323"/>
    <col min="11781" max="11793" width="10.7109375" style="323" customWidth="1"/>
    <col min="11794" max="12036" width="9.140625" style="323"/>
    <col min="12037" max="12049" width="10.7109375" style="323" customWidth="1"/>
    <col min="12050" max="12292" width="9.140625" style="323"/>
    <col min="12293" max="12305" width="10.7109375" style="323" customWidth="1"/>
    <col min="12306" max="12548" width="9.140625" style="323"/>
    <col min="12549" max="12561" width="10.7109375" style="323" customWidth="1"/>
    <col min="12562" max="12804" width="9.140625" style="323"/>
    <col min="12805" max="12817" width="10.7109375" style="323" customWidth="1"/>
    <col min="12818" max="13060" width="9.140625" style="323"/>
    <col min="13061" max="13073" width="10.7109375" style="323" customWidth="1"/>
    <col min="13074" max="13316" width="9.140625" style="323"/>
    <col min="13317" max="13329" width="10.7109375" style="323" customWidth="1"/>
    <col min="13330" max="13572" width="9.140625" style="323"/>
    <col min="13573" max="13585" width="10.7109375" style="323" customWidth="1"/>
    <col min="13586" max="13828" width="9.140625" style="323"/>
    <col min="13829" max="13841" width="10.7109375" style="323" customWidth="1"/>
    <col min="13842" max="14084" width="9.140625" style="323"/>
    <col min="14085" max="14097" width="10.7109375" style="323" customWidth="1"/>
    <col min="14098" max="14340" width="9.140625" style="323"/>
    <col min="14341" max="14353" width="10.7109375" style="323" customWidth="1"/>
    <col min="14354" max="14596" width="9.140625" style="323"/>
    <col min="14597" max="14609" width="10.7109375" style="323" customWidth="1"/>
    <col min="14610" max="14852" width="9.140625" style="323"/>
    <col min="14853" max="14865" width="10.7109375" style="323" customWidth="1"/>
    <col min="14866" max="15108" width="9.140625" style="323"/>
    <col min="15109" max="15121" width="10.7109375" style="323" customWidth="1"/>
    <col min="15122" max="15364" width="9.140625" style="323"/>
    <col min="15365" max="15377" width="10.7109375" style="323" customWidth="1"/>
    <col min="15378" max="15620" width="9.140625" style="323"/>
    <col min="15621" max="15633" width="10.7109375" style="323" customWidth="1"/>
    <col min="15634" max="15876" width="9.140625" style="323"/>
    <col min="15877" max="15889" width="10.7109375" style="323" customWidth="1"/>
    <col min="15890" max="16132" width="9.140625" style="323"/>
    <col min="16133" max="16145" width="10.7109375" style="323" customWidth="1"/>
    <col min="16146" max="16384" width="9.140625" style="323"/>
  </cols>
  <sheetData>
    <row r="1" spans="1:23" x14ac:dyDescent="0.25">
      <c r="Q1" s="1010" t="s">
        <v>266</v>
      </c>
      <c r="R1" s="1010"/>
      <c r="S1" s="1010"/>
    </row>
    <row r="2" spans="1:23" ht="20.100000000000001" customHeight="1" x14ac:dyDescent="0.25">
      <c r="A2" s="1009" t="s">
        <v>221</v>
      </c>
      <c r="B2" s="1009"/>
      <c r="C2" s="1009"/>
      <c r="D2" s="1009"/>
      <c r="E2" s="1009"/>
      <c r="F2" s="1009"/>
      <c r="G2" s="1009"/>
      <c r="H2" s="1009"/>
      <c r="I2" s="1009"/>
      <c r="J2" s="1009"/>
      <c r="K2" s="1009"/>
      <c r="L2" s="1009"/>
      <c r="M2" s="1009"/>
      <c r="N2" s="1009"/>
      <c r="O2" s="1009"/>
      <c r="P2" s="1009"/>
      <c r="Q2" s="1009"/>
      <c r="R2" s="1009"/>
      <c r="S2" s="1009"/>
    </row>
    <row r="3" spans="1:23" ht="6.75" customHeight="1" x14ac:dyDescent="0.25">
      <c r="A3" s="348"/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47"/>
      <c r="M3" s="348"/>
      <c r="N3" s="348"/>
      <c r="O3" s="348"/>
      <c r="P3" s="348"/>
      <c r="Q3" s="348"/>
      <c r="R3" s="348"/>
    </row>
    <row r="4" spans="1:23" ht="17.25" customHeight="1" x14ac:dyDescent="0.25">
      <c r="A4" s="494"/>
      <c r="B4" s="1006">
        <f>T!G17</f>
        <v>2016</v>
      </c>
      <c r="C4" s="1007"/>
      <c r="D4" s="1007"/>
      <c r="E4" s="1007"/>
      <c r="F4" s="1007"/>
      <c r="G4" s="1007"/>
      <c r="H4" s="1007"/>
      <c r="I4" s="1007"/>
      <c r="J4" s="1007"/>
      <c r="K4" s="1007"/>
      <c r="L4" s="1007"/>
      <c r="M4" s="1007"/>
      <c r="N4" s="1007"/>
      <c r="O4" s="1007"/>
      <c r="P4" s="1007"/>
      <c r="Q4" s="1007"/>
      <c r="R4" s="1008"/>
    </row>
    <row r="5" spans="1:23" ht="32.25" customHeight="1" x14ac:dyDescent="0.25">
      <c r="A5" s="494"/>
      <c r="B5" s="602"/>
      <c r="C5" s="358"/>
      <c r="D5" s="358"/>
      <c r="E5" s="358"/>
      <c r="F5" s="603"/>
      <c r="G5" s="1038" t="s">
        <v>41</v>
      </c>
      <c r="H5" s="1039"/>
      <c r="I5" s="1039"/>
      <c r="J5" s="1039"/>
      <c r="K5" s="1039"/>
      <c r="L5" s="1039"/>
      <c r="M5" s="1039"/>
      <c r="N5" s="1039"/>
      <c r="O5" s="1039"/>
      <c r="P5" s="1039"/>
      <c r="Q5" s="1039"/>
      <c r="R5" s="1040"/>
    </row>
    <row r="6" spans="1:23" ht="27.75" customHeight="1" x14ac:dyDescent="0.25">
      <c r="A6" s="324"/>
      <c r="B6" s="1035" t="s">
        <v>0</v>
      </c>
      <c r="C6" s="1036"/>
      <c r="D6" s="1036"/>
      <c r="E6" s="1036"/>
      <c r="F6" s="1037"/>
      <c r="G6" s="1032" t="s">
        <v>154</v>
      </c>
      <c r="H6" s="1033"/>
      <c r="I6" s="1033"/>
      <c r="J6" s="1033"/>
      <c r="K6" s="1033"/>
      <c r="L6" s="1034"/>
      <c r="M6" s="1032" t="s">
        <v>1</v>
      </c>
      <c r="N6" s="1033"/>
      <c r="O6" s="1033"/>
      <c r="P6" s="1033"/>
      <c r="Q6" s="1033"/>
      <c r="R6" s="1034"/>
    </row>
    <row r="7" spans="1:23" ht="12.95" customHeight="1" x14ac:dyDescent="0.25">
      <c r="A7" s="325" t="s">
        <v>164</v>
      </c>
      <c r="B7" s="573" t="s">
        <v>6</v>
      </c>
      <c r="C7" s="574" t="s">
        <v>7</v>
      </c>
      <c r="D7" s="493" t="s">
        <v>8</v>
      </c>
      <c r="E7" s="574" t="s">
        <v>9</v>
      </c>
      <c r="F7" s="601" t="s">
        <v>2</v>
      </c>
      <c r="G7" s="573" t="s">
        <v>6</v>
      </c>
      <c r="H7" s="574" t="s">
        <v>7</v>
      </c>
      <c r="I7" s="493" t="s">
        <v>8</v>
      </c>
      <c r="J7" s="574" t="s">
        <v>9</v>
      </c>
      <c r="K7" s="574" t="s">
        <v>68</v>
      </c>
      <c r="L7" s="601" t="s">
        <v>2</v>
      </c>
      <c r="M7" s="573" t="s">
        <v>6</v>
      </c>
      <c r="N7" s="574" t="s">
        <v>7</v>
      </c>
      <c r="O7" s="493" t="s">
        <v>8</v>
      </c>
      <c r="P7" s="574" t="s">
        <v>9</v>
      </c>
      <c r="Q7" s="574" t="s">
        <v>68</v>
      </c>
      <c r="R7" s="601" t="s">
        <v>2</v>
      </c>
      <c r="S7" s="435"/>
    </row>
    <row r="8" spans="1:23" ht="12.95" customHeight="1" x14ac:dyDescent="0.25">
      <c r="A8" s="326" t="s">
        <v>27</v>
      </c>
      <c r="B8" s="606">
        <v>1596</v>
      </c>
      <c r="C8" s="607">
        <v>6808</v>
      </c>
      <c r="D8" s="608">
        <v>199759</v>
      </c>
      <c r="E8" s="608">
        <v>2635433</v>
      </c>
      <c r="F8" s="609">
        <v>2843596</v>
      </c>
      <c r="G8" s="606">
        <v>410048.42874170234</v>
      </c>
      <c r="H8" s="607">
        <v>119777.75897209193</v>
      </c>
      <c r="I8" s="608">
        <v>206724.99725668522</v>
      </c>
      <c r="J8" s="608">
        <v>433296.81916669046</v>
      </c>
      <c r="K8" s="608">
        <v>17417.079975371562</v>
      </c>
      <c r="L8" s="609">
        <v>1187265.0841125415</v>
      </c>
      <c r="M8" s="606">
        <v>4373379.7340900013</v>
      </c>
      <c r="N8" s="607">
        <v>1277617.6483800001</v>
      </c>
      <c r="O8" s="608">
        <v>2205229.7391700619</v>
      </c>
      <c r="P8" s="608">
        <v>4622334.3786490923</v>
      </c>
      <c r="Q8" s="608">
        <v>185829.29387999998</v>
      </c>
      <c r="R8" s="609">
        <v>12664390.794169158</v>
      </c>
      <c r="S8" s="331"/>
      <c r="T8" s="331"/>
      <c r="U8" s="332"/>
      <c r="V8" s="332"/>
      <c r="W8" s="332"/>
    </row>
    <row r="9" spans="1:23" ht="12.95" customHeight="1" x14ac:dyDescent="0.25">
      <c r="A9" s="326" t="s">
        <v>28</v>
      </c>
      <c r="B9" s="399">
        <v>1596</v>
      </c>
      <c r="C9" s="401">
        <v>6807</v>
      </c>
      <c r="D9" s="401">
        <v>199746</v>
      </c>
      <c r="E9" s="401">
        <v>2635257</v>
      </c>
      <c r="F9" s="610">
        <v>2843406</v>
      </c>
      <c r="G9" s="399">
        <v>334152.87814183428</v>
      </c>
      <c r="H9" s="401">
        <v>93520.438530384097</v>
      </c>
      <c r="I9" s="401">
        <v>146908.78887661986</v>
      </c>
      <c r="J9" s="401">
        <v>307050.76959802728</v>
      </c>
      <c r="K9" s="401">
        <v>13345.005399937332</v>
      </c>
      <c r="L9" s="610">
        <v>894977.88054680289</v>
      </c>
      <c r="M9" s="399">
        <v>3564298.7434200002</v>
      </c>
      <c r="N9" s="401">
        <v>997528.87078000023</v>
      </c>
      <c r="O9" s="401">
        <v>1567043.8816616514</v>
      </c>
      <c r="P9" s="401">
        <v>3275442.5148613444</v>
      </c>
      <c r="Q9" s="401">
        <v>142439.10641000004</v>
      </c>
      <c r="R9" s="610">
        <v>9546753.1171329971</v>
      </c>
      <c r="S9" s="333"/>
      <c r="T9" s="333"/>
      <c r="U9" s="332"/>
      <c r="V9" s="332"/>
      <c r="W9" s="332"/>
    </row>
    <row r="10" spans="1:23" ht="12.95" customHeight="1" x14ac:dyDescent="0.25">
      <c r="A10" s="380" t="s">
        <v>29</v>
      </c>
      <c r="B10" s="404">
        <v>1597</v>
      </c>
      <c r="C10" s="406">
        <v>6751</v>
      </c>
      <c r="D10" s="406">
        <v>199788</v>
      </c>
      <c r="E10" s="406">
        <v>2634272</v>
      </c>
      <c r="F10" s="610">
        <v>2842408</v>
      </c>
      <c r="G10" s="404">
        <v>335697.1384853702</v>
      </c>
      <c r="H10" s="406">
        <v>90115.793678307207</v>
      </c>
      <c r="I10" s="406">
        <v>149163.67654209246</v>
      </c>
      <c r="J10" s="406">
        <v>306497.07245048461</v>
      </c>
      <c r="K10" s="406">
        <v>13454.228536660818</v>
      </c>
      <c r="L10" s="610">
        <v>894927.90969291527</v>
      </c>
      <c r="M10" s="404">
        <v>3587381.5599300005</v>
      </c>
      <c r="N10" s="406">
        <v>963159.80461500015</v>
      </c>
      <c r="O10" s="406">
        <v>1594197.7366123218</v>
      </c>
      <c r="P10" s="406">
        <v>3275671.2325936132</v>
      </c>
      <c r="Q10" s="406">
        <v>143879.05645000003</v>
      </c>
      <c r="R10" s="610">
        <v>9564289.3902009353</v>
      </c>
      <c r="S10" s="339"/>
      <c r="T10" s="339"/>
      <c r="U10" s="332"/>
      <c r="V10" s="332"/>
      <c r="W10" s="332"/>
    </row>
    <row r="11" spans="1:23" ht="12.95" customHeight="1" x14ac:dyDescent="0.25">
      <c r="A11" s="379" t="s">
        <v>30</v>
      </c>
      <c r="B11" s="606">
        <v>1597</v>
      </c>
      <c r="C11" s="608">
        <v>6756</v>
      </c>
      <c r="D11" s="608">
        <v>199541</v>
      </c>
      <c r="E11" s="608">
        <v>2633170</v>
      </c>
      <c r="F11" s="609">
        <v>2841064</v>
      </c>
      <c r="G11" s="606">
        <v>272104.6223017968</v>
      </c>
      <c r="H11" s="608">
        <v>61201.420087524501</v>
      </c>
      <c r="I11" s="608">
        <v>85762.869459684094</v>
      </c>
      <c r="J11" s="608">
        <v>173233.5214678878</v>
      </c>
      <c r="K11" s="608">
        <v>10382.184357370787</v>
      </c>
      <c r="L11" s="609">
        <v>602684.61767426401</v>
      </c>
      <c r="M11" s="606">
        <v>2911556.0419600005</v>
      </c>
      <c r="N11" s="608">
        <v>654891.69233999983</v>
      </c>
      <c r="O11" s="608">
        <v>917710.35577443626</v>
      </c>
      <c r="P11" s="608">
        <v>1853701.8903985268</v>
      </c>
      <c r="Q11" s="608">
        <v>111056.27602999999</v>
      </c>
      <c r="R11" s="609">
        <v>6448916.2565029636</v>
      </c>
      <c r="S11" s="333"/>
      <c r="T11" s="333"/>
      <c r="U11" s="332"/>
      <c r="V11" s="332"/>
      <c r="W11" s="332"/>
    </row>
    <row r="12" spans="1:23" ht="12.95" customHeight="1" x14ac:dyDescent="0.25">
      <c r="A12" s="379" t="s">
        <v>31</v>
      </c>
      <c r="B12" s="399">
        <v>1601</v>
      </c>
      <c r="C12" s="401">
        <v>6755</v>
      </c>
      <c r="D12" s="401">
        <v>199350</v>
      </c>
      <c r="E12" s="401">
        <v>2632406</v>
      </c>
      <c r="F12" s="610">
        <v>2840112</v>
      </c>
      <c r="G12" s="399">
        <v>250087.93937662969</v>
      </c>
      <c r="H12" s="401">
        <v>39141.535344650591</v>
      </c>
      <c r="I12" s="401">
        <v>39691.644688983892</v>
      </c>
      <c r="J12" s="401">
        <v>80273.316963731166</v>
      </c>
      <c r="K12" s="401">
        <v>6542.6257052776928</v>
      </c>
      <c r="L12" s="610">
        <v>415737.06207927305</v>
      </c>
      <c r="M12" s="399">
        <v>2681517.5939500001</v>
      </c>
      <c r="N12" s="401">
        <v>419693.50654000015</v>
      </c>
      <c r="O12" s="401">
        <v>425581.09055867954</v>
      </c>
      <c r="P12" s="401">
        <v>860711.45790430694</v>
      </c>
      <c r="Q12" s="401">
        <v>70126.970220000003</v>
      </c>
      <c r="R12" s="610">
        <v>4457630.6191729866</v>
      </c>
      <c r="S12" s="333"/>
      <c r="T12" s="333"/>
      <c r="U12" s="332"/>
      <c r="V12" s="332"/>
      <c r="W12" s="332"/>
    </row>
    <row r="13" spans="1:23" ht="12.95" customHeight="1" x14ac:dyDescent="0.25">
      <c r="A13" s="380" t="s">
        <v>32</v>
      </c>
      <c r="B13" s="404">
        <v>1603</v>
      </c>
      <c r="C13" s="406">
        <v>6756</v>
      </c>
      <c r="D13" s="406">
        <v>199059</v>
      </c>
      <c r="E13" s="406">
        <v>2630608</v>
      </c>
      <c r="F13" s="610">
        <v>2838026</v>
      </c>
      <c r="G13" s="404">
        <v>227673.84291933433</v>
      </c>
      <c r="H13" s="406">
        <v>27792.887775736181</v>
      </c>
      <c r="I13" s="406">
        <v>16554.098829509789</v>
      </c>
      <c r="J13" s="406">
        <v>35076.149336245413</v>
      </c>
      <c r="K13" s="406">
        <v>4717.1868994793949</v>
      </c>
      <c r="L13" s="610">
        <v>311814.16576030519</v>
      </c>
      <c r="M13" s="404">
        <v>2446333.3739200002</v>
      </c>
      <c r="N13" s="406">
        <v>298702.30469000002</v>
      </c>
      <c r="O13" s="406">
        <v>177910.79314575446</v>
      </c>
      <c r="P13" s="406">
        <v>376952.42137822643</v>
      </c>
      <c r="Q13" s="406">
        <v>50708.340730000011</v>
      </c>
      <c r="R13" s="610">
        <v>3350607.233863981</v>
      </c>
      <c r="S13" s="333"/>
      <c r="T13" s="333"/>
      <c r="U13" s="332"/>
      <c r="V13" s="332"/>
      <c r="W13" s="332"/>
    </row>
    <row r="14" spans="1:23" ht="12.95" customHeight="1" x14ac:dyDescent="0.25">
      <c r="A14" s="379" t="s">
        <v>33</v>
      </c>
      <c r="B14" s="606"/>
      <c r="C14" s="608"/>
      <c r="D14" s="608"/>
      <c r="E14" s="608"/>
      <c r="F14" s="820">
        <f t="shared" ref="F14:F19" si="0">SUM(B14:E14)</f>
        <v>0</v>
      </c>
      <c r="G14" s="775"/>
      <c r="H14" s="891"/>
      <c r="I14" s="891"/>
      <c r="J14" s="891"/>
      <c r="K14" s="891"/>
      <c r="L14" s="820">
        <f t="shared" ref="L14:L19" si="1">SUM(G14:K14)</f>
        <v>0</v>
      </c>
      <c r="M14" s="606"/>
      <c r="N14" s="608"/>
      <c r="O14" s="608"/>
      <c r="P14" s="608"/>
      <c r="Q14" s="608"/>
      <c r="R14" s="820">
        <f t="shared" ref="R14:R19" si="2">SUM(M14:Q14)</f>
        <v>0</v>
      </c>
      <c r="S14" s="333"/>
      <c r="T14" s="333"/>
      <c r="U14" s="332"/>
      <c r="V14" s="332"/>
      <c r="W14" s="332"/>
    </row>
    <row r="15" spans="1:23" ht="12.95" customHeight="1" x14ac:dyDescent="0.25">
      <c r="A15" s="379" t="s">
        <v>34</v>
      </c>
      <c r="B15" s="399"/>
      <c r="C15" s="401"/>
      <c r="D15" s="401"/>
      <c r="E15" s="401"/>
      <c r="F15" s="821">
        <f t="shared" si="0"/>
        <v>0</v>
      </c>
      <c r="G15" s="776"/>
      <c r="H15" s="799"/>
      <c r="I15" s="799"/>
      <c r="J15" s="799"/>
      <c r="K15" s="799"/>
      <c r="L15" s="821">
        <f t="shared" si="1"/>
        <v>0</v>
      </c>
      <c r="M15" s="399"/>
      <c r="N15" s="401"/>
      <c r="O15" s="401"/>
      <c r="P15" s="401"/>
      <c r="Q15" s="401"/>
      <c r="R15" s="821">
        <f t="shared" si="2"/>
        <v>0</v>
      </c>
      <c r="S15" s="333"/>
      <c r="T15" s="333"/>
      <c r="U15" s="332"/>
      <c r="V15" s="332"/>
      <c r="W15" s="332"/>
    </row>
    <row r="16" spans="1:23" ht="12.95" customHeight="1" x14ac:dyDescent="0.25">
      <c r="A16" s="380" t="s">
        <v>35</v>
      </c>
      <c r="B16" s="404"/>
      <c r="C16" s="406"/>
      <c r="D16" s="406"/>
      <c r="E16" s="406"/>
      <c r="F16" s="821">
        <f t="shared" si="0"/>
        <v>0</v>
      </c>
      <c r="G16" s="892"/>
      <c r="H16" s="893"/>
      <c r="I16" s="893"/>
      <c r="J16" s="893"/>
      <c r="K16" s="893"/>
      <c r="L16" s="821">
        <f t="shared" si="1"/>
        <v>0</v>
      </c>
      <c r="M16" s="404"/>
      <c r="N16" s="406"/>
      <c r="O16" s="406"/>
      <c r="P16" s="406"/>
      <c r="Q16" s="406"/>
      <c r="R16" s="821">
        <f t="shared" si="2"/>
        <v>0</v>
      </c>
      <c r="S16" s="333"/>
      <c r="T16" s="333"/>
      <c r="U16" s="332"/>
      <c r="V16" s="332"/>
      <c r="W16" s="332"/>
    </row>
    <row r="17" spans="1:23" ht="12.95" customHeight="1" x14ac:dyDescent="0.25">
      <c r="A17" s="326" t="s">
        <v>36</v>
      </c>
      <c r="B17" s="606"/>
      <c r="C17" s="608"/>
      <c r="D17" s="608"/>
      <c r="E17" s="608"/>
      <c r="F17" s="820">
        <f t="shared" si="0"/>
        <v>0</v>
      </c>
      <c r="G17" s="775"/>
      <c r="H17" s="891"/>
      <c r="I17" s="891"/>
      <c r="J17" s="891"/>
      <c r="K17" s="891"/>
      <c r="L17" s="820">
        <f t="shared" si="1"/>
        <v>0</v>
      </c>
      <c r="M17" s="606"/>
      <c r="N17" s="608"/>
      <c r="O17" s="608"/>
      <c r="P17" s="608"/>
      <c r="Q17" s="608"/>
      <c r="R17" s="820">
        <f t="shared" si="2"/>
        <v>0</v>
      </c>
      <c r="S17" s="333"/>
      <c r="T17" s="333"/>
      <c r="U17" s="332"/>
      <c r="V17" s="332"/>
      <c r="W17" s="332"/>
    </row>
    <row r="18" spans="1:23" ht="12.95" customHeight="1" x14ac:dyDescent="0.25">
      <c r="A18" s="326" t="s">
        <v>37</v>
      </c>
      <c r="B18" s="399"/>
      <c r="C18" s="401"/>
      <c r="D18" s="401"/>
      <c r="E18" s="401"/>
      <c r="F18" s="821">
        <f t="shared" si="0"/>
        <v>0</v>
      </c>
      <c r="G18" s="776"/>
      <c r="H18" s="799"/>
      <c r="I18" s="799"/>
      <c r="J18" s="799"/>
      <c r="K18" s="799"/>
      <c r="L18" s="821">
        <f t="shared" si="1"/>
        <v>0</v>
      </c>
      <c r="M18" s="399"/>
      <c r="N18" s="401"/>
      <c r="O18" s="401"/>
      <c r="P18" s="401"/>
      <c r="Q18" s="401"/>
      <c r="R18" s="821">
        <f t="shared" si="2"/>
        <v>0</v>
      </c>
      <c r="S18" s="333"/>
      <c r="T18" s="333"/>
      <c r="U18" s="332"/>
      <c r="V18" s="332"/>
      <c r="W18" s="332"/>
    </row>
    <row r="19" spans="1:23" ht="12.95" customHeight="1" x14ac:dyDescent="0.25">
      <c r="A19" s="334" t="s">
        <v>38</v>
      </c>
      <c r="B19" s="404"/>
      <c r="C19" s="406"/>
      <c r="D19" s="406"/>
      <c r="E19" s="406"/>
      <c r="F19" s="822">
        <f t="shared" si="0"/>
        <v>0</v>
      </c>
      <c r="G19" s="892"/>
      <c r="H19" s="893"/>
      <c r="I19" s="893"/>
      <c r="J19" s="893"/>
      <c r="K19" s="893"/>
      <c r="L19" s="822">
        <f t="shared" si="1"/>
        <v>0</v>
      </c>
      <c r="M19" s="404"/>
      <c r="N19" s="406"/>
      <c r="O19" s="406"/>
      <c r="P19" s="406"/>
      <c r="Q19" s="406"/>
      <c r="R19" s="822">
        <f t="shared" si="2"/>
        <v>0</v>
      </c>
      <c r="S19" s="576"/>
      <c r="T19" s="333"/>
      <c r="U19" s="332"/>
      <c r="V19" s="332"/>
      <c r="W19" s="332"/>
    </row>
    <row r="20" spans="1:23" ht="12.95" customHeight="1" x14ac:dyDescent="0.25">
      <c r="A20" s="326" t="s">
        <v>151</v>
      </c>
      <c r="B20" s="661">
        <f>B10</f>
        <v>1597</v>
      </c>
      <c r="C20" s="674">
        <f t="shared" ref="C20:F20" si="3">C10</f>
        <v>6751</v>
      </c>
      <c r="D20" s="674">
        <f t="shared" si="3"/>
        <v>199788</v>
      </c>
      <c r="E20" s="674">
        <f t="shared" si="3"/>
        <v>2634272</v>
      </c>
      <c r="F20" s="675">
        <f t="shared" si="3"/>
        <v>2842408</v>
      </c>
      <c r="G20" s="408">
        <f>SUM(G8:G10)</f>
        <v>1079898.4453689069</v>
      </c>
      <c r="H20" s="410">
        <f>SUM(H8:H10)</f>
        <v>303413.99118078325</v>
      </c>
      <c r="I20" s="410">
        <f t="shared" ref="I20:L20" si="4">SUM(I8:I10)</f>
        <v>502797.46267539752</v>
      </c>
      <c r="J20" s="410">
        <f t="shared" si="4"/>
        <v>1046844.6612152024</v>
      </c>
      <c r="K20" s="410">
        <f t="shared" ref="K20" si="5">SUM(K8:K10)</f>
        <v>44216.313911969715</v>
      </c>
      <c r="L20" s="611">
        <f t="shared" si="4"/>
        <v>2977170.8743522596</v>
      </c>
      <c r="M20" s="427">
        <f>SUM(M8:M10)</f>
        <v>11525060.037440002</v>
      </c>
      <c r="N20" s="412">
        <f>SUM(N8:N10)</f>
        <v>3238306.3237750009</v>
      </c>
      <c r="O20" s="412">
        <f t="shared" ref="O20:R20" si="6">SUM(O8:O10)</f>
        <v>5366471.3574440349</v>
      </c>
      <c r="P20" s="412">
        <f t="shared" si="6"/>
        <v>11173448.126104049</v>
      </c>
      <c r="Q20" s="412">
        <f t="shared" ref="Q20" si="7">SUM(Q8:Q10)</f>
        <v>472147.45674000005</v>
      </c>
      <c r="R20" s="514">
        <f t="shared" si="6"/>
        <v>31775433.301503092</v>
      </c>
    </row>
    <row r="21" spans="1:23" ht="12.95" customHeight="1" x14ac:dyDescent="0.25">
      <c r="A21" s="326" t="s">
        <v>178</v>
      </c>
      <c r="B21" s="661">
        <f>B13</f>
        <v>1603</v>
      </c>
      <c r="C21" s="955">
        <f t="shared" ref="C21:F21" si="8">C13</f>
        <v>6756</v>
      </c>
      <c r="D21" s="955">
        <f t="shared" si="8"/>
        <v>199059</v>
      </c>
      <c r="E21" s="955">
        <f t="shared" si="8"/>
        <v>2630608</v>
      </c>
      <c r="F21" s="956">
        <f t="shared" si="8"/>
        <v>2838026</v>
      </c>
      <c r="G21" s="408">
        <f>SUM(G11:G13)</f>
        <v>749866.40459776076</v>
      </c>
      <c r="H21" s="410">
        <f>SUM(H11:H13)</f>
        <v>128135.84320791127</v>
      </c>
      <c r="I21" s="410">
        <f t="shared" ref="I21:L21" si="9">SUM(I11:I13)</f>
        <v>142008.61297817776</v>
      </c>
      <c r="J21" s="410">
        <f t="shared" si="9"/>
        <v>288582.98776786437</v>
      </c>
      <c r="K21" s="410">
        <f t="shared" ref="K21" si="10">SUM(K11:K13)</f>
        <v>21641.996962127876</v>
      </c>
      <c r="L21" s="611">
        <f t="shared" si="9"/>
        <v>1330235.8455138423</v>
      </c>
      <c r="M21" s="427">
        <f>SUM(M11:M13)</f>
        <v>8039407.0098300008</v>
      </c>
      <c r="N21" s="412">
        <f>SUM(N11:N13)</f>
        <v>1373287.5035700002</v>
      </c>
      <c r="O21" s="412">
        <f t="shared" ref="O21:R21" si="11">SUM(O11:O13)</f>
        <v>1521202.2394788703</v>
      </c>
      <c r="P21" s="412">
        <f t="shared" si="11"/>
        <v>3091365.7696810602</v>
      </c>
      <c r="Q21" s="412">
        <f t="shared" ref="Q21" si="12">SUM(Q11:Q13)</f>
        <v>231891.58698000002</v>
      </c>
      <c r="R21" s="514">
        <f t="shared" si="11"/>
        <v>14257154.109539932</v>
      </c>
    </row>
    <row r="22" spans="1:23" ht="12.95" customHeight="1" x14ac:dyDescent="0.25">
      <c r="A22" s="326" t="s">
        <v>222</v>
      </c>
      <c r="B22" s="757">
        <f>B16</f>
        <v>0</v>
      </c>
      <c r="C22" s="758">
        <f t="shared" ref="C22:F22" si="13">C16</f>
        <v>0</v>
      </c>
      <c r="D22" s="758">
        <f t="shared" si="13"/>
        <v>0</v>
      </c>
      <c r="E22" s="758">
        <f t="shared" si="13"/>
        <v>0</v>
      </c>
      <c r="F22" s="759">
        <f t="shared" si="13"/>
        <v>0</v>
      </c>
      <c r="G22" s="766">
        <f>SUM(G14:G16)</f>
        <v>0</v>
      </c>
      <c r="H22" s="767">
        <f>SUM(H14:H16)</f>
        <v>0</v>
      </c>
      <c r="I22" s="767">
        <f t="shared" ref="I22:L22" si="14">SUM(I14:I16)</f>
        <v>0</v>
      </c>
      <c r="J22" s="767">
        <f t="shared" si="14"/>
        <v>0</v>
      </c>
      <c r="K22" s="767">
        <f t="shared" ref="K22" si="15">SUM(K14:K16)</f>
        <v>0</v>
      </c>
      <c r="L22" s="768">
        <f t="shared" si="14"/>
        <v>0</v>
      </c>
      <c r="M22" s="779">
        <f>SUM(M14:M16)</f>
        <v>0</v>
      </c>
      <c r="N22" s="780">
        <f>SUM(N14:N16)</f>
        <v>0</v>
      </c>
      <c r="O22" s="780">
        <f t="shared" ref="O22:R22" si="16">SUM(O14:O16)</f>
        <v>0</v>
      </c>
      <c r="P22" s="780">
        <f t="shared" si="16"/>
        <v>0</v>
      </c>
      <c r="Q22" s="780">
        <f t="shared" ref="Q22" si="17">SUM(Q14:Q16)</f>
        <v>0</v>
      </c>
      <c r="R22" s="781">
        <f t="shared" si="16"/>
        <v>0</v>
      </c>
    </row>
    <row r="23" spans="1:23" ht="12.95" customHeight="1" x14ac:dyDescent="0.25">
      <c r="A23" s="380" t="s">
        <v>179</v>
      </c>
      <c r="B23" s="760">
        <f>B19</f>
        <v>0</v>
      </c>
      <c r="C23" s="761">
        <f t="shared" ref="C23:F23" si="18">C19</f>
        <v>0</v>
      </c>
      <c r="D23" s="761">
        <f t="shared" si="18"/>
        <v>0</v>
      </c>
      <c r="E23" s="761">
        <f t="shared" si="18"/>
        <v>0</v>
      </c>
      <c r="F23" s="762">
        <f t="shared" si="18"/>
        <v>0</v>
      </c>
      <c r="G23" s="769">
        <f>SUM(G17:G19)</f>
        <v>0</v>
      </c>
      <c r="H23" s="770">
        <f>SUM(H17:H19)</f>
        <v>0</v>
      </c>
      <c r="I23" s="770">
        <f t="shared" ref="I23:L23" si="19">SUM(I17:I19)</f>
        <v>0</v>
      </c>
      <c r="J23" s="770">
        <f t="shared" si="19"/>
        <v>0</v>
      </c>
      <c r="K23" s="770">
        <f t="shared" ref="K23" si="20">SUM(K17:K19)</f>
        <v>0</v>
      </c>
      <c r="L23" s="771">
        <f t="shared" si="19"/>
        <v>0</v>
      </c>
      <c r="M23" s="782">
        <f>SUM(M17:M19)</f>
        <v>0</v>
      </c>
      <c r="N23" s="783">
        <f>SUM(N17:N19)</f>
        <v>0</v>
      </c>
      <c r="O23" s="783">
        <f t="shared" ref="O23:R23" si="21">SUM(O17:O19)</f>
        <v>0</v>
      </c>
      <c r="P23" s="783">
        <f t="shared" si="21"/>
        <v>0</v>
      </c>
      <c r="Q23" s="783">
        <f t="shared" ref="Q23" si="22">SUM(Q17:Q19)</f>
        <v>0</v>
      </c>
      <c r="R23" s="784">
        <f t="shared" si="21"/>
        <v>0</v>
      </c>
      <c r="S23" s="435"/>
    </row>
    <row r="24" spans="1:23" ht="12.95" customHeight="1" x14ac:dyDescent="0.25">
      <c r="A24" s="326" t="s">
        <v>180</v>
      </c>
      <c r="B24" s="606">
        <f>B13</f>
        <v>1603</v>
      </c>
      <c r="C24" s="607">
        <f t="shared" ref="C24:F24" si="23">C13</f>
        <v>6756</v>
      </c>
      <c r="D24" s="607">
        <f t="shared" si="23"/>
        <v>199059</v>
      </c>
      <c r="E24" s="607">
        <f t="shared" si="23"/>
        <v>2630608</v>
      </c>
      <c r="F24" s="957">
        <f t="shared" si="23"/>
        <v>2838026</v>
      </c>
      <c r="G24" s="606">
        <f>SUM(G8:G13)</f>
        <v>1829764.8499666678</v>
      </c>
      <c r="H24" s="607">
        <f>SUM(H8:H13)</f>
        <v>431549.83438869449</v>
      </c>
      <c r="I24" s="607">
        <f t="shared" ref="I24:L24" si="24">SUM(I8:I13)</f>
        <v>644806.07565357536</v>
      </c>
      <c r="J24" s="607">
        <f t="shared" si="24"/>
        <v>1335427.6489830667</v>
      </c>
      <c r="K24" s="607">
        <f t="shared" ref="K24" si="25">SUM(K8:K13)</f>
        <v>65858.310874097588</v>
      </c>
      <c r="L24" s="957">
        <f t="shared" si="24"/>
        <v>4307406.7198661016</v>
      </c>
      <c r="M24" s="606">
        <f>SUM(M8:M13)</f>
        <v>19564467.047270004</v>
      </c>
      <c r="N24" s="607">
        <f>SUM(N8:N13)</f>
        <v>4611593.8273450006</v>
      </c>
      <c r="O24" s="607">
        <f t="shared" ref="O24:R24" si="26">SUM(O8:O13)</f>
        <v>6887673.5969229052</v>
      </c>
      <c r="P24" s="607">
        <f t="shared" si="26"/>
        <v>14264813.89578511</v>
      </c>
      <c r="Q24" s="607">
        <f t="shared" ref="Q24" si="27">SUM(Q8:Q13)</f>
        <v>704039.04372000007</v>
      </c>
      <c r="R24" s="957">
        <f t="shared" si="26"/>
        <v>46032587.411043018</v>
      </c>
    </row>
    <row r="25" spans="1:23" ht="12.95" customHeight="1" x14ac:dyDescent="0.25">
      <c r="A25" s="326" t="s">
        <v>181</v>
      </c>
      <c r="B25" s="776">
        <f>B19</f>
        <v>0</v>
      </c>
      <c r="C25" s="777">
        <f t="shared" ref="C25:F25" si="28">C19</f>
        <v>0</v>
      </c>
      <c r="D25" s="777">
        <f t="shared" si="28"/>
        <v>0</v>
      </c>
      <c r="E25" s="777">
        <f t="shared" si="28"/>
        <v>0</v>
      </c>
      <c r="F25" s="778">
        <f t="shared" si="28"/>
        <v>0</v>
      </c>
      <c r="G25" s="776">
        <f>SUM(G14:G19)</f>
        <v>0</v>
      </c>
      <c r="H25" s="777">
        <f>SUM(H14:H19)</f>
        <v>0</v>
      </c>
      <c r="I25" s="777">
        <f t="shared" ref="I25:L25" si="29">SUM(I14:I19)</f>
        <v>0</v>
      </c>
      <c r="J25" s="777">
        <f t="shared" si="29"/>
        <v>0</v>
      </c>
      <c r="K25" s="777">
        <f t="shared" ref="K25" si="30">SUM(K14:K19)</f>
        <v>0</v>
      </c>
      <c r="L25" s="778">
        <f t="shared" si="29"/>
        <v>0</v>
      </c>
      <c r="M25" s="776">
        <f>SUM(M14:M19)</f>
        <v>0</v>
      </c>
      <c r="N25" s="777">
        <f>SUM(N14:N19)</f>
        <v>0</v>
      </c>
      <c r="O25" s="777">
        <f t="shared" ref="O25:R25" si="31">SUM(O14:O19)</f>
        <v>0</v>
      </c>
      <c r="P25" s="777">
        <f t="shared" si="31"/>
        <v>0</v>
      </c>
      <c r="Q25" s="777">
        <f t="shared" ref="Q25" si="32">SUM(Q14:Q19)</f>
        <v>0</v>
      </c>
      <c r="R25" s="778">
        <f t="shared" si="31"/>
        <v>0</v>
      </c>
    </row>
    <row r="26" spans="1:23" ht="12.95" customHeight="1" x14ac:dyDescent="0.25">
      <c r="A26" s="365" t="s">
        <v>166</v>
      </c>
      <c r="B26" s="763">
        <f>B19</f>
        <v>0</v>
      </c>
      <c r="C26" s="764">
        <f t="shared" ref="C26:F26" si="33">C19</f>
        <v>0</v>
      </c>
      <c r="D26" s="764">
        <f t="shared" si="33"/>
        <v>0</v>
      </c>
      <c r="E26" s="764">
        <f t="shared" si="33"/>
        <v>0</v>
      </c>
      <c r="F26" s="765">
        <f t="shared" si="33"/>
        <v>0</v>
      </c>
      <c r="G26" s="772">
        <f>SUM(G8:G19)</f>
        <v>1829764.8499666678</v>
      </c>
      <c r="H26" s="773">
        <f>SUM(H8:H19)</f>
        <v>431549.83438869449</v>
      </c>
      <c r="I26" s="773">
        <f t="shared" ref="I26:L26" si="34">SUM(I8:I19)</f>
        <v>644806.07565357536</v>
      </c>
      <c r="J26" s="773">
        <f t="shared" si="34"/>
        <v>1335427.6489830667</v>
      </c>
      <c r="K26" s="773">
        <f t="shared" ref="K26" si="35">SUM(K8:K19)</f>
        <v>65858.310874097588</v>
      </c>
      <c r="L26" s="774">
        <f t="shared" si="34"/>
        <v>4307406.7198661016</v>
      </c>
      <c r="M26" s="785">
        <f>SUM(M8:M19)</f>
        <v>19564467.047270004</v>
      </c>
      <c r="N26" s="786">
        <f>SUM(N8:N19)</f>
        <v>4611593.8273450006</v>
      </c>
      <c r="O26" s="786">
        <f t="shared" ref="O26:R26" si="36">SUM(O8:O19)</f>
        <v>6887673.5969229052</v>
      </c>
      <c r="P26" s="786">
        <f t="shared" si="36"/>
        <v>14264813.89578511</v>
      </c>
      <c r="Q26" s="786">
        <f t="shared" ref="Q26" si="37">SUM(Q8:Q19)</f>
        <v>704039.04372000007</v>
      </c>
      <c r="R26" s="787">
        <f t="shared" si="36"/>
        <v>46032587.411043018</v>
      </c>
      <c r="S26" s="577"/>
    </row>
    <row r="27" spans="1:23" ht="15" customHeight="1" x14ac:dyDescent="0.25">
      <c r="B27" s="602"/>
      <c r="C27" s="358"/>
      <c r="E27" s="358"/>
      <c r="F27" s="603"/>
      <c r="H27" s="358"/>
      <c r="I27" s="358"/>
      <c r="J27" s="358"/>
      <c r="M27" s="602"/>
      <c r="N27" s="358"/>
      <c r="O27" s="358"/>
      <c r="P27" s="358"/>
      <c r="Q27" s="358"/>
      <c r="R27" s="603"/>
      <c r="S27" s="358"/>
    </row>
    <row r="28" spans="1:23" x14ac:dyDescent="0.25">
      <c r="B28" s="344"/>
      <c r="F28" s="357"/>
      <c r="M28" s="344"/>
      <c r="R28" s="357"/>
    </row>
    <row r="29" spans="1:23" ht="12" customHeight="1" x14ac:dyDescent="0.25">
      <c r="A29" s="477"/>
      <c r="B29" s="926" t="str">
        <f>B7</f>
        <v>VO</v>
      </c>
      <c r="C29" s="927" t="str">
        <f t="shared" ref="C29:E29" si="38">C7</f>
        <v>SO</v>
      </c>
      <c r="D29" s="927" t="str">
        <f t="shared" si="38"/>
        <v>MO</v>
      </c>
      <c r="E29" s="927" t="str">
        <f t="shared" si="38"/>
        <v>DOM</v>
      </c>
      <c r="F29" s="604"/>
      <c r="G29" s="612"/>
      <c r="H29" s="613" t="str">
        <f>G7</f>
        <v>VO</v>
      </c>
      <c r="I29" s="613" t="str">
        <f t="shared" ref="I29:K29" si="39">H7</f>
        <v>SO</v>
      </c>
      <c r="J29" s="613" t="str">
        <f t="shared" si="39"/>
        <v>MO</v>
      </c>
      <c r="K29" s="613" t="str">
        <f t="shared" si="39"/>
        <v>DOM</v>
      </c>
      <c r="L29" s="928"/>
      <c r="M29" s="616"/>
      <c r="N29" s="613" t="str">
        <f>M7</f>
        <v>VO</v>
      </c>
      <c r="O29" s="613" t="str">
        <f t="shared" ref="O29:Q29" si="40">N7</f>
        <v>SO</v>
      </c>
      <c r="P29" s="613" t="str">
        <f t="shared" si="40"/>
        <v>MO</v>
      </c>
      <c r="Q29" s="613" t="str">
        <f t="shared" si="40"/>
        <v>DOM</v>
      </c>
      <c r="R29" s="604"/>
      <c r="S29" s="477"/>
    </row>
    <row r="30" spans="1:23" ht="12" customHeight="1" x14ac:dyDescent="0.25">
      <c r="B30" s="396">
        <f>B20</f>
        <v>1597</v>
      </c>
      <c r="C30" s="331">
        <f>C20</f>
        <v>6751</v>
      </c>
      <c r="D30" s="331">
        <f t="shared" ref="D30:E30" si="41">D20</f>
        <v>199788</v>
      </c>
      <c r="E30" s="331">
        <f t="shared" si="41"/>
        <v>2634272</v>
      </c>
      <c r="F30" s="605"/>
      <c r="G30" s="614" t="str">
        <f>A20</f>
        <v>I. čtvrtletí</v>
      </c>
      <c r="H30" s="615">
        <f>G20/1000</f>
        <v>1079.898445368907</v>
      </c>
      <c r="I30" s="615">
        <f t="shared" ref="I30:K30" si="42">H20/1000</f>
        <v>303.41399118078323</v>
      </c>
      <c r="J30" s="615">
        <f t="shared" si="42"/>
        <v>502.79746267539753</v>
      </c>
      <c r="K30" s="615">
        <f t="shared" si="42"/>
        <v>1046.8446612152024</v>
      </c>
      <c r="L30" s="929"/>
      <c r="M30" s="617" t="str">
        <f>A20</f>
        <v>I. čtvrtletí</v>
      </c>
      <c r="N30" s="618">
        <f>M20/1000</f>
        <v>11525.060037440002</v>
      </c>
      <c r="O30" s="618">
        <f t="shared" ref="O30:Q30" si="43">N20/1000</f>
        <v>3238.3063237750007</v>
      </c>
      <c r="P30" s="618">
        <f t="shared" si="43"/>
        <v>5366.4713574440348</v>
      </c>
      <c r="Q30" s="618">
        <f t="shared" si="43"/>
        <v>11173.448126104049</v>
      </c>
      <c r="R30" s="605"/>
    </row>
    <row r="31" spans="1:23" ht="12" customHeight="1" x14ac:dyDescent="0.25">
      <c r="B31" s="344"/>
      <c r="E31" s="346"/>
      <c r="F31" s="605"/>
      <c r="G31" s="614" t="str">
        <f t="shared" ref="G31:G33" si="44">A21</f>
        <v>II. čtvrtletí</v>
      </c>
      <c r="H31" s="615">
        <f t="shared" ref="H31:K33" si="45">G21/1000</f>
        <v>749.86640459776072</v>
      </c>
      <c r="I31" s="615">
        <f t="shared" si="45"/>
        <v>128.13584320791128</v>
      </c>
      <c r="J31" s="615">
        <f t="shared" si="45"/>
        <v>142.00861297817775</v>
      </c>
      <c r="K31" s="615">
        <f t="shared" si="45"/>
        <v>288.58298776786438</v>
      </c>
      <c r="L31" s="929"/>
      <c r="M31" s="617" t="str">
        <f t="shared" ref="M31:M33" si="46">A21</f>
        <v>II. čtvrtletí</v>
      </c>
      <c r="N31" s="618">
        <f t="shared" ref="N31:Q31" si="47">M21/1000</f>
        <v>8039.4070098300008</v>
      </c>
      <c r="O31" s="618">
        <f t="shared" si="47"/>
        <v>1373.2875035700001</v>
      </c>
      <c r="P31" s="618">
        <f t="shared" si="47"/>
        <v>1521.2022394788703</v>
      </c>
      <c r="Q31" s="618">
        <f t="shared" si="47"/>
        <v>3091.3657696810601</v>
      </c>
      <c r="R31" s="605"/>
    </row>
    <row r="32" spans="1:23" ht="12" customHeight="1" x14ac:dyDescent="0.25">
      <c r="B32" s="344"/>
      <c r="E32" s="346"/>
      <c r="F32" s="605"/>
      <c r="G32" s="614" t="str">
        <f t="shared" si="44"/>
        <v>III. čtvrtletí</v>
      </c>
      <c r="H32" s="615">
        <f t="shared" si="45"/>
        <v>0</v>
      </c>
      <c r="I32" s="615">
        <f t="shared" si="45"/>
        <v>0</v>
      </c>
      <c r="J32" s="615">
        <f t="shared" si="45"/>
        <v>0</v>
      </c>
      <c r="K32" s="615">
        <f t="shared" si="45"/>
        <v>0</v>
      </c>
      <c r="L32" s="929"/>
      <c r="M32" s="617" t="str">
        <f t="shared" si="46"/>
        <v>III. čtvrtletí</v>
      </c>
      <c r="N32" s="618">
        <f t="shared" ref="N32:Q32" si="48">M22/1000</f>
        <v>0</v>
      </c>
      <c r="O32" s="618">
        <f t="shared" si="48"/>
        <v>0</v>
      </c>
      <c r="P32" s="618">
        <f t="shared" si="48"/>
        <v>0</v>
      </c>
      <c r="Q32" s="618">
        <f t="shared" si="48"/>
        <v>0</v>
      </c>
      <c r="R32" s="605"/>
    </row>
    <row r="33" spans="2:18" ht="12" customHeight="1" x14ac:dyDescent="0.25">
      <c r="B33" s="344"/>
      <c r="E33" s="346"/>
      <c r="F33" s="605"/>
      <c r="G33" s="614" t="str">
        <f t="shared" si="44"/>
        <v>IV. čtvrtletí</v>
      </c>
      <c r="H33" s="615">
        <f t="shared" si="45"/>
        <v>0</v>
      </c>
      <c r="I33" s="615">
        <f t="shared" si="45"/>
        <v>0</v>
      </c>
      <c r="J33" s="615">
        <f t="shared" si="45"/>
        <v>0</v>
      </c>
      <c r="K33" s="615">
        <f t="shared" si="45"/>
        <v>0</v>
      </c>
      <c r="L33" s="929"/>
      <c r="M33" s="617" t="str">
        <f t="shared" si="46"/>
        <v>IV. čtvrtletí</v>
      </c>
      <c r="N33" s="618">
        <f t="shared" ref="N33:Q33" si="49">M23/1000</f>
        <v>0</v>
      </c>
      <c r="O33" s="618">
        <f t="shared" si="49"/>
        <v>0</v>
      </c>
      <c r="P33" s="618">
        <f t="shared" si="49"/>
        <v>0</v>
      </c>
      <c r="Q33" s="618">
        <f t="shared" si="49"/>
        <v>0</v>
      </c>
      <c r="R33" s="605"/>
    </row>
    <row r="34" spans="2:18" ht="12" customHeight="1" x14ac:dyDescent="0.25">
      <c r="B34" s="344"/>
      <c r="E34" s="346"/>
      <c r="F34" s="605"/>
      <c r="G34" s="346"/>
      <c r="H34" s="346"/>
      <c r="M34" s="344"/>
      <c r="O34" s="346"/>
      <c r="P34" s="346"/>
      <c r="Q34" s="346"/>
      <c r="R34" s="605"/>
    </row>
    <row r="35" spans="2:18" ht="12" customHeight="1" x14ac:dyDescent="0.25">
      <c r="B35" s="344"/>
      <c r="D35" s="1031" t="str">
        <f>T!E17</f>
        <v>II. čtvrtletí</v>
      </c>
      <c r="E35" s="346"/>
      <c r="F35" s="605"/>
      <c r="G35" s="346"/>
      <c r="H35" s="346"/>
      <c r="M35" s="344"/>
      <c r="O35" s="346"/>
      <c r="P35" s="346"/>
      <c r="Q35" s="346"/>
      <c r="R35" s="605"/>
    </row>
    <row r="36" spans="2:18" ht="12" customHeight="1" x14ac:dyDescent="0.25">
      <c r="B36" s="344"/>
      <c r="D36" s="1031"/>
      <c r="E36" s="346"/>
      <c r="F36" s="605"/>
      <c r="G36" s="346"/>
      <c r="H36" s="346"/>
      <c r="M36" s="344"/>
      <c r="O36" s="346"/>
      <c r="P36" s="346"/>
      <c r="Q36" s="346"/>
      <c r="R36" s="605"/>
    </row>
    <row r="37" spans="2:18" ht="12" customHeight="1" x14ac:dyDescent="0.25">
      <c r="E37" s="346"/>
      <c r="F37" s="346"/>
      <c r="G37" s="346"/>
      <c r="H37" s="346"/>
      <c r="O37" s="346"/>
      <c r="P37" s="346"/>
      <c r="Q37" s="346"/>
      <c r="R37" s="346"/>
    </row>
    <row r="38" spans="2:18" ht="12" customHeight="1" x14ac:dyDescent="0.25">
      <c r="E38" s="346"/>
      <c r="F38" s="346"/>
      <c r="G38" s="346"/>
      <c r="H38" s="346"/>
      <c r="O38" s="346"/>
      <c r="P38" s="346"/>
      <c r="Q38" s="346"/>
      <c r="R38" s="346"/>
    </row>
    <row r="39" spans="2:18" ht="12" customHeight="1" x14ac:dyDescent="0.25">
      <c r="E39" s="346"/>
      <c r="F39" s="346"/>
      <c r="G39" s="346"/>
      <c r="H39" s="346"/>
      <c r="O39" s="346"/>
      <c r="P39" s="346"/>
      <c r="Q39" s="346"/>
      <c r="R39" s="346"/>
    </row>
    <row r="40" spans="2:18" ht="12" customHeight="1" x14ac:dyDescent="0.25">
      <c r="E40" s="346"/>
      <c r="F40" s="346"/>
      <c r="G40" s="346"/>
      <c r="H40" s="346"/>
      <c r="O40" s="346"/>
      <c r="P40" s="346"/>
      <c r="Q40" s="346"/>
      <c r="R40" s="346"/>
    </row>
    <row r="41" spans="2:18" ht="12" customHeight="1" x14ac:dyDescent="0.25">
      <c r="E41" s="346"/>
      <c r="F41" s="346"/>
      <c r="G41" s="346"/>
      <c r="H41" s="346"/>
      <c r="O41" s="346"/>
      <c r="P41" s="346"/>
      <c r="Q41" s="346"/>
      <c r="R41" s="346"/>
    </row>
    <row r="42" spans="2:18" ht="12" customHeight="1" x14ac:dyDescent="0.25"/>
    <row r="43" spans="2:18" ht="12" customHeight="1" x14ac:dyDescent="0.25"/>
    <row r="44" spans="2:18" ht="12" customHeight="1" x14ac:dyDescent="0.25"/>
    <row r="45" spans="2:18" ht="12" customHeight="1" x14ac:dyDescent="0.25"/>
    <row r="46" spans="2:18" ht="12" customHeight="1" x14ac:dyDescent="0.25"/>
  </sheetData>
  <mergeCells count="8">
    <mergeCell ref="D35:D36"/>
    <mergeCell ref="Q1:S1"/>
    <mergeCell ref="G6:L6"/>
    <mergeCell ref="M6:R6"/>
    <mergeCell ref="A2:S2"/>
    <mergeCell ref="B4:R4"/>
    <mergeCell ref="B6:F6"/>
    <mergeCell ref="G5:R5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&amp;C7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view="pageBreakPreview" topLeftCell="A4" zoomScaleNormal="100" zoomScaleSheetLayoutView="100" workbookViewId="0">
      <selection activeCell="H12" sqref="H12"/>
    </sheetView>
  </sheetViews>
  <sheetFormatPr defaultRowHeight="12.75" x14ac:dyDescent="0.2"/>
  <cols>
    <col min="1" max="1" width="17.7109375" style="126" customWidth="1"/>
    <col min="2" max="3" width="8.7109375" style="126" customWidth="1"/>
    <col min="4" max="4" width="7.7109375" style="126" customWidth="1"/>
    <col min="5" max="6" width="8.7109375" style="126" customWidth="1"/>
    <col min="7" max="7" width="7.7109375" style="126" customWidth="1"/>
    <col min="8" max="9" width="8.7109375" style="126" customWidth="1"/>
    <col min="10" max="10" width="7.7109375" style="126" customWidth="1"/>
    <col min="11" max="11" width="1.7109375" style="126" customWidth="1"/>
    <col min="12" max="13" width="7.7109375" style="126" customWidth="1"/>
    <col min="14" max="16384" width="9.140625" style="126"/>
  </cols>
  <sheetData>
    <row r="1" spans="1:12" ht="13.5" x14ac:dyDescent="0.25">
      <c r="F1" s="483"/>
      <c r="I1" s="1010" t="s">
        <v>267</v>
      </c>
      <c r="J1" s="1010"/>
      <c r="K1" s="1010"/>
      <c r="L1" s="528"/>
    </row>
    <row r="2" spans="1:12" ht="6.75" customHeight="1" x14ac:dyDescent="0.2"/>
    <row r="3" spans="1:12" ht="30" customHeight="1" x14ac:dyDescent="0.2">
      <c r="A3" s="1055" t="s">
        <v>100</v>
      </c>
      <c r="B3" s="1055"/>
      <c r="C3" s="1055"/>
      <c r="D3" s="1055"/>
      <c r="E3" s="1055"/>
      <c r="F3" s="1055"/>
      <c r="G3" s="1055"/>
      <c r="H3" s="1055"/>
      <c r="I3" s="1055"/>
      <c r="J3" s="1055"/>
      <c r="K3" s="1055"/>
    </row>
    <row r="4" spans="1:12" ht="15" customHeight="1" x14ac:dyDescent="0.2">
      <c r="A4" s="532"/>
      <c r="B4" s="1050">
        <f>T!G17</f>
        <v>2016</v>
      </c>
      <c r="C4" s="1051"/>
      <c r="D4" s="1051"/>
      <c r="E4" s="1051"/>
      <c r="F4" s="1051"/>
      <c r="G4" s="1051"/>
      <c r="H4" s="1051"/>
      <c r="I4" s="1051"/>
      <c r="J4" s="1052"/>
    </row>
    <row r="5" spans="1:12" ht="15.75" customHeight="1" x14ac:dyDescent="0.2">
      <c r="A5" s="1056"/>
      <c r="B5" s="1047" t="str">
        <f>T!J20</f>
        <v>duben</v>
      </c>
      <c r="C5" s="1048"/>
      <c r="D5" s="1049"/>
      <c r="E5" s="1047" t="str">
        <f>T!J21</f>
        <v>květen</v>
      </c>
      <c r="F5" s="1048"/>
      <c r="G5" s="1049"/>
      <c r="H5" s="1047" t="str">
        <f>T!J22</f>
        <v>červen</v>
      </c>
      <c r="I5" s="1048"/>
      <c r="J5" s="1049"/>
    </row>
    <row r="6" spans="1:12" ht="18" customHeight="1" x14ac:dyDescent="0.2">
      <c r="A6" s="1056"/>
      <c r="B6" s="155"/>
      <c r="D6" s="176"/>
      <c r="E6" s="155"/>
      <c r="G6" s="176"/>
      <c r="H6" s="155"/>
      <c r="J6" s="176"/>
    </row>
    <row r="7" spans="1:12" ht="27.75" customHeight="1" x14ac:dyDescent="0.25">
      <c r="A7" s="1056"/>
      <c r="B7" s="1053" t="s">
        <v>41</v>
      </c>
      <c r="C7" s="1054"/>
      <c r="D7" s="388" t="s">
        <v>49</v>
      </c>
      <c r="E7" s="1053" t="s">
        <v>41</v>
      </c>
      <c r="F7" s="1054"/>
      <c r="G7" s="388" t="s">
        <v>49</v>
      </c>
      <c r="H7" s="1053" t="s">
        <v>41</v>
      </c>
      <c r="I7" s="1054"/>
      <c r="J7" s="388" t="s">
        <v>49</v>
      </c>
    </row>
    <row r="8" spans="1:12" ht="14.1" customHeight="1" x14ac:dyDescent="0.25">
      <c r="A8" s="556" t="s">
        <v>203</v>
      </c>
      <c r="B8" s="171" t="s">
        <v>154</v>
      </c>
      <c r="C8" s="390" t="s">
        <v>1</v>
      </c>
      <c r="D8" s="276" t="s">
        <v>12</v>
      </c>
      <c r="E8" s="171" t="s">
        <v>154</v>
      </c>
      <c r="F8" s="390" t="s">
        <v>1</v>
      </c>
      <c r="G8" s="276" t="s">
        <v>12</v>
      </c>
      <c r="H8" s="171" t="s">
        <v>154</v>
      </c>
      <c r="I8" s="390" t="s">
        <v>1</v>
      </c>
      <c r="J8" s="276" t="s">
        <v>12</v>
      </c>
      <c r="K8" s="253"/>
    </row>
    <row r="9" spans="1:12" ht="12.95" customHeight="1" x14ac:dyDescent="0.25">
      <c r="A9" s="557">
        <v>1</v>
      </c>
      <c r="B9" s="158">
        <v>24027.216253169616</v>
      </c>
      <c r="C9" s="136">
        <v>257094.65268666667</v>
      </c>
      <c r="D9" s="534">
        <v>4.0999999999999996</v>
      </c>
      <c r="E9" s="136">
        <v>16296.589706360619</v>
      </c>
      <c r="F9" s="136">
        <v>174722.54088709675</v>
      </c>
      <c r="G9" s="533">
        <v>11.6</v>
      </c>
      <c r="H9" s="158">
        <v>10411.599210142424</v>
      </c>
      <c r="I9" s="136">
        <v>111871.44146666667</v>
      </c>
      <c r="J9" s="534">
        <v>15.8</v>
      </c>
    </row>
    <row r="10" spans="1:12" ht="12.95" customHeight="1" x14ac:dyDescent="0.25">
      <c r="A10" s="552">
        <v>2</v>
      </c>
      <c r="B10" s="535">
        <v>19435.500149996493</v>
      </c>
      <c r="C10" s="536">
        <v>207964.65568666667</v>
      </c>
      <c r="D10" s="537">
        <v>7.4</v>
      </c>
      <c r="E10" s="536">
        <v>17431.897649899482</v>
      </c>
      <c r="F10" s="536">
        <v>186891.32488709677</v>
      </c>
      <c r="G10" s="538">
        <v>11.4</v>
      </c>
      <c r="H10" s="535">
        <v>10846.758739205166</v>
      </c>
      <c r="I10" s="536">
        <v>116545.57846666667</v>
      </c>
      <c r="J10" s="537">
        <v>15.5</v>
      </c>
    </row>
    <row r="11" spans="1:12" ht="12.95" customHeight="1" x14ac:dyDescent="0.25">
      <c r="A11" s="552">
        <v>3</v>
      </c>
      <c r="B11" s="535">
        <v>17394.011478983866</v>
      </c>
      <c r="C11" s="536">
        <v>186122.14468666667</v>
      </c>
      <c r="D11" s="537">
        <v>11</v>
      </c>
      <c r="E11" s="536">
        <v>17702.874618279293</v>
      </c>
      <c r="F11" s="536">
        <v>189796.46088709676</v>
      </c>
      <c r="G11" s="538">
        <v>11</v>
      </c>
      <c r="H11" s="535">
        <v>10464.179674212679</v>
      </c>
      <c r="I11" s="536">
        <v>112437.50746666666</v>
      </c>
      <c r="J11" s="537">
        <v>15.7</v>
      </c>
    </row>
    <row r="12" spans="1:12" ht="12.95" customHeight="1" x14ac:dyDescent="0.25">
      <c r="A12" s="552">
        <v>4</v>
      </c>
      <c r="B12" s="535">
        <v>17576.930436224215</v>
      </c>
      <c r="C12" s="536">
        <v>188082.91068666667</v>
      </c>
      <c r="D12" s="537">
        <v>13.2</v>
      </c>
      <c r="E12" s="536">
        <v>20525.969428787659</v>
      </c>
      <c r="F12" s="536">
        <v>220054.94588709675</v>
      </c>
      <c r="G12" s="538">
        <v>7.7</v>
      </c>
      <c r="H12" s="535">
        <v>8617.5030718070175</v>
      </c>
      <c r="I12" s="536">
        <v>92598.693466666664</v>
      </c>
      <c r="J12" s="537">
        <v>17.7</v>
      </c>
    </row>
    <row r="13" spans="1:12" ht="12.95" customHeight="1" x14ac:dyDescent="0.25">
      <c r="A13" s="552">
        <v>5</v>
      </c>
      <c r="B13" s="535">
        <v>15161.104430592639</v>
      </c>
      <c r="C13" s="536">
        <v>162233.11168666667</v>
      </c>
      <c r="D13" s="537">
        <v>15.1</v>
      </c>
      <c r="E13" s="536">
        <v>17218.854342328188</v>
      </c>
      <c r="F13" s="536">
        <v>184604.20588709676</v>
      </c>
      <c r="G13" s="538">
        <v>11.1</v>
      </c>
      <c r="H13" s="535">
        <v>8970.1988200817468</v>
      </c>
      <c r="I13" s="536">
        <v>96386.872466666668</v>
      </c>
      <c r="J13" s="537">
        <v>17.3</v>
      </c>
    </row>
    <row r="14" spans="1:12" ht="12.95" customHeight="1" x14ac:dyDescent="0.25">
      <c r="A14" s="552">
        <v>6</v>
      </c>
      <c r="B14" s="535">
        <v>16231.040992133299</v>
      </c>
      <c r="C14" s="536">
        <v>173680.51568666668</v>
      </c>
      <c r="D14" s="537">
        <v>10.9</v>
      </c>
      <c r="E14" s="536">
        <v>14054.588268439018</v>
      </c>
      <c r="F14" s="536">
        <v>150688.48088709675</v>
      </c>
      <c r="G14" s="538">
        <v>13.7</v>
      </c>
      <c r="H14" s="535">
        <v>10599.851076851799</v>
      </c>
      <c r="I14" s="536">
        <v>113890.61346666666</v>
      </c>
      <c r="J14" s="537">
        <v>16.899999999999999</v>
      </c>
    </row>
    <row r="15" spans="1:12" ht="12.95" customHeight="1" x14ac:dyDescent="0.25">
      <c r="A15" s="552">
        <v>7</v>
      </c>
      <c r="B15" s="535">
        <v>17605.714642613366</v>
      </c>
      <c r="C15" s="536">
        <v>188387.98768666666</v>
      </c>
      <c r="D15" s="537">
        <v>10.3</v>
      </c>
      <c r="E15" s="536">
        <v>11223.561168883585</v>
      </c>
      <c r="F15" s="536">
        <v>120340.42388709678</v>
      </c>
      <c r="G15" s="538">
        <v>14.9</v>
      </c>
      <c r="H15" s="535">
        <v>10749.111728627535</v>
      </c>
      <c r="I15" s="536">
        <v>115495.46746666667</v>
      </c>
      <c r="J15" s="537">
        <v>16.100000000000001</v>
      </c>
    </row>
    <row r="16" spans="1:12" ht="12.95" customHeight="1" x14ac:dyDescent="0.25">
      <c r="A16" s="552">
        <v>8</v>
      </c>
      <c r="B16" s="535">
        <v>19816.711245122438</v>
      </c>
      <c r="C16" s="536">
        <v>212044.91768666665</v>
      </c>
      <c r="D16" s="537">
        <v>7.6</v>
      </c>
      <c r="E16" s="536">
        <v>11582.21038721944</v>
      </c>
      <c r="F16" s="536">
        <v>124180.16288709678</v>
      </c>
      <c r="G16" s="538">
        <v>13.8</v>
      </c>
      <c r="H16" s="535">
        <v>10666.802205481745</v>
      </c>
      <c r="I16" s="536">
        <v>114610.35246666666</v>
      </c>
      <c r="J16" s="537">
        <v>17.399999999999999</v>
      </c>
    </row>
    <row r="17" spans="1:11" ht="12.95" customHeight="1" x14ac:dyDescent="0.25">
      <c r="A17" s="552">
        <v>9</v>
      </c>
      <c r="B17" s="535">
        <v>19808.406408010003</v>
      </c>
      <c r="C17" s="536">
        <v>211956.44868666667</v>
      </c>
      <c r="D17" s="537">
        <v>5.7</v>
      </c>
      <c r="E17" s="536">
        <v>12864.041497141136</v>
      </c>
      <c r="F17" s="536">
        <v>137936.87788709675</v>
      </c>
      <c r="G17" s="538">
        <v>14.3</v>
      </c>
      <c r="H17" s="535">
        <v>10738.525689423992</v>
      </c>
      <c r="I17" s="536">
        <v>115380.87146666666</v>
      </c>
      <c r="J17" s="537">
        <v>16</v>
      </c>
    </row>
    <row r="18" spans="1:11" ht="12.95" customHeight="1" x14ac:dyDescent="0.25">
      <c r="A18" s="552">
        <v>10</v>
      </c>
      <c r="B18" s="535">
        <v>21235.262447244226</v>
      </c>
      <c r="C18" s="536">
        <v>227223.86568666666</v>
      </c>
      <c r="D18" s="537">
        <v>6.1</v>
      </c>
      <c r="E18" s="536">
        <v>12799.151993009573</v>
      </c>
      <c r="F18" s="536">
        <v>137236.61288709677</v>
      </c>
      <c r="G18" s="538">
        <v>13.8</v>
      </c>
      <c r="H18" s="535">
        <v>10169.519923705651</v>
      </c>
      <c r="I18" s="536">
        <v>109268.22046666667</v>
      </c>
      <c r="J18" s="537">
        <v>16.100000000000001</v>
      </c>
    </row>
    <row r="19" spans="1:11" ht="12.95" customHeight="1" x14ac:dyDescent="0.25">
      <c r="A19" s="552">
        <v>11</v>
      </c>
      <c r="B19" s="539">
        <v>23569.078413675205</v>
      </c>
      <c r="C19" s="540">
        <v>252198.62068666666</v>
      </c>
      <c r="D19" s="537">
        <v>8.5</v>
      </c>
      <c r="E19" s="540">
        <v>12656.566032314484</v>
      </c>
      <c r="F19" s="540">
        <v>135709.46088709676</v>
      </c>
      <c r="G19" s="538">
        <v>14.3</v>
      </c>
      <c r="H19" s="539">
        <v>8856.0645816931446</v>
      </c>
      <c r="I19" s="540">
        <v>95162.360466666665</v>
      </c>
      <c r="J19" s="537">
        <v>15.3</v>
      </c>
      <c r="K19" s="264"/>
    </row>
    <row r="20" spans="1:11" ht="12.95" customHeight="1" x14ac:dyDescent="0.25">
      <c r="A20" s="552">
        <v>12</v>
      </c>
      <c r="B20" s="539">
        <v>20356.354693338784</v>
      </c>
      <c r="C20" s="540">
        <v>217818.63468666666</v>
      </c>
      <c r="D20" s="537">
        <v>9.6</v>
      </c>
      <c r="E20" s="540">
        <v>12711.886610431118</v>
      </c>
      <c r="F20" s="540">
        <v>136300.37288709678</v>
      </c>
      <c r="G20" s="538">
        <v>13.6</v>
      </c>
      <c r="H20" s="539">
        <v>9009.729352885799</v>
      </c>
      <c r="I20" s="540">
        <v>96814.828466666673</v>
      </c>
      <c r="J20" s="537">
        <v>16</v>
      </c>
      <c r="K20" s="264"/>
    </row>
    <row r="21" spans="1:11" ht="12.95" customHeight="1" x14ac:dyDescent="0.2">
      <c r="A21" s="552">
        <v>13</v>
      </c>
      <c r="B21" s="539">
        <v>20286.880676599845</v>
      </c>
      <c r="C21" s="540">
        <v>217069.56168666665</v>
      </c>
      <c r="D21" s="541">
        <v>11.3</v>
      </c>
      <c r="E21" s="540">
        <v>12350.713130342006</v>
      </c>
      <c r="F21" s="540">
        <v>132430.23688709678</v>
      </c>
      <c r="G21" s="542">
        <v>13.3</v>
      </c>
      <c r="H21" s="539">
        <v>11052.708246408212</v>
      </c>
      <c r="I21" s="540">
        <v>118757.16546666667</v>
      </c>
      <c r="J21" s="541">
        <v>15.7</v>
      </c>
      <c r="K21" s="264"/>
    </row>
    <row r="22" spans="1:11" ht="12.95" customHeight="1" x14ac:dyDescent="0.2">
      <c r="A22" s="552">
        <v>14</v>
      </c>
      <c r="B22" s="539">
        <v>20082.963478041682</v>
      </c>
      <c r="C22" s="540">
        <v>214891.56268666667</v>
      </c>
      <c r="D22" s="541">
        <v>8.6</v>
      </c>
      <c r="E22" s="540">
        <v>11261.096793675562</v>
      </c>
      <c r="F22" s="540">
        <v>120752.20988709677</v>
      </c>
      <c r="G22" s="542">
        <v>12</v>
      </c>
      <c r="H22" s="539">
        <v>10737.828909513766</v>
      </c>
      <c r="I22" s="540">
        <v>115375.57046666667</v>
      </c>
      <c r="J22" s="541">
        <v>16.600000000000001</v>
      </c>
    </row>
    <row r="23" spans="1:11" ht="12.95" customHeight="1" x14ac:dyDescent="0.2">
      <c r="A23" s="552">
        <v>15</v>
      </c>
      <c r="B23" s="539">
        <v>20103.922320025154</v>
      </c>
      <c r="C23" s="540">
        <v>215115.89368666668</v>
      </c>
      <c r="D23" s="541">
        <v>8.3000000000000007</v>
      </c>
      <c r="E23" s="540">
        <v>14227.801607441974</v>
      </c>
      <c r="F23" s="540">
        <v>152552.75988709676</v>
      </c>
      <c r="G23" s="542">
        <v>6.7</v>
      </c>
      <c r="H23" s="539">
        <v>11092.670932309309</v>
      </c>
      <c r="I23" s="540">
        <v>119186.92346666667</v>
      </c>
      <c r="J23" s="541">
        <v>14.5</v>
      </c>
    </row>
    <row r="24" spans="1:11" ht="12.95" customHeight="1" x14ac:dyDescent="0.2">
      <c r="A24" s="552">
        <v>16</v>
      </c>
      <c r="B24" s="539">
        <v>15619.17187429614</v>
      </c>
      <c r="C24" s="540">
        <v>167132.45868666668</v>
      </c>
      <c r="D24" s="541">
        <v>11.8</v>
      </c>
      <c r="E24" s="540">
        <v>17996.381042095698</v>
      </c>
      <c r="F24" s="540">
        <v>192950.02788709677</v>
      </c>
      <c r="G24" s="542">
        <v>6.7</v>
      </c>
      <c r="H24" s="539">
        <v>10848.462960592913</v>
      </c>
      <c r="I24" s="540">
        <v>116565.39246666667</v>
      </c>
      <c r="J24" s="541">
        <v>19.600000000000001</v>
      </c>
    </row>
    <row r="25" spans="1:11" ht="12.95" customHeight="1" x14ac:dyDescent="0.2">
      <c r="A25" s="552">
        <v>17</v>
      </c>
      <c r="B25" s="539">
        <v>16382.992165127445</v>
      </c>
      <c r="C25" s="540">
        <v>175303.28168666665</v>
      </c>
      <c r="D25" s="541">
        <v>11.3</v>
      </c>
      <c r="E25" s="540">
        <v>18883.759082258723</v>
      </c>
      <c r="F25" s="540">
        <v>202463.12088709677</v>
      </c>
      <c r="G25" s="542">
        <v>8.3000000000000007</v>
      </c>
      <c r="H25" s="539">
        <v>10489.516273997224</v>
      </c>
      <c r="I25" s="540">
        <v>112709.84546666667</v>
      </c>
      <c r="J25" s="541">
        <v>15.3</v>
      </c>
    </row>
    <row r="26" spans="1:11" ht="12.95" customHeight="1" x14ac:dyDescent="0.2">
      <c r="A26" s="552">
        <v>18</v>
      </c>
      <c r="B26" s="539">
        <v>20018.225394120665</v>
      </c>
      <c r="C26" s="543">
        <v>214198.54368666667</v>
      </c>
      <c r="D26" s="544">
        <v>7.4</v>
      </c>
      <c r="E26" s="540">
        <v>16675.008300905301</v>
      </c>
      <c r="F26" s="543">
        <v>178784.70988709677</v>
      </c>
      <c r="G26" s="545">
        <v>10.6</v>
      </c>
      <c r="H26" s="539">
        <v>8665.2574618513954</v>
      </c>
      <c r="I26" s="543">
        <v>93117.666466666662</v>
      </c>
      <c r="J26" s="544">
        <v>17</v>
      </c>
    </row>
    <row r="27" spans="1:11" ht="12.95" customHeight="1" x14ac:dyDescent="0.2">
      <c r="A27" s="552">
        <v>19</v>
      </c>
      <c r="B27" s="539">
        <v>21130.747874865301</v>
      </c>
      <c r="C27" s="543">
        <v>226102.92868666668</v>
      </c>
      <c r="D27" s="544">
        <v>7.8</v>
      </c>
      <c r="E27" s="540">
        <v>16641.414018646636</v>
      </c>
      <c r="F27" s="543">
        <v>178466.50488709676</v>
      </c>
      <c r="G27" s="545">
        <v>13</v>
      </c>
      <c r="H27" s="539">
        <v>9184.7454680448191</v>
      </c>
      <c r="I27" s="543">
        <v>98699.010466666674</v>
      </c>
      <c r="J27" s="544">
        <v>16.600000000000001</v>
      </c>
    </row>
    <row r="28" spans="1:11" ht="12.95" customHeight="1" x14ac:dyDescent="0.2">
      <c r="A28" s="552">
        <v>20</v>
      </c>
      <c r="B28" s="539">
        <v>21137.323618717084</v>
      </c>
      <c r="C28" s="540">
        <v>226174.23068666668</v>
      </c>
      <c r="D28" s="541">
        <v>6.5</v>
      </c>
      <c r="E28" s="540">
        <v>12974.691130332169</v>
      </c>
      <c r="F28" s="540">
        <v>139121.10188709677</v>
      </c>
      <c r="G28" s="542">
        <v>13.9</v>
      </c>
      <c r="H28" s="539">
        <v>11167.375172792483</v>
      </c>
      <c r="I28" s="540">
        <v>119991.99946666668</v>
      </c>
      <c r="J28" s="541">
        <v>15</v>
      </c>
    </row>
    <row r="29" spans="1:11" ht="12.95" customHeight="1" x14ac:dyDescent="0.2">
      <c r="A29" s="552">
        <v>21</v>
      </c>
      <c r="B29" s="539">
        <v>19534.18653487381</v>
      </c>
      <c r="C29" s="540">
        <v>209020.79768666666</v>
      </c>
      <c r="D29" s="541">
        <v>8.3000000000000007</v>
      </c>
      <c r="E29" s="540">
        <v>10269.930560458739</v>
      </c>
      <c r="F29" s="540">
        <v>110129.00788709678</v>
      </c>
      <c r="G29" s="542">
        <v>15.5</v>
      </c>
      <c r="H29" s="539">
        <v>10861.858506537736</v>
      </c>
      <c r="I29" s="540">
        <v>116707.84746666667</v>
      </c>
      <c r="J29" s="541">
        <v>17.100000000000001</v>
      </c>
    </row>
    <row r="30" spans="1:11" ht="12.95" customHeight="1" x14ac:dyDescent="0.2">
      <c r="A30" s="552">
        <v>22</v>
      </c>
      <c r="B30" s="539">
        <v>18006.8370193913</v>
      </c>
      <c r="C30" s="540">
        <v>192681.53468666668</v>
      </c>
      <c r="D30" s="541">
        <v>10.199999999999999</v>
      </c>
      <c r="E30" s="540">
        <v>9906.3475345021561</v>
      </c>
      <c r="F30" s="540">
        <v>106229.67288709678</v>
      </c>
      <c r="G30" s="542">
        <v>19.2</v>
      </c>
      <c r="H30" s="539">
        <v>10590.178131476208</v>
      </c>
      <c r="I30" s="540">
        <v>113789.19646666668</v>
      </c>
      <c r="J30" s="541">
        <v>20.399999999999999</v>
      </c>
    </row>
    <row r="31" spans="1:11" ht="12.95" customHeight="1" x14ac:dyDescent="0.25">
      <c r="A31" s="552">
        <v>23</v>
      </c>
      <c r="B31" s="546">
        <v>17326.008388042417</v>
      </c>
      <c r="C31" s="547">
        <v>185404.75168666666</v>
      </c>
      <c r="D31" s="548">
        <v>8.1999999999999993</v>
      </c>
      <c r="E31" s="547">
        <v>11486.243633904916</v>
      </c>
      <c r="F31" s="547">
        <v>123161.76888709678</v>
      </c>
      <c r="G31" s="549">
        <v>17.8</v>
      </c>
      <c r="H31" s="546">
        <v>10608.344807392788</v>
      </c>
      <c r="I31" s="547">
        <v>113983.11546666667</v>
      </c>
      <c r="J31" s="548">
        <v>23.2</v>
      </c>
    </row>
    <row r="32" spans="1:11" ht="12.95" customHeight="1" x14ac:dyDescent="0.25">
      <c r="A32" s="552">
        <v>24</v>
      </c>
      <c r="B32" s="550">
        <v>21071.237217527378</v>
      </c>
      <c r="C32" s="551">
        <v>225471.69168666666</v>
      </c>
      <c r="D32" s="537">
        <v>2.9</v>
      </c>
      <c r="E32" s="551">
        <v>11837.513754135869</v>
      </c>
      <c r="F32" s="551">
        <v>126930.50188709678</v>
      </c>
      <c r="G32" s="538">
        <v>14.3</v>
      </c>
      <c r="H32" s="550">
        <v>11990.776351092589</v>
      </c>
      <c r="I32" s="551">
        <v>128916.57146666668</v>
      </c>
      <c r="J32" s="537">
        <v>25</v>
      </c>
    </row>
    <row r="33" spans="1:11" ht="12.95" customHeight="1" x14ac:dyDescent="0.2">
      <c r="A33" s="552">
        <v>25</v>
      </c>
      <c r="B33" s="539">
        <v>24876.762652150312</v>
      </c>
      <c r="C33" s="540">
        <v>266187.91668666666</v>
      </c>
      <c r="D33" s="541">
        <v>2.2000000000000002</v>
      </c>
      <c r="E33" s="540">
        <v>11739.114349366715</v>
      </c>
      <c r="F33" s="540">
        <v>125874.96688709677</v>
      </c>
      <c r="G33" s="542">
        <v>14.2</v>
      </c>
      <c r="H33" s="539">
        <v>8816.5976992517244</v>
      </c>
      <c r="I33" s="540">
        <v>94759.751466666668</v>
      </c>
      <c r="J33" s="541">
        <v>23.8</v>
      </c>
    </row>
    <row r="34" spans="1:11" ht="12.95" customHeight="1" x14ac:dyDescent="0.2">
      <c r="A34" s="552">
        <v>26</v>
      </c>
      <c r="B34" s="539">
        <v>25714.349458438341</v>
      </c>
      <c r="C34" s="540">
        <v>275149.24168666668</v>
      </c>
      <c r="D34" s="541">
        <v>4.9000000000000004</v>
      </c>
      <c r="E34" s="540">
        <v>11400.496512750213</v>
      </c>
      <c r="F34" s="540">
        <v>122244.50588709678</v>
      </c>
      <c r="G34" s="542">
        <v>15.5</v>
      </c>
      <c r="H34" s="539">
        <v>8770.1339621605839</v>
      </c>
      <c r="I34" s="540">
        <v>94238.497466666668</v>
      </c>
      <c r="J34" s="541">
        <v>17.600000000000001</v>
      </c>
    </row>
    <row r="35" spans="1:11" ht="12.95" customHeight="1" x14ac:dyDescent="0.2">
      <c r="A35" s="552">
        <v>27</v>
      </c>
      <c r="B35" s="539">
        <v>26636.064242752534</v>
      </c>
      <c r="C35" s="540">
        <v>285011.58068666665</v>
      </c>
      <c r="D35" s="541">
        <v>2.7</v>
      </c>
      <c r="E35" s="540">
        <v>10821.015473863808</v>
      </c>
      <c r="F35" s="540">
        <v>116031.92588709678</v>
      </c>
      <c r="G35" s="542">
        <v>17.3</v>
      </c>
      <c r="H35" s="539">
        <v>12584.260417329358</v>
      </c>
      <c r="I35" s="540">
        <v>135260.77646666666</v>
      </c>
      <c r="J35" s="541">
        <v>15.6</v>
      </c>
    </row>
    <row r="36" spans="1:11" ht="12.95" customHeight="1" x14ac:dyDescent="0.2">
      <c r="A36" s="552">
        <v>28</v>
      </c>
      <c r="B36" s="539">
        <v>25296.794183264727</v>
      </c>
      <c r="C36" s="540">
        <v>270681.20568666665</v>
      </c>
      <c r="D36" s="541">
        <v>3.9</v>
      </c>
      <c r="E36" s="540">
        <v>9109.0528633031226</v>
      </c>
      <c r="F36" s="540">
        <v>97681.467887096776</v>
      </c>
      <c r="G36" s="542">
        <v>18.399999999999999</v>
      </c>
      <c r="H36" s="539">
        <v>11798.431893949873</v>
      </c>
      <c r="I36" s="540">
        <v>126794.71346666667</v>
      </c>
      <c r="J36" s="541">
        <v>17.899999999999999</v>
      </c>
    </row>
    <row r="37" spans="1:11" ht="12.95" customHeight="1" x14ac:dyDescent="0.2">
      <c r="A37" s="552">
        <v>29</v>
      </c>
      <c r="B37" s="539">
        <v>21378.76260428657</v>
      </c>
      <c r="C37" s="540">
        <v>228761.93368666666</v>
      </c>
      <c r="D37" s="541">
        <v>6.7</v>
      </c>
      <c r="E37" s="540">
        <v>8863.2108032867309</v>
      </c>
      <c r="F37" s="540">
        <v>95047.970887096773</v>
      </c>
      <c r="G37" s="542">
        <v>19.899999999999999</v>
      </c>
      <c r="H37" s="539">
        <v>11071.06300502661</v>
      </c>
      <c r="I37" s="540">
        <v>118961.20546666667</v>
      </c>
      <c r="J37" s="541">
        <v>20.399999999999999</v>
      </c>
    </row>
    <row r="38" spans="1:11" ht="12.95" customHeight="1" x14ac:dyDescent="0.2">
      <c r="A38" s="552">
        <v>30</v>
      </c>
      <c r="B38" s="539">
        <v>15863.13936303937</v>
      </c>
      <c r="C38" s="540">
        <v>169748.25568666667</v>
      </c>
      <c r="D38" s="541">
        <v>10.1</v>
      </c>
      <c r="E38" s="540">
        <v>11135.392775135857</v>
      </c>
      <c r="F38" s="540">
        <v>119399.99788709678</v>
      </c>
      <c r="G38" s="542">
        <v>18</v>
      </c>
      <c r="H38" s="539">
        <v>11384.016985323342</v>
      </c>
      <c r="I38" s="540">
        <v>122329.39546666667</v>
      </c>
      <c r="J38" s="541">
        <v>19.7</v>
      </c>
    </row>
    <row r="39" spans="1:11" ht="12.95" customHeight="1" x14ac:dyDescent="0.2">
      <c r="A39" s="552">
        <v>31</v>
      </c>
      <c r="B39" s="539"/>
      <c r="C39" s="540"/>
      <c r="D39" s="541"/>
      <c r="E39" s="540">
        <v>11089.775674780582</v>
      </c>
      <c r="F39" s="540">
        <v>118916.94888709678</v>
      </c>
      <c r="G39" s="542">
        <v>16.5</v>
      </c>
      <c r="H39" s="539"/>
      <c r="I39" s="540"/>
      <c r="J39" s="541"/>
      <c r="K39" s="159"/>
    </row>
    <row r="40" spans="1:11" ht="15" customHeight="1" x14ac:dyDescent="0.2">
      <c r="A40" s="621" t="s">
        <v>86</v>
      </c>
      <c r="B40" s="562">
        <f>SUM(B9:B39)</f>
        <v>602683.70065666421</v>
      </c>
      <c r="C40" s="563">
        <f>SUM(C9:C39)</f>
        <v>6448915.8376000002</v>
      </c>
      <c r="D40" s="564">
        <f>AVERAGE(D9:D39)</f>
        <v>8.086666666666666</v>
      </c>
      <c r="E40" s="562">
        <f>SUM(E9:E39)</f>
        <v>415737.15074428037</v>
      </c>
      <c r="F40" s="563">
        <f>SUM(F9:F39)</f>
        <v>4457631.2784999982</v>
      </c>
      <c r="G40" s="564">
        <f>AVERAGE(G9:G39)</f>
        <v>13.622580645161289</v>
      </c>
      <c r="H40" s="562">
        <f>SUM(H9:H39)</f>
        <v>311814.07125916966</v>
      </c>
      <c r="I40" s="563">
        <f>SUM(I9:I39)</f>
        <v>3350607.4520000005</v>
      </c>
      <c r="J40" s="564">
        <f>AVERAGE(J9:J39)</f>
        <v>17.560000000000002</v>
      </c>
      <c r="K40" s="565"/>
    </row>
    <row r="41" spans="1:11" ht="12.95" customHeight="1" x14ac:dyDescent="0.2">
      <c r="A41" s="257" t="s">
        <v>207</v>
      </c>
      <c r="B41" s="559">
        <f>MAX(B9:B39)</f>
        <v>26636.064242752534</v>
      </c>
      <c r="C41" s="560">
        <f>MAX(C9:C39)</f>
        <v>285011.58068666665</v>
      </c>
      <c r="D41" s="894">
        <f>VLOOKUP(B41,$B$9:$D$39,3,FALSE)</f>
        <v>2.7</v>
      </c>
      <c r="E41" s="559">
        <f>MAX(E9:E39)</f>
        <v>20525.969428787659</v>
      </c>
      <c r="F41" s="560">
        <f>MAX(F9:F39)</f>
        <v>220054.94588709675</v>
      </c>
      <c r="G41" s="894">
        <f>VLOOKUP(E41,$E$9:$G$39,3,FALSE)</f>
        <v>7.7</v>
      </c>
      <c r="H41" s="559">
        <f>MAX(H9:H39)</f>
        <v>12584.260417329358</v>
      </c>
      <c r="I41" s="560">
        <f>MAX(I9:I39)</f>
        <v>135260.77646666666</v>
      </c>
      <c r="J41" s="894">
        <f>VLOOKUP(H41,$H$9:$J$39,3,FALSE)</f>
        <v>15.6</v>
      </c>
    </row>
    <row r="42" spans="1:11" ht="12.95" customHeight="1" x14ac:dyDescent="0.2">
      <c r="A42" s="142" t="s">
        <v>208</v>
      </c>
      <c r="B42" s="561">
        <f>MIN(B9:B39)</f>
        <v>15161.104430592639</v>
      </c>
      <c r="C42" s="439">
        <f>MIN(C9:C39)</f>
        <v>162233.11168666667</v>
      </c>
      <c r="D42" s="895">
        <f>VLOOKUP(B42,$B$9:$D$39,3,FALSE)</f>
        <v>15.1</v>
      </c>
      <c r="E42" s="561">
        <f>MIN(E9:E39)</f>
        <v>8863.2108032867309</v>
      </c>
      <c r="F42" s="439">
        <f>MIN(F9:F39)</f>
        <v>95047.970887096773</v>
      </c>
      <c r="G42" s="895">
        <f>VLOOKUP(E42,$E$9:$G$39,3,FALSE)</f>
        <v>19.899999999999999</v>
      </c>
      <c r="H42" s="561">
        <f>MIN(H9:H39)</f>
        <v>8617.5030718070175</v>
      </c>
      <c r="I42" s="439">
        <f>MIN(I9:I39)</f>
        <v>92598.693466666664</v>
      </c>
      <c r="J42" s="895">
        <f>VLOOKUP(H42,$H$9:$J$39,3,FALSE)</f>
        <v>17.7</v>
      </c>
    </row>
    <row r="43" spans="1:11" ht="12.95" customHeight="1" x14ac:dyDescent="0.2">
      <c r="A43" s="142" t="s">
        <v>209</v>
      </c>
      <c r="B43" s="561">
        <f t="shared" ref="B43:J43" si="0">AVERAGE(B9:B39)</f>
        <v>20089.456688555474</v>
      </c>
      <c r="C43" s="439">
        <f t="shared" si="0"/>
        <v>214963.86125333334</v>
      </c>
      <c r="D43" s="558">
        <f t="shared" si="0"/>
        <v>8.086666666666666</v>
      </c>
      <c r="E43" s="561">
        <f t="shared" si="0"/>
        <v>13410.875830460656</v>
      </c>
      <c r="F43" s="439">
        <f t="shared" si="0"/>
        <v>143794.55737096767</v>
      </c>
      <c r="G43" s="558">
        <f t="shared" si="0"/>
        <v>13.622580645161289</v>
      </c>
      <c r="H43" s="561">
        <f t="shared" si="0"/>
        <v>10393.802375305655</v>
      </c>
      <c r="I43" s="439">
        <f t="shared" si="0"/>
        <v>111686.91506666668</v>
      </c>
      <c r="J43" s="558">
        <f t="shared" si="0"/>
        <v>17.560000000000002</v>
      </c>
      <c r="K43" s="155"/>
    </row>
    <row r="44" spans="1:11" ht="7.5" customHeight="1" x14ac:dyDescent="0.2">
      <c r="B44" s="553"/>
      <c r="C44" s="138"/>
      <c r="D44" s="554"/>
      <c r="H44" s="155"/>
      <c r="J44" s="176"/>
    </row>
    <row r="45" spans="1:11" ht="15" customHeight="1" x14ac:dyDescent="0.25">
      <c r="A45" s="530"/>
      <c r="B45" s="1041" t="str">
        <f>B5</f>
        <v>duben</v>
      </c>
      <c r="C45" s="1042"/>
      <c r="D45" s="1043"/>
      <c r="E45" s="1044" t="str">
        <f>E5</f>
        <v>květen</v>
      </c>
      <c r="F45" s="1045"/>
      <c r="G45" s="1046"/>
      <c r="H45" s="1044" t="str">
        <f>H5</f>
        <v>červen</v>
      </c>
      <c r="I45" s="1045"/>
      <c r="J45" s="1046"/>
    </row>
    <row r="46" spans="1:11" ht="15" customHeight="1" x14ac:dyDescent="0.25">
      <c r="A46" s="566"/>
      <c r="B46" s="567"/>
      <c r="C46" s="567"/>
      <c r="D46" s="568"/>
      <c r="E46" s="567"/>
      <c r="F46" s="567"/>
      <c r="G46" s="568"/>
      <c r="H46" s="567"/>
      <c r="I46" s="567"/>
      <c r="J46" s="568"/>
    </row>
    <row r="47" spans="1:11" ht="15" customHeight="1" x14ac:dyDescent="0.25">
      <c r="A47" s="530"/>
      <c r="B47" s="569"/>
      <c r="C47" s="567"/>
      <c r="D47" s="568"/>
      <c r="E47" s="567"/>
      <c r="F47" s="567"/>
      <c r="G47" s="567"/>
      <c r="H47" s="569"/>
      <c r="I47" s="567"/>
      <c r="J47" s="568"/>
    </row>
    <row r="48" spans="1:11" ht="15" customHeight="1" x14ac:dyDescent="0.2">
      <c r="B48" s="569"/>
      <c r="C48" s="567"/>
      <c r="D48" s="568"/>
      <c r="E48" s="567"/>
      <c r="F48" s="567"/>
      <c r="G48" s="567"/>
      <c r="H48" s="569"/>
      <c r="I48" s="567"/>
      <c r="J48" s="568"/>
    </row>
    <row r="49" spans="1:11" ht="15" customHeight="1" x14ac:dyDescent="0.25">
      <c r="B49" s="570" t="s">
        <v>204</v>
      </c>
      <c r="C49" s="571">
        <f>B41</f>
        <v>26636.064242752534</v>
      </c>
      <c r="D49" s="568"/>
      <c r="E49" s="570" t="s">
        <v>204</v>
      </c>
      <c r="F49" s="571">
        <f>E41</f>
        <v>20525.969428787659</v>
      </c>
      <c r="G49" s="567"/>
      <c r="H49" s="570" t="s">
        <v>204</v>
      </c>
      <c r="I49" s="571">
        <f>H41</f>
        <v>12584.260417329358</v>
      </c>
      <c r="J49" s="568"/>
    </row>
    <row r="50" spans="1:11" ht="15" customHeight="1" x14ac:dyDescent="0.25">
      <c r="B50" s="572" t="s">
        <v>205</v>
      </c>
      <c r="C50" s="571">
        <f t="shared" ref="C50:C51" si="1">B42</f>
        <v>15161.104430592639</v>
      </c>
      <c r="D50" s="568"/>
      <c r="E50" s="572" t="s">
        <v>205</v>
      </c>
      <c r="F50" s="571">
        <f t="shared" ref="F50:F51" si="2">E42</f>
        <v>8863.2108032867309</v>
      </c>
      <c r="G50" s="567"/>
      <c r="H50" s="572" t="s">
        <v>205</v>
      </c>
      <c r="I50" s="571">
        <f t="shared" ref="I50:I51" si="3">H42</f>
        <v>8617.5030718070175</v>
      </c>
      <c r="J50" s="568"/>
    </row>
    <row r="51" spans="1:11" ht="15" customHeight="1" x14ac:dyDescent="0.25">
      <c r="B51" s="572" t="s">
        <v>206</v>
      </c>
      <c r="C51" s="571">
        <f t="shared" si="1"/>
        <v>20089.456688555474</v>
      </c>
      <c r="D51" s="568"/>
      <c r="E51" s="572" t="s">
        <v>206</v>
      </c>
      <c r="F51" s="571">
        <f t="shared" si="2"/>
        <v>13410.875830460656</v>
      </c>
      <c r="G51" s="567"/>
      <c r="H51" s="572" t="s">
        <v>206</v>
      </c>
      <c r="I51" s="571">
        <f t="shared" si="3"/>
        <v>10393.802375305655</v>
      </c>
      <c r="J51" s="568"/>
    </row>
    <row r="52" spans="1:11" ht="15" customHeight="1" x14ac:dyDescent="0.2">
      <c r="B52" s="569"/>
      <c r="C52" s="567"/>
      <c r="D52" s="568"/>
      <c r="E52" s="567"/>
      <c r="F52" s="567"/>
      <c r="G52" s="567"/>
      <c r="H52" s="569"/>
      <c r="I52" s="567"/>
      <c r="J52" s="568"/>
    </row>
    <row r="53" spans="1:11" ht="15" customHeight="1" x14ac:dyDescent="0.2">
      <c r="B53" s="569"/>
      <c r="C53" s="567"/>
      <c r="D53" s="568"/>
      <c r="E53" s="567"/>
      <c r="F53" s="567"/>
      <c r="G53" s="567"/>
      <c r="H53" s="569"/>
      <c r="I53" s="567"/>
      <c r="J53" s="568"/>
    </row>
    <row r="54" spans="1:11" ht="15" customHeight="1" x14ac:dyDescent="0.2">
      <c r="B54" s="569"/>
      <c r="C54" s="567"/>
      <c r="D54" s="568"/>
      <c r="E54" s="567"/>
      <c r="F54" s="567"/>
      <c r="G54" s="567"/>
      <c r="H54" s="569"/>
      <c r="I54" s="567"/>
      <c r="J54" s="568"/>
    </row>
    <row r="55" spans="1:11" ht="15" customHeight="1" x14ac:dyDescent="0.2">
      <c r="B55" s="155"/>
      <c r="D55" s="176"/>
      <c r="H55" s="155"/>
      <c r="J55" s="176"/>
    </row>
    <row r="56" spans="1:11" ht="12.95" customHeight="1" x14ac:dyDescent="0.25">
      <c r="A56" s="600" t="s">
        <v>219</v>
      </c>
      <c r="B56" s="694">
        <v>856.89402152050332</v>
      </c>
      <c r="C56" s="695">
        <v>9169.050731764175</v>
      </c>
      <c r="D56" s="696" t="s">
        <v>220</v>
      </c>
      <c r="E56" s="695">
        <v>893.61930469658228</v>
      </c>
      <c r="F56" s="695">
        <v>9581.5958630483528</v>
      </c>
      <c r="G56" s="696" t="s">
        <v>220</v>
      </c>
      <c r="H56" s="694">
        <v>44.817099774429103</v>
      </c>
      <c r="I56" s="695">
        <v>481.58348940070084</v>
      </c>
      <c r="J56" s="696" t="s">
        <v>220</v>
      </c>
      <c r="K56" s="269"/>
    </row>
    <row r="57" spans="1:11" ht="12.95" customHeight="1" x14ac:dyDescent="0.25">
      <c r="A57" s="620" t="s">
        <v>224</v>
      </c>
      <c r="B57" s="694">
        <v>27742.469341999687</v>
      </c>
      <c r="C57" s="695">
        <v>296853.63934485207</v>
      </c>
      <c r="D57" s="537">
        <v>0</v>
      </c>
      <c r="E57" s="962" t="s">
        <v>349</v>
      </c>
      <c r="F57" s="962" t="s">
        <v>349</v>
      </c>
      <c r="G57" s="537">
        <v>0</v>
      </c>
      <c r="H57" s="964" t="s">
        <v>349</v>
      </c>
      <c r="I57" s="962" t="s">
        <v>349</v>
      </c>
      <c r="J57" s="537">
        <v>0</v>
      </c>
    </row>
    <row r="58" spans="1:11" ht="12.95" customHeight="1" x14ac:dyDescent="0.25">
      <c r="A58" s="619" t="s">
        <v>223</v>
      </c>
      <c r="B58" s="697">
        <v>38025.197600245723</v>
      </c>
      <c r="C58" s="698">
        <v>406882.24812602217</v>
      </c>
      <c r="D58" s="699">
        <v>-12</v>
      </c>
      <c r="E58" s="963" t="s">
        <v>349</v>
      </c>
      <c r="F58" s="963" t="s">
        <v>349</v>
      </c>
      <c r="G58" s="699">
        <v>-12</v>
      </c>
      <c r="H58" s="965" t="s">
        <v>349</v>
      </c>
      <c r="I58" s="963" t="s">
        <v>349</v>
      </c>
      <c r="J58" s="699">
        <v>-12</v>
      </c>
      <c r="K58" s="159"/>
    </row>
    <row r="59" spans="1:11" ht="12.95" customHeight="1" x14ac:dyDescent="0.2">
      <c r="B59" s="269"/>
      <c r="C59" s="258"/>
      <c r="D59" s="270"/>
      <c r="H59" s="269"/>
      <c r="I59" s="258"/>
      <c r="J59" s="270"/>
    </row>
  </sheetData>
  <mergeCells count="13">
    <mergeCell ref="I1:K1"/>
    <mergeCell ref="B45:D45"/>
    <mergeCell ref="E45:G45"/>
    <mergeCell ref="H45:J45"/>
    <mergeCell ref="E5:G5"/>
    <mergeCell ref="H5:J5"/>
    <mergeCell ref="B4:J4"/>
    <mergeCell ref="E7:F7"/>
    <mergeCell ref="H7:I7"/>
    <mergeCell ref="A3:K3"/>
    <mergeCell ref="B7:C7"/>
    <mergeCell ref="B5:D5"/>
    <mergeCell ref="A5:A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34</vt:i4>
      </vt:variant>
      <vt:variant>
        <vt:lpstr>Pojmenované oblasti</vt:lpstr>
      </vt:variant>
      <vt:variant>
        <vt:i4>34</vt:i4>
      </vt:variant>
    </vt:vector>
  </HeadingPairs>
  <TitlesOfParts>
    <vt:vector size="68" baseType="lpstr">
      <vt:lpstr>T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'1'!Oblast_tisku</vt:lpstr>
      <vt:lpstr>'10'!Oblast_tisku</vt:lpstr>
      <vt:lpstr>'11'!Oblast_tisku</vt:lpstr>
      <vt:lpstr>'12'!Oblast_tisku</vt:lpstr>
      <vt:lpstr>'13'!Oblast_tisku</vt:lpstr>
      <vt:lpstr>'14'!Oblast_tisku</vt:lpstr>
      <vt:lpstr>'15'!Oblast_tisku</vt:lpstr>
      <vt:lpstr>'16'!Oblast_tisku</vt:lpstr>
      <vt:lpstr>'17'!Oblast_tisku</vt:lpstr>
      <vt:lpstr>'18'!Oblast_tisku</vt:lpstr>
      <vt:lpstr>'19'!Oblast_tisku</vt:lpstr>
      <vt:lpstr>'2'!Oblast_tisku</vt:lpstr>
      <vt:lpstr>'20'!Oblast_tisku</vt:lpstr>
      <vt:lpstr>'21'!Oblast_tisku</vt:lpstr>
      <vt:lpstr>'22'!Oblast_tisku</vt:lpstr>
      <vt:lpstr>'23'!Oblast_tisku</vt:lpstr>
      <vt:lpstr>'24'!Oblast_tisku</vt:lpstr>
      <vt:lpstr>'25'!Oblast_tisku</vt:lpstr>
      <vt:lpstr>'26'!Oblast_tisku</vt:lpstr>
      <vt:lpstr>'27'!Oblast_tisku</vt:lpstr>
      <vt:lpstr>'28'!Oblast_tisku</vt:lpstr>
      <vt:lpstr>'29'!Oblast_tisku</vt:lpstr>
      <vt:lpstr>'3'!Oblast_tisku</vt:lpstr>
      <vt:lpstr>'30'!Oblast_tisku</vt:lpstr>
      <vt:lpstr>'31'!Oblast_tisku</vt:lpstr>
      <vt:lpstr>'32'!Oblast_tisku</vt:lpstr>
      <vt:lpstr>'33'!Oblast_tisku</vt:lpstr>
      <vt:lpstr>'4'!Oblast_tisku</vt:lpstr>
      <vt:lpstr>'5'!Oblast_tisku</vt:lpstr>
      <vt:lpstr>'6'!Oblast_tisku</vt:lpstr>
      <vt:lpstr>'7'!Oblast_tisku</vt:lpstr>
      <vt:lpstr>'8'!Oblast_tisku</vt:lpstr>
      <vt:lpstr>'9'!Oblast_tisku</vt:lpstr>
      <vt:lpstr>T!Oblast_tisku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smid</dc:creator>
  <cp:lastModifiedBy>Šmíd Michal</cp:lastModifiedBy>
  <cp:lastPrinted>2016-07-29T09:42:06Z</cp:lastPrinted>
  <dcterms:created xsi:type="dcterms:W3CDTF">2010-02-15T08:19:53Z</dcterms:created>
  <dcterms:modified xsi:type="dcterms:W3CDTF">2016-08-02T09:45:55Z</dcterms:modified>
</cp:coreProperties>
</file>