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9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0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1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2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3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4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5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6.xml" ContentType="application/vnd.openxmlformats-officedocument.drawing+xml"/>
  <Override PartName="/xl/charts/chart37.xml" ContentType="application/vnd.openxmlformats-officedocument.drawingml.chart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5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26.xml" ContentType="application/vnd.openxmlformats-officedocument.drawing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27.xml" ContentType="application/vnd.openxmlformats-officedocument.drawing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codeName="ThisWorkbook"/>
  <mc:AlternateContent xmlns:mc="http://schemas.openxmlformats.org/markup-compatibility/2006">
    <mc:Choice Requires="x15">
      <x15ac:absPath xmlns:x15ac="http://schemas.microsoft.com/office/spreadsheetml/2010/11/ac" url="T:\PLYN\Plyn statistika\Plyn - Mesic\2023\"/>
    </mc:Choice>
  </mc:AlternateContent>
  <xr:revisionPtr revIDLastSave="0" documentId="13_ncr:1_{13A7DBAB-46B0-41EE-B793-74CA254A39C4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Titulní" sheetId="180" r:id="rId1"/>
    <sheet name="Obsah" sheetId="170" r:id="rId2"/>
    <sheet name="Úvod" sheetId="171" r:id="rId3"/>
    <sheet name="1" sheetId="172" r:id="rId4"/>
    <sheet name="2" sheetId="179" r:id="rId5"/>
    <sheet name="3.1" sheetId="105" r:id="rId6"/>
    <sheet name="3.2" sheetId="122" r:id="rId7"/>
    <sheet name="4.1" sheetId="146" r:id="rId8"/>
    <sheet name="4.2" sheetId="147" r:id="rId9"/>
    <sheet name="4.3" sheetId="145" r:id="rId10"/>
    <sheet name="5.1" sheetId="116" r:id="rId11"/>
    <sheet name="5.2" sheetId="165" r:id="rId12"/>
    <sheet name="5.3" sheetId="167" r:id="rId13"/>
    <sheet name="5.4" sheetId="166" r:id="rId14"/>
    <sheet name="5.5" sheetId="168" r:id="rId15"/>
    <sheet name="5.6" sheetId="126" r:id="rId16"/>
    <sheet name="5.7" sheetId="161" r:id="rId17"/>
    <sheet name="5.8" sheetId="162" r:id="rId18"/>
    <sheet name="5.9" sheetId="163" r:id="rId19"/>
    <sheet name="5.10" sheetId="133" r:id="rId20"/>
    <sheet name="6.1" sheetId="107" r:id="rId21"/>
    <sheet name="6.2" sheetId="108" r:id="rId22"/>
    <sheet name="6.3" sheetId="109" r:id="rId23"/>
    <sheet name="6.4" sheetId="110" r:id="rId24"/>
    <sheet name="6.5" sheetId="111" r:id="rId25"/>
    <sheet name="6.6" sheetId="112" r:id="rId26"/>
    <sheet name="6.7" sheetId="113" r:id="rId27"/>
    <sheet name="6.8" sheetId="120" r:id="rId28"/>
    <sheet name="6.9" sheetId="139" r:id="rId29"/>
    <sheet name="6.10" sheetId="140" r:id="rId30"/>
    <sheet name="6.11" sheetId="141" r:id="rId31"/>
    <sheet name="6.12" sheetId="128" r:id="rId32"/>
    <sheet name="7" sheetId="175" r:id="rId33"/>
    <sheet name="Obálka" sheetId="181" r:id="rId34"/>
  </sheets>
  <definedNames>
    <definedName name="Datum_OTE" localSheetId="33">"4. 8. 2022"</definedName>
    <definedName name="Datum_OTE">"2. 5. 2017"</definedName>
    <definedName name="_xlnm.Print_Area" localSheetId="4">'2'!$A$1:$I$49</definedName>
    <definedName name="_xlnm.Print_Area" localSheetId="0">Titulní!$A$1:$B$2</definedName>
    <definedName name="OLE_LINK42" localSheetId="4">'2'!$A$4</definedName>
    <definedName name="OLE_LINK42" localSheetId="2">Úvod!$A$4</definedName>
    <definedName name="OLE_LINK43" localSheetId="4">'2'!$A$4</definedName>
    <definedName name="OLE_LINK43" localSheetId="2">Úvod!$A$4</definedName>
    <definedName name="OLE_LINK6" localSheetId="4">'2'!#REF!</definedName>
    <definedName name="OLE_LINK6" localSheetId="2">Úvod!$A$7</definedName>
    <definedName name="OLE_LINK7" localSheetId="4">'2'!#REF!</definedName>
    <definedName name="OLE_LINK7" localSheetId="2">Úvod!$A$7</definedName>
  </definedNames>
  <calcPr calcId="191029"/>
</workbook>
</file>

<file path=xl/calcChain.xml><?xml version="1.0" encoding="utf-8"?>
<calcChain xmlns="http://schemas.openxmlformats.org/spreadsheetml/2006/main">
  <c r="N19" i="146" l="1"/>
  <c r="L25" i="146"/>
  <c r="L24" i="146"/>
  <c r="L23" i="146"/>
  <c r="L22" i="146"/>
  <c r="L21" i="146"/>
  <c r="L20" i="146"/>
  <c r="L19" i="146"/>
  <c r="J25" i="146"/>
  <c r="J24" i="146"/>
  <c r="J23" i="146"/>
  <c r="J22" i="146"/>
  <c r="J21" i="146"/>
  <c r="J20" i="146"/>
  <c r="J19" i="146"/>
  <c r="F25" i="146"/>
  <c r="F24" i="146"/>
  <c r="F23" i="146"/>
  <c r="F22" i="146"/>
  <c r="F21" i="146"/>
  <c r="F20" i="146"/>
  <c r="F19" i="146"/>
  <c r="C19" i="146"/>
  <c r="C20" i="146"/>
  <c r="C21" i="146"/>
  <c r="C22" i="146"/>
  <c r="C23" i="146"/>
  <c r="C24" i="146"/>
  <c r="C25" i="146"/>
  <c r="B24" i="146"/>
  <c r="B23" i="146"/>
  <c r="B22" i="146"/>
  <c r="B21" i="146"/>
  <c r="B20" i="146"/>
  <c r="B19" i="146"/>
  <c r="D19" i="146" l="1"/>
  <c r="E38" i="179" l="1"/>
  <c r="F28" i="147" l="1"/>
  <c r="E28" i="147"/>
  <c r="D28" i="147"/>
  <c r="C28" i="147"/>
  <c r="B28" i="147"/>
  <c r="B50" i="181" l="1"/>
  <c r="E23" i="146" l="1"/>
  <c r="G23" i="146" s="1"/>
  <c r="G9" i="107" l="1"/>
  <c r="R18" i="122" l="1"/>
  <c r="O19" i="122"/>
  <c r="L18" i="122"/>
  <c r="G18" i="122"/>
  <c r="D18" i="122"/>
  <c r="B18" i="122"/>
  <c r="O20" i="146"/>
  <c r="K19" i="146"/>
  <c r="H22" i="179" s="1"/>
  <c r="I19" i="146"/>
  <c r="H19" i="179" s="1"/>
  <c r="D20" i="146"/>
  <c r="M25" i="146"/>
  <c r="M24" i="146"/>
  <c r="M23" i="146"/>
  <c r="M22" i="146"/>
  <c r="M21" i="146"/>
  <c r="M20" i="146"/>
  <c r="M19" i="146"/>
  <c r="H25" i="146"/>
  <c r="H24" i="146"/>
  <c r="H23" i="146"/>
  <c r="H22" i="146"/>
  <c r="H21" i="146"/>
  <c r="H20" i="146"/>
  <c r="H19" i="146"/>
  <c r="T23" i="146"/>
  <c r="S23" i="146"/>
  <c r="T20" i="146"/>
  <c r="S20" i="146"/>
  <c r="T19" i="146"/>
  <c r="S19" i="146"/>
  <c r="K20" i="146"/>
  <c r="E19" i="179"/>
  <c r="T25" i="146" l="1"/>
  <c r="S25" i="146"/>
  <c r="Q25" i="146"/>
  <c r="P25" i="146"/>
  <c r="O25" i="146"/>
  <c r="N25" i="146"/>
  <c r="K25" i="146"/>
  <c r="I25" i="146"/>
  <c r="E25" i="146"/>
  <c r="G25" i="146" s="1"/>
  <c r="B25" i="146"/>
  <c r="D25" i="146" s="1"/>
  <c r="T24" i="146"/>
  <c r="S24" i="146"/>
  <c r="Q24" i="146"/>
  <c r="P24" i="146"/>
  <c r="O24" i="146"/>
  <c r="N24" i="146"/>
  <c r="K24" i="146"/>
  <c r="I24" i="146"/>
  <c r="E24" i="146"/>
  <c r="G24" i="146" s="1"/>
  <c r="D24" i="146"/>
  <c r="Q23" i="146"/>
  <c r="P23" i="146"/>
  <c r="O23" i="146"/>
  <c r="N23" i="146"/>
  <c r="K23" i="146"/>
  <c r="I23" i="146"/>
  <c r="D23" i="146"/>
  <c r="T22" i="146"/>
  <c r="S22" i="146"/>
  <c r="Q22" i="146"/>
  <c r="P22" i="146"/>
  <c r="O22" i="146"/>
  <c r="N22" i="146"/>
  <c r="K22" i="146"/>
  <c r="I22" i="146"/>
  <c r="E22" i="146"/>
  <c r="T21" i="146"/>
  <c r="S21" i="146"/>
  <c r="Q21" i="146"/>
  <c r="P21" i="146"/>
  <c r="O21" i="146"/>
  <c r="N21" i="146"/>
  <c r="K21" i="146"/>
  <c r="I21" i="146"/>
  <c r="E21" i="146"/>
  <c r="Q20" i="146"/>
  <c r="P20" i="146"/>
  <c r="N20" i="146"/>
  <c r="I20" i="146"/>
  <c r="E20" i="146"/>
  <c r="G20" i="146" s="1"/>
  <c r="Q19" i="146"/>
  <c r="E26" i="179" s="1"/>
  <c r="P19" i="146"/>
  <c r="O19" i="146"/>
  <c r="E19" i="146"/>
  <c r="E20" i="179"/>
  <c r="R19" i="146" l="1"/>
  <c r="E27" i="179" s="1"/>
  <c r="E25" i="179"/>
  <c r="G19" i="146"/>
  <c r="E23" i="179" s="1"/>
  <c r="E22" i="179"/>
  <c r="D22" i="146"/>
  <c r="R22" i="146"/>
  <c r="G22" i="146"/>
  <c r="R23" i="146"/>
  <c r="R20" i="146"/>
  <c r="D21" i="146"/>
  <c r="R21" i="146"/>
  <c r="G21" i="146"/>
  <c r="R24" i="146"/>
  <c r="R25" i="146"/>
  <c r="B36" i="170" l="1"/>
  <c r="B35" i="170"/>
  <c r="B30" i="170"/>
  <c r="B29" i="170"/>
  <c r="B28" i="170"/>
  <c r="B27" i="170"/>
  <c r="B26" i="170"/>
  <c r="B25" i="170"/>
  <c r="B24" i="170"/>
  <c r="B23" i="170"/>
  <c r="B22" i="170"/>
  <c r="B17" i="170"/>
  <c r="B16" i="170"/>
  <c r="B15" i="170"/>
  <c r="B14" i="170"/>
  <c r="B13" i="170"/>
  <c r="B12" i="170"/>
  <c r="B11" i="170"/>
  <c r="B10" i="170"/>
  <c r="B9" i="170"/>
  <c r="B8" i="170"/>
  <c r="B7" i="170"/>
  <c r="B6" i="170"/>
  <c r="B5" i="170"/>
  <c r="B3" i="170"/>
  <c r="A5" i="170"/>
  <c r="A6" i="170"/>
  <c r="A7" i="170"/>
  <c r="A8" i="170"/>
  <c r="A9" i="170"/>
  <c r="A10" i="170"/>
  <c r="A11" i="170"/>
  <c r="A12" i="170"/>
  <c r="A13" i="170"/>
  <c r="A14" i="170"/>
  <c r="A15" i="170"/>
  <c r="A16" i="170"/>
  <c r="A17" i="170"/>
  <c r="A22" i="170"/>
  <c r="A23" i="170"/>
  <c r="A24" i="170"/>
  <c r="A25" i="170"/>
  <c r="A26" i="170"/>
  <c r="A27" i="170"/>
  <c r="A28" i="170"/>
  <c r="A29" i="170"/>
  <c r="A30" i="170"/>
  <c r="A35" i="170"/>
  <c r="A36" i="170"/>
  <c r="A3" i="170"/>
  <c r="A1" i="179"/>
  <c r="B4" i="126" l="1"/>
  <c r="B4" i="161"/>
  <c r="B4" i="162"/>
  <c r="B4" i="163"/>
  <c r="B4" i="141" l="1"/>
  <c r="B4" i="140"/>
  <c r="B4" i="139"/>
  <c r="B4" i="120"/>
  <c r="A3" i="141"/>
  <c r="A1" i="141" s="1"/>
  <c r="A3" i="120"/>
  <c r="A1" i="120" s="1"/>
  <c r="A3" i="140"/>
  <c r="A1" i="140" s="1"/>
  <c r="A3" i="139"/>
  <c r="A1" i="139" s="1"/>
  <c r="I19" i="147" l="1"/>
  <c r="A4" i="128"/>
  <c r="A30" i="128" s="1"/>
  <c r="D4" i="108" l="1"/>
  <c r="D34" i="108" s="1"/>
  <c r="I34" i="108" s="1"/>
  <c r="D4" i="109"/>
  <c r="D34" i="109" s="1"/>
  <c r="I34" i="109" s="1"/>
  <c r="D4" i="110"/>
  <c r="D34" i="110" s="1"/>
  <c r="I34" i="110" s="1"/>
  <c r="D4" i="111"/>
  <c r="D34" i="111" s="1"/>
  <c r="I34" i="111" s="1"/>
  <c r="D4" i="112"/>
  <c r="D34" i="112" s="1"/>
  <c r="I34" i="112" s="1"/>
  <c r="D4" i="113"/>
  <c r="D34" i="113" s="1"/>
  <c r="I34" i="113" s="1"/>
  <c r="D4" i="107"/>
  <c r="D34" i="107" s="1"/>
  <c r="I34" i="107" s="1"/>
  <c r="D3" i="167"/>
  <c r="I3" i="167" s="1"/>
  <c r="D3" i="166"/>
  <c r="I3" i="166" s="1"/>
  <c r="D3" i="168"/>
  <c r="I3" i="168" s="1"/>
  <c r="D3" i="165"/>
  <c r="I3" i="165" s="1"/>
  <c r="C41" i="167" l="1"/>
  <c r="I41" i="165"/>
  <c r="I41" i="167"/>
  <c r="C41" i="165"/>
  <c r="C41" i="168"/>
  <c r="I41" i="168"/>
  <c r="C41" i="166"/>
  <c r="I41" i="166"/>
  <c r="A3" i="133"/>
  <c r="D4" i="116"/>
  <c r="A3" i="145" l="1"/>
  <c r="A3" i="147"/>
  <c r="A4" i="146"/>
  <c r="B6" i="146" s="1"/>
  <c r="A3" i="122"/>
  <c r="E4" i="170" l="1"/>
  <c r="A4" i="170" l="1"/>
  <c r="B4" i="170"/>
  <c r="B22" i="122"/>
  <c r="B23" i="147" l="1"/>
  <c r="H23" i="147"/>
  <c r="H14" i="116" l="1"/>
  <c r="F23" i="120" s="1"/>
  <c r="E28" i="165" l="1"/>
  <c r="E29" i="165"/>
  <c r="E30" i="165"/>
  <c r="E31" i="165"/>
  <c r="E32" i="165"/>
  <c r="E33" i="165"/>
  <c r="E28" i="167"/>
  <c r="E29" i="167"/>
  <c r="E30" i="167"/>
  <c r="E31" i="167"/>
  <c r="E32" i="167"/>
  <c r="E33" i="167"/>
  <c r="E28" i="166"/>
  <c r="E29" i="166"/>
  <c r="E30" i="166"/>
  <c r="E31" i="166"/>
  <c r="E32" i="166"/>
  <c r="E33" i="166"/>
  <c r="E34" i="166" l="1"/>
  <c r="E34" i="165"/>
  <c r="E34" i="167"/>
  <c r="G40" i="145"/>
  <c r="G37" i="145"/>
  <c r="G21" i="107" l="1"/>
  <c r="H56" i="113" l="1"/>
  <c r="K51" i="105" l="1"/>
  <c r="K47" i="105"/>
  <c r="K46" i="105"/>
  <c r="K45" i="105"/>
  <c r="K44" i="105"/>
  <c r="K43" i="105"/>
  <c r="K42" i="105"/>
  <c r="K41" i="105"/>
  <c r="K40" i="105"/>
  <c r="K39" i="105"/>
  <c r="K38" i="105"/>
  <c r="K37" i="105"/>
  <c r="K36" i="105"/>
  <c r="H16" i="179" s="1"/>
  <c r="K35" i="105"/>
  <c r="K34" i="105"/>
  <c r="K33" i="105"/>
  <c r="K32" i="105"/>
  <c r="K31" i="105"/>
  <c r="K30" i="105"/>
  <c r="K29" i="105"/>
  <c r="K28" i="105"/>
  <c r="K27" i="105"/>
  <c r="H14" i="179" s="1"/>
  <c r="K26" i="105"/>
  <c r="K25" i="105"/>
  <c r="K24" i="105"/>
  <c r="K23" i="105"/>
  <c r="K22" i="105"/>
  <c r="H13" i="179" s="1"/>
  <c r="K21" i="105"/>
  <c r="K20" i="105"/>
  <c r="K19" i="105"/>
  <c r="K18" i="105"/>
  <c r="H12" i="179" s="1"/>
  <c r="K17" i="105"/>
  <c r="K16" i="105"/>
  <c r="K15" i="105"/>
  <c r="K14" i="105"/>
  <c r="K13" i="105"/>
  <c r="K12" i="105"/>
  <c r="K11" i="105"/>
  <c r="H10" i="179" s="1"/>
  <c r="K10" i="105"/>
  <c r="K9" i="105"/>
  <c r="K8" i="105"/>
  <c r="H9" i="179" s="1"/>
  <c r="K7" i="105"/>
  <c r="K6" i="105"/>
  <c r="G51" i="105"/>
  <c r="G47" i="105"/>
  <c r="G46" i="105"/>
  <c r="G45" i="105"/>
  <c r="G44" i="105"/>
  <c r="G43" i="105"/>
  <c r="G42" i="105"/>
  <c r="G41" i="105"/>
  <c r="G40" i="105"/>
  <c r="G39" i="105"/>
  <c r="G38" i="105"/>
  <c r="G37" i="105"/>
  <c r="G36" i="105"/>
  <c r="E16" i="179" s="1"/>
  <c r="G35" i="105"/>
  <c r="G34" i="105"/>
  <c r="G33" i="105"/>
  <c r="G32" i="105"/>
  <c r="G31" i="105"/>
  <c r="G30" i="105"/>
  <c r="G29" i="105"/>
  <c r="G28" i="105"/>
  <c r="G27" i="105"/>
  <c r="E14" i="179" s="1"/>
  <c r="G26" i="105"/>
  <c r="G25" i="105"/>
  <c r="G24" i="105"/>
  <c r="G23" i="105"/>
  <c r="G22" i="105"/>
  <c r="E13" i="179" s="1"/>
  <c r="G21" i="105"/>
  <c r="G20" i="105"/>
  <c r="G19" i="105"/>
  <c r="G18" i="105"/>
  <c r="E12" i="179" s="1"/>
  <c r="G17" i="105"/>
  <c r="G16" i="105"/>
  <c r="G15" i="105"/>
  <c r="G14" i="105"/>
  <c r="G13" i="105"/>
  <c r="G12" i="105"/>
  <c r="G11" i="105"/>
  <c r="E10" i="179" s="1"/>
  <c r="G10" i="105"/>
  <c r="G9" i="105"/>
  <c r="G8" i="105"/>
  <c r="E9" i="179" s="1"/>
  <c r="G7" i="105"/>
  <c r="G6" i="105"/>
  <c r="E36" i="170" l="1"/>
  <c r="E30" i="170"/>
  <c r="E29" i="170"/>
  <c r="E28" i="170"/>
  <c r="E27" i="170"/>
  <c r="E26" i="170"/>
  <c r="E25" i="170"/>
  <c r="E17" i="170"/>
  <c r="E16" i="170"/>
  <c r="E15" i="170"/>
  <c r="E14" i="170"/>
  <c r="E24" i="170"/>
  <c r="E13" i="170"/>
  <c r="E9" i="170"/>
  <c r="E6" i="170"/>
  <c r="R49" i="128" l="1"/>
  <c r="Q49" i="128"/>
  <c r="P49" i="128"/>
  <c r="O49" i="128"/>
  <c r="N49" i="128"/>
  <c r="M49" i="128"/>
  <c r="L49" i="128"/>
  <c r="K49" i="128"/>
  <c r="J49" i="128"/>
  <c r="I49" i="128"/>
  <c r="H49" i="128"/>
  <c r="G49" i="128"/>
  <c r="F49" i="128"/>
  <c r="E49" i="128"/>
  <c r="D49" i="128"/>
  <c r="C49" i="128"/>
  <c r="B49" i="128"/>
  <c r="R48" i="128"/>
  <c r="Q48" i="128"/>
  <c r="P48" i="128"/>
  <c r="O48" i="128"/>
  <c r="N48" i="128"/>
  <c r="M48" i="128"/>
  <c r="L48" i="128"/>
  <c r="K48" i="128"/>
  <c r="J48" i="128"/>
  <c r="I48" i="128"/>
  <c r="H48" i="128"/>
  <c r="G48" i="128"/>
  <c r="F48" i="128"/>
  <c r="E48" i="128"/>
  <c r="D48" i="128"/>
  <c r="C48" i="128"/>
  <c r="B48" i="128"/>
  <c r="R47" i="128"/>
  <c r="Q47" i="128"/>
  <c r="P47" i="128"/>
  <c r="O47" i="128"/>
  <c r="N47" i="128"/>
  <c r="M47" i="128"/>
  <c r="L47" i="128"/>
  <c r="K47" i="128"/>
  <c r="J47" i="128"/>
  <c r="I47" i="128"/>
  <c r="H47" i="128"/>
  <c r="G47" i="128"/>
  <c r="F47" i="128"/>
  <c r="E47" i="128"/>
  <c r="D47" i="128"/>
  <c r="C47" i="128"/>
  <c r="B47" i="128"/>
  <c r="R46" i="128"/>
  <c r="Q46" i="128"/>
  <c r="P46" i="128"/>
  <c r="O46" i="128"/>
  <c r="N46" i="128"/>
  <c r="M46" i="128"/>
  <c r="L46" i="128"/>
  <c r="K46" i="128"/>
  <c r="J46" i="128"/>
  <c r="I46" i="128"/>
  <c r="H46" i="128"/>
  <c r="G46" i="128"/>
  <c r="F46" i="128"/>
  <c r="E46" i="128"/>
  <c r="D46" i="128"/>
  <c r="C46" i="128"/>
  <c r="B46" i="128"/>
  <c r="R45" i="128"/>
  <c r="Q45" i="128"/>
  <c r="P45" i="128"/>
  <c r="O45" i="128"/>
  <c r="N45" i="128"/>
  <c r="M45" i="128"/>
  <c r="L45" i="128"/>
  <c r="K45" i="128"/>
  <c r="J45" i="128"/>
  <c r="I45" i="128"/>
  <c r="H45" i="128"/>
  <c r="G45" i="128"/>
  <c r="F45" i="128"/>
  <c r="E45" i="128"/>
  <c r="D45" i="128"/>
  <c r="C45" i="128"/>
  <c r="B45" i="128"/>
  <c r="R44" i="128"/>
  <c r="Q44" i="128"/>
  <c r="P44" i="128"/>
  <c r="O44" i="128"/>
  <c r="N44" i="128"/>
  <c r="M44" i="128"/>
  <c r="L44" i="128"/>
  <c r="K44" i="128"/>
  <c r="J44" i="128"/>
  <c r="I44" i="128"/>
  <c r="H44" i="128"/>
  <c r="G44" i="128"/>
  <c r="F44" i="128"/>
  <c r="E44" i="128"/>
  <c r="D44" i="128"/>
  <c r="C44" i="128"/>
  <c r="B44" i="128"/>
  <c r="R43" i="128"/>
  <c r="Q43" i="128"/>
  <c r="P43" i="128"/>
  <c r="O43" i="128"/>
  <c r="N43" i="128"/>
  <c r="M43" i="128"/>
  <c r="L43" i="128"/>
  <c r="K43" i="128"/>
  <c r="J43" i="128"/>
  <c r="I43" i="128"/>
  <c r="H43" i="128"/>
  <c r="G43" i="128"/>
  <c r="F43" i="128"/>
  <c r="E43" i="128"/>
  <c r="D43" i="128"/>
  <c r="C43" i="128"/>
  <c r="B43" i="128"/>
  <c r="E35" i="170" l="1"/>
  <c r="E22" i="170"/>
  <c r="E11" i="170"/>
  <c r="E10" i="170"/>
  <c r="E7" i="170"/>
  <c r="N30" i="146" l="1"/>
  <c r="O30" i="146"/>
  <c r="N31" i="146"/>
  <c r="O31" i="146"/>
  <c r="N32" i="146"/>
  <c r="O32" i="146"/>
  <c r="N33" i="146"/>
  <c r="O33" i="146"/>
  <c r="N34" i="146"/>
  <c r="O34" i="146"/>
  <c r="N35" i="146"/>
  <c r="O35" i="146"/>
  <c r="N36" i="146"/>
  <c r="O36" i="146"/>
  <c r="N37" i="146"/>
  <c r="O37" i="146"/>
  <c r="N38" i="146"/>
  <c r="O38" i="146"/>
  <c r="N39" i="146"/>
  <c r="O39" i="146"/>
  <c r="N40" i="146"/>
  <c r="O40" i="146"/>
  <c r="O29" i="146"/>
  <c r="N29" i="146"/>
  <c r="O28" i="146"/>
  <c r="N28" i="146"/>
  <c r="M30" i="146"/>
  <c r="M31" i="146"/>
  <c r="M32" i="146"/>
  <c r="M33" i="146"/>
  <c r="M34" i="146"/>
  <c r="M35" i="146"/>
  <c r="M36" i="146"/>
  <c r="M37" i="146"/>
  <c r="M38" i="146"/>
  <c r="M39" i="146"/>
  <c r="M40" i="146"/>
  <c r="M29" i="146"/>
  <c r="F30" i="146"/>
  <c r="F31" i="146"/>
  <c r="F32" i="146"/>
  <c r="F33" i="146"/>
  <c r="F34" i="146"/>
  <c r="F35" i="146"/>
  <c r="F36" i="146"/>
  <c r="F37" i="146"/>
  <c r="F38" i="146"/>
  <c r="F39" i="146"/>
  <c r="F40" i="146"/>
  <c r="F29" i="146"/>
  <c r="E30" i="146"/>
  <c r="E31" i="146"/>
  <c r="E32" i="146"/>
  <c r="E33" i="146"/>
  <c r="E34" i="146"/>
  <c r="E35" i="146"/>
  <c r="E36" i="146"/>
  <c r="E37" i="146"/>
  <c r="E38" i="146"/>
  <c r="E39" i="146"/>
  <c r="E40" i="146"/>
  <c r="E29" i="146"/>
  <c r="D40" i="146"/>
  <c r="D30" i="146"/>
  <c r="D31" i="146"/>
  <c r="D32" i="146"/>
  <c r="D33" i="146"/>
  <c r="D34" i="146"/>
  <c r="D35" i="146"/>
  <c r="D36" i="146"/>
  <c r="D37" i="146"/>
  <c r="D38" i="146"/>
  <c r="D39" i="146"/>
  <c r="D29" i="146"/>
  <c r="O31" i="122"/>
  <c r="N29" i="122"/>
  <c r="O29" i="122"/>
  <c r="N30" i="122"/>
  <c r="O30" i="122"/>
  <c r="N31" i="122"/>
  <c r="N32" i="122"/>
  <c r="O32" i="122"/>
  <c r="N33" i="122"/>
  <c r="O33" i="122"/>
  <c r="N34" i="122"/>
  <c r="O34" i="122"/>
  <c r="N35" i="122"/>
  <c r="O35" i="122"/>
  <c r="N36" i="122"/>
  <c r="O36" i="122"/>
  <c r="N37" i="122"/>
  <c r="O37" i="122"/>
  <c r="N38" i="122"/>
  <c r="O38" i="122"/>
  <c r="N39" i="122"/>
  <c r="O39" i="122"/>
  <c r="O28" i="122"/>
  <c r="N28" i="122"/>
  <c r="M29" i="122"/>
  <c r="M30" i="122"/>
  <c r="M31" i="122"/>
  <c r="M32" i="122"/>
  <c r="M33" i="122"/>
  <c r="M34" i="122"/>
  <c r="M35" i="122"/>
  <c r="M36" i="122"/>
  <c r="M37" i="122"/>
  <c r="M38" i="122"/>
  <c r="M39" i="122"/>
  <c r="M28" i="122"/>
  <c r="F29" i="122"/>
  <c r="F30" i="122"/>
  <c r="F31" i="122"/>
  <c r="F32" i="122"/>
  <c r="F33" i="122"/>
  <c r="F34" i="122"/>
  <c r="F35" i="122"/>
  <c r="F36" i="122"/>
  <c r="F37" i="122"/>
  <c r="F38" i="122"/>
  <c r="F39" i="122"/>
  <c r="F28" i="122"/>
  <c r="E29" i="122"/>
  <c r="E30" i="122"/>
  <c r="E31" i="122"/>
  <c r="E32" i="122"/>
  <c r="E33" i="122"/>
  <c r="E34" i="122"/>
  <c r="E35" i="122"/>
  <c r="E36" i="122"/>
  <c r="E37" i="122"/>
  <c r="E38" i="122"/>
  <c r="E39" i="122"/>
  <c r="E28" i="122"/>
  <c r="D38" i="122"/>
  <c r="D39" i="122"/>
  <c r="D29" i="122"/>
  <c r="D30" i="122"/>
  <c r="D31" i="122"/>
  <c r="D32" i="122"/>
  <c r="D33" i="122"/>
  <c r="D34" i="122"/>
  <c r="D35" i="122"/>
  <c r="D36" i="122"/>
  <c r="D37" i="122"/>
  <c r="D28" i="122"/>
  <c r="E23" i="170" l="1"/>
  <c r="E12" i="170"/>
  <c r="E8" i="170"/>
  <c r="E5" i="170"/>
  <c r="E3" i="170"/>
  <c r="A57" i="108" l="1"/>
  <c r="A57" i="109"/>
  <c r="A57" i="110"/>
  <c r="A57" i="111"/>
  <c r="A57" i="112"/>
  <c r="A57" i="113"/>
  <c r="A57" i="107"/>
  <c r="A51" i="108"/>
  <c r="A51" i="109"/>
  <c r="A51" i="110"/>
  <c r="A51" i="111"/>
  <c r="A51" i="112"/>
  <c r="A51" i="113"/>
  <c r="A51" i="107"/>
  <c r="A45" i="108"/>
  <c r="A45" i="109"/>
  <c r="A45" i="110"/>
  <c r="A45" i="111"/>
  <c r="A45" i="112"/>
  <c r="A45" i="113"/>
  <c r="A45" i="107"/>
  <c r="A39" i="108"/>
  <c r="A39" i="109"/>
  <c r="A39" i="110"/>
  <c r="A39" i="111"/>
  <c r="A39" i="112"/>
  <c r="A39" i="113"/>
  <c r="A39" i="107"/>
  <c r="A27" i="108"/>
  <c r="A27" i="109"/>
  <c r="A27" i="110"/>
  <c r="A27" i="111"/>
  <c r="A27" i="112"/>
  <c r="A27" i="113"/>
  <c r="A27" i="107"/>
  <c r="A21" i="108"/>
  <c r="A21" i="109"/>
  <c r="A21" i="110"/>
  <c r="A21" i="111"/>
  <c r="A21" i="112"/>
  <c r="A21" i="113"/>
  <c r="A21" i="107"/>
  <c r="A15" i="108"/>
  <c r="A15" i="109"/>
  <c r="A15" i="110"/>
  <c r="A15" i="111"/>
  <c r="A15" i="112"/>
  <c r="A15" i="113"/>
  <c r="A15" i="107"/>
  <c r="A9" i="108"/>
  <c r="A9" i="109"/>
  <c r="A9" i="110"/>
  <c r="A9" i="111"/>
  <c r="A9" i="112"/>
  <c r="A9" i="113"/>
  <c r="A9" i="107"/>
  <c r="C7" i="162"/>
  <c r="D7" i="162"/>
  <c r="C8" i="162"/>
  <c r="D8" i="162"/>
  <c r="C9" i="162"/>
  <c r="D9" i="162"/>
  <c r="C10" i="162"/>
  <c r="D10" i="162"/>
  <c r="B10" i="162"/>
  <c r="B9" i="162"/>
  <c r="B8" i="162"/>
  <c r="B7" i="162"/>
  <c r="C10" i="161"/>
  <c r="D10" i="161"/>
  <c r="B10" i="161"/>
  <c r="C9" i="161"/>
  <c r="D9" i="161"/>
  <c r="B9" i="161"/>
  <c r="C8" i="161"/>
  <c r="D8" i="161"/>
  <c r="B8" i="161"/>
  <c r="C7" i="161"/>
  <c r="D7" i="161"/>
  <c r="B7" i="161"/>
  <c r="E34" i="170" l="1"/>
  <c r="D11" i="161"/>
  <c r="E32" i="170"/>
  <c r="E33" i="170"/>
  <c r="E31" i="170"/>
  <c r="C10" i="126"/>
  <c r="D10" i="126"/>
  <c r="B10" i="126"/>
  <c r="C9" i="126"/>
  <c r="D9" i="126"/>
  <c r="B9" i="126"/>
  <c r="C8" i="126"/>
  <c r="D8" i="126"/>
  <c r="B8" i="126"/>
  <c r="C7" i="126"/>
  <c r="D7" i="126"/>
  <c r="B7" i="126"/>
  <c r="A3" i="163"/>
  <c r="A1" i="163" s="1"/>
  <c r="A3" i="162"/>
  <c r="A3" i="161"/>
  <c r="A3" i="126"/>
  <c r="D44" i="168"/>
  <c r="C44" i="168"/>
  <c r="D43" i="168"/>
  <c r="C43" i="168"/>
  <c r="D42" i="168"/>
  <c r="C42" i="168"/>
  <c r="J33" i="168"/>
  <c r="I33" i="168"/>
  <c r="F33" i="168"/>
  <c r="E33" i="168"/>
  <c r="J32" i="168"/>
  <c r="I32" i="168"/>
  <c r="F32" i="168"/>
  <c r="E32" i="168"/>
  <c r="D32" i="168"/>
  <c r="J31" i="168"/>
  <c r="I31" i="168"/>
  <c r="F31" i="168"/>
  <c r="E31" i="168"/>
  <c r="D31" i="168"/>
  <c r="J30" i="168"/>
  <c r="I30" i="168"/>
  <c r="F30" i="168"/>
  <c r="E30" i="168"/>
  <c r="D30" i="168"/>
  <c r="J29" i="168"/>
  <c r="I29" i="168"/>
  <c r="F29" i="168"/>
  <c r="E29" i="168"/>
  <c r="D29" i="168"/>
  <c r="J28" i="168"/>
  <c r="I28" i="168"/>
  <c r="F28" i="168"/>
  <c r="E28" i="168"/>
  <c r="D28" i="168"/>
  <c r="A28" i="168"/>
  <c r="A37" i="168" s="1"/>
  <c r="H27" i="168"/>
  <c r="F10" i="162" s="1"/>
  <c r="K26" i="168"/>
  <c r="H26" i="168"/>
  <c r="G26" i="168"/>
  <c r="K25" i="168"/>
  <c r="H25" i="168"/>
  <c r="G25" i="168"/>
  <c r="K24" i="168"/>
  <c r="H24" i="168"/>
  <c r="G24" i="168"/>
  <c r="K23" i="168"/>
  <c r="H23" i="168"/>
  <c r="G23" i="168"/>
  <c r="K22" i="168"/>
  <c r="H22" i="168"/>
  <c r="G22" i="168"/>
  <c r="K21" i="168"/>
  <c r="H21" i="168"/>
  <c r="G21" i="168"/>
  <c r="A21" i="168"/>
  <c r="B44" i="168" s="1"/>
  <c r="H20" i="168"/>
  <c r="F10" i="161" s="1"/>
  <c r="K19" i="168"/>
  <c r="H19" i="168"/>
  <c r="G19" i="168"/>
  <c r="K18" i="168"/>
  <c r="H18" i="168"/>
  <c r="G18" i="168"/>
  <c r="K17" i="168"/>
  <c r="H17" i="168"/>
  <c r="G17" i="168"/>
  <c r="K16" i="168"/>
  <c r="H16" i="168"/>
  <c r="G16" i="168"/>
  <c r="K15" i="168"/>
  <c r="H15" i="168"/>
  <c r="G15" i="168"/>
  <c r="K14" i="168"/>
  <c r="H14" i="168"/>
  <c r="G14" i="168"/>
  <c r="A14" i="168"/>
  <c r="H43" i="168" s="1"/>
  <c r="H13" i="168"/>
  <c r="F10" i="126" s="1"/>
  <c r="K12" i="168"/>
  <c r="H12" i="168"/>
  <c r="G12" i="168"/>
  <c r="K11" i="168"/>
  <c r="H11" i="168"/>
  <c r="G11" i="168"/>
  <c r="K10" i="168"/>
  <c r="H10" i="168"/>
  <c r="G10" i="168"/>
  <c r="K9" i="168"/>
  <c r="H9" i="168"/>
  <c r="G9" i="168"/>
  <c r="K8" i="168"/>
  <c r="H8" i="168"/>
  <c r="G8" i="168"/>
  <c r="K7" i="168"/>
  <c r="H7" i="168"/>
  <c r="G7" i="168"/>
  <c r="A7" i="168"/>
  <c r="B42" i="168" s="1"/>
  <c r="D44" i="167"/>
  <c r="C44" i="167"/>
  <c r="D43" i="167"/>
  <c r="C43" i="167"/>
  <c r="D42" i="167"/>
  <c r="C42" i="167"/>
  <c r="J33" i="167"/>
  <c r="I33" i="167"/>
  <c r="F33" i="167"/>
  <c r="J32" i="167"/>
  <c r="I32" i="167"/>
  <c r="F32" i="167"/>
  <c r="D32" i="167"/>
  <c r="J31" i="167"/>
  <c r="I31" i="167"/>
  <c r="F31" i="167"/>
  <c r="D31" i="167"/>
  <c r="J30" i="167"/>
  <c r="I30" i="167"/>
  <c r="F30" i="167"/>
  <c r="D30" i="167"/>
  <c r="J29" i="167"/>
  <c r="I29" i="167"/>
  <c r="F29" i="167"/>
  <c r="D29" i="167"/>
  <c r="J28" i="167"/>
  <c r="I28" i="167"/>
  <c r="F28" i="167"/>
  <c r="D28" i="167"/>
  <c r="A28" i="167"/>
  <c r="A37" i="167" s="1"/>
  <c r="H27" i="167"/>
  <c r="F8" i="162" s="1"/>
  <c r="K26" i="167"/>
  <c r="H26" i="167"/>
  <c r="G26" i="167"/>
  <c r="K25" i="167"/>
  <c r="H25" i="167"/>
  <c r="G25" i="167"/>
  <c r="K24" i="167"/>
  <c r="H24" i="167"/>
  <c r="G24" i="167"/>
  <c r="K23" i="167"/>
  <c r="H23" i="167"/>
  <c r="G23" i="167"/>
  <c r="K22" i="167"/>
  <c r="H22" i="167"/>
  <c r="G22" i="167"/>
  <c r="K21" i="167"/>
  <c r="H21" i="167"/>
  <c r="G21" i="167"/>
  <c r="A21" i="167"/>
  <c r="B44" i="167" s="1"/>
  <c r="H20" i="167"/>
  <c r="F8" i="161" s="1"/>
  <c r="K19" i="167"/>
  <c r="H19" i="167"/>
  <c r="G19" i="167"/>
  <c r="K18" i="167"/>
  <c r="H18" i="167"/>
  <c r="G18" i="167"/>
  <c r="K17" i="167"/>
  <c r="H17" i="167"/>
  <c r="G17" i="167"/>
  <c r="K16" i="167"/>
  <c r="H16" i="167"/>
  <c r="G16" i="167"/>
  <c r="K15" i="167"/>
  <c r="H15" i="167"/>
  <c r="G15" i="167"/>
  <c r="K14" i="167"/>
  <c r="H14" i="167"/>
  <c r="G14" i="167"/>
  <c r="A14" i="167"/>
  <c r="H43" i="167" s="1"/>
  <c r="H13" i="167"/>
  <c r="F8" i="126" s="1"/>
  <c r="K12" i="167"/>
  <c r="H12" i="167"/>
  <c r="G12" i="167"/>
  <c r="K11" i="167"/>
  <c r="H11" i="167"/>
  <c r="G11" i="167"/>
  <c r="K10" i="167"/>
  <c r="H10" i="167"/>
  <c r="G10" i="167"/>
  <c r="K9" i="167"/>
  <c r="H9" i="167"/>
  <c r="G9" i="167"/>
  <c r="K8" i="167"/>
  <c r="H8" i="167"/>
  <c r="G8" i="167"/>
  <c r="K7" i="167"/>
  <c r="H7" i="167"/>
  <c r="G7" i="167"/>
  <c r="A7" i="167"/>
  <c r="B42" i="167" s="1"/>
  <c r="D44" i="166"/>
  <c r="C44" i="166"/>
  <c r="D43" i="166"/>
  <c r="C43" i="166"/>
  <c r="D42" i="166"/>
  <c r="C42" i="166"/>
  <c r="J33" i="166"/>
  <c r="I33" i="166"/>
  <c r="F33" i="166"/>
  <c r="J32" i="166"/>
  <c r="I32" i="166"/>
  <c r="F32" i="166"/>
  <c r="D32" i="166"/>
  <c r="J31" i="166"/>
  <c r="I31" i="166"/>
  <c r="F31" i="166"/>
  <c r="D31" i="166"/>
  <c r="J30" i="166"/>
  <c r="I30" i="166"/>
  <c r="F30" i="166"/>
  <c r="D30" i="166"/>
  <c r="J29" i="166"/>
  <c r="I29" i="166"/>
  <c r="F29" i="166"/>
  <c r="D29" i="166"/>
  <c r="J28" i="166"/>
  <c r="I28" i="166"/>
  <c r="F28" i="166"/>
  <c r="D28" i="166"/>
  <c r="A28" i="166"/>
  <c r="A37" i="166" s="1"/>
  <c r="H27" i="166"/>
  <c r="F9" i="162" s="1"/>
  <c r="K26" i="166"/>
  <c r="H26" i="166"/>
  <c r="G26" i="166"/>
  <c r="K25" i="166"/>
  <c r="H25" i="166"/>
  <c r="G25" i="166"/>
  <c r="K24" i="166"/>
  <c r="H24" i="166"/>
  <c r="G24" i="166"/>
  <c r="K23" i="166"/>
  <c r="H23" i="166"/>
  <c r="G23" i="166"/>
  <c r="K22" i="166"/>
  <c r="H22" i="166"/>
  <c r="G22" i="166"/>
  <c r="K21" i="166"/>
  <c r="H21" i="166"/>
  <c r="G21" i="166"/>
  <c r="A21" i="166"/>
  <c r="B44" i="166" s="1"/>
  <c r="H20" i="166"/>
  <c r="F9" i="161" s="1"/>
  <c r="K19" i="166"/>
  <c r="H19" i="166"/>
  <c r="G19" i="166"/>
  <c r="K18" i="166"/>
  <c r="H18" i="166"/>
  <c r="G18" i="166"/>
  <c r="K17" i="166"/>
  <c r="H17" i="166"/>
  <c r="G17" i="166"/>
  <c r="K16" i="166"/>
  <c r="H16" i="166"/>
  <c r="G16" i="166"/>
  <c r="K15" i="166"/>
  <c r="H15" i="166"/>
  <c r="G15" i="166"/>
  <c r="K14" i="166"/>
  <c r="H14" i="166"/>
  <c r="G14" i="166"/>
  <c r="A14" i="166"/>
  <c r="H43" i="166" s="1"/>
  <c r="H13" i="166"/>
  <c r="F9" i="126" s="1"/>
  <c r="K12" i="166"/>
  <c r="H12" i="166"/>
  <c r="G12" i="166"/>
  <c r="K11" i="166"/>
  <c r="H11" i="166"/>
  <c r="G11" i="166"/>
  <c r="K10" i="166"/>
  <c r="H10" i="166"/>
  <c r="G10" i="166"/>
  <c r="K9" i="166"/>
  <c r="H9" i="166"/>
  <c r="G9" i="166"/>
  <c r="K8" i="166"/>
  <c r="H8" i="166"/>
  <c r="G8" i="166"/>
  <c r="K7" i="166"/>
  <c r="H7" i="166"/>
  <c r="G7" i="166"/>
  <c r="A7" i="166"/>
  <c r="B42" i="166" s="1"/>
  <c r="D44" i="165"/>
  <c r="C44" i="165"/>
  <c r="D43" i="165"/>
  <c r="C43" i="165"/>
  <c r="D42" i="165"/>
  <c r="C42" i="165"/>
  <c r="J33" i="165"/>
  <c r="I33" i="165"/>
  <c r="F33" i="165"/>
  <c r="J32" i="165"/>
  <c r="I32" i="165"/>
  <c r="F32" i="165"/>
  <c r="D32" i="165"/>
  <c r="J31" i="165"/>
  <c r="I31" i="165"/>
  <c r="F31" i="165"/>
  <c r="D31" i="165"/>
  <c r="J30" i="165"/>
  <c r="I30" i="165"/>
  <c r="F30" i="165"/>
  <c r="D30" i="165"/>
  <c r="J29" i="165"/>
  <c r="I29" i="165"/>
  <c r="F29" i="165"/>
  <c r="D29" i="165"/>
  <c r="J28" i="165"/>
  <c r="I28" i="165"/>
  <c r="F28" i="165"/>
  <c r="D28" i="165"/>
  <c r="A28" i="165"/>
  <c r="A37" i="165" s="1"/>
  <c r="H27" i="165"/>
  <c r="F7" i="162" s="1"/>
  <c r="K26" i="165"/>
  <c r="H26" i="165"/>
  <c r="G26" i="165"/>
  <c r="K25" i="165"/>
  <c r="H25" i="165"/>
  <c r="G25" i="165"/>
  <c r="K24" i="165"/>
  <c r="H24" i="165"/>
  <c r="G24" i="165"/>
  <c r="K23" i="165"/>
  <c r="H23" i="165"/>
  <c r="G23" i="165"/>
  <c r="K22" i="165"/>
  <c r="H22" i="165"/>
  <c r="G22" i="165"/>
  <c r="K21" i="165"/>
  <c r="H21" i="165"/>
  <c r="G21" i="165"/>
  <c r="A21" i="165"/>
  <c r="B44" i="165" s="1"/>
  <c r="H20" i="165"/>
  <c r="F7" i="161" s="1"/>
  <c r="K19" i="165"/>
  <c r="H19" i="165"/>
  <c r="G19" i="165"/>
  <c r="K18" i="165"/>
  <c r="H18" i="165"/>
  <c r="G18" i="165"/>
  <c r="K17" i="165"/>
  <c r="H17" i="165"/>
  <c r="G17" i="165"/>
  <c r="K16" i="165"/>
  <c r="H16" i="165"/>
  <c r="G16" i="165"/>
  <c r="K15" i="165"/>
  <c r="H15" i="165"/>
  <c r="G15" i="165"/>
  <c r="K14" i="165"/>
  <c r="H14" i="165"/>
  <c r="G14" i="165"/>
  <c r="A14" i="165"/>
  <c r="B43" i="165" s="1"/>
  <c r="H13" i="165"/>
  <c r="F7" i="126" s="1"/>
  <c r="K12" i="165"/>
  <c r="H12" i="165"/>
  <c r="G12" i="165"/>
  <c r="K11" i="165"/>
  <c r="H11" i="165"/>
  <c r="G11" i="165"/>
  <c r="K10" i="165"/>
  <c r="H10" i="165"/>
  <c r="G10" i="165"/>
  <c r="K9" i="165"/>
  <c r="H9" i="165"/>
  <c r="G9" i="165"/>
  <c r="K8" i="165"/>
  <c r="H8" i="165"/>
  <c r="G8" i="165"/>
  <c r="K7" i="165"/>
  <c r="H7" i="165"/>
  <c r="G7" i="165"/>
  <c r="A7" i="165"/>
  <c r="B42" i="165" s="1"/>
  <c r="A29" i="116"/>
  <c r="A22" i="116"/>
  <c r="A15" i="116"/>
  <c r="A8" i="116"/>
  <c r="H3" i="145"/>
  <c r="E3" i="145"/>
  <c r="B3" i="145"/>
  <c r="B41" i="145" s="1"/>
  <c r="A34" i="170" l="1"/>
  <c r="B34" i="170"/>
  <c r="A1" i="162"/>
  <c r="E20" i="170" s="1"/>
  <c r="B32" i="170"/>
  <c r="A32" i="170"/>
  <c r="A33" i="170"/>
  <c r="B33" i="170"/>
  <c r="A1" i="161"/>
  <c r="E19" i="170" s="1"/>
  <c r="A1" i="126"/>
  <c r="E18" i="170" s="1"/>
  <c r="A31" i="170"/>
  <c r="B31" i="170"/>
  <c r="C45" i="167"/>
  <c r="E21" i="170"/>
  <c r="H28" i="166"/>
  <c r="H32" i="166"/>
  <c r="H28" i="167"/>
  <c r="H32" i="167"/>
  <c r="H29" i="167"/>
  <c r="C11" i="126"/>
  <c r="E8" i="126" s="1"/>
  <c r="H32" i="165"/>
  <c r="H33" i="165"/>
  <c r="H28" i="168"/>
  <c r="B11" i="126"/>
  <c r="C45" i="166"/>
  <c r="D45" i="167"/>
  <c r="H30" i="166"/>
  <c r="D45" i="166"/>
  <c r="K13" i="168"/>
  <c r="K20" i="168"/>
  <c r="K27" i="168"/>
  <c r="H30" i="168"/>
  <c r="C45" i="168"/>
  <c r="K20" i="165"/>
  <c r="C7" i="163"/>
  <c r="G13" i="166"/>
  <c r="G27" i="166"/>
  <c r="D34" i="166"/>
  <c r="B9" i="163" s="1"/>
  <c r="H29" i="168"/>
  <c r="D41" i="168"/>
  <c r="G37" i="168"/>
  <c r="D34" i="167"/>
  <c r="B8" i="163" s="1"/>
  <c r="I34" i="165"/>
  <c r="K20" i="166"/>
  <c r="K27" i="166"/>
  <c r="H31" i="166"/>
  <c r="J34" i="167"/>
  <c r="H31" i="167"/>
  <c r="G13" i="168"/>
  <c r="G20" i="168"/>
  <c r="G27" i="168"/>
  <c r="D34" i="168"/>
  <c r="B10" i="163" s="1"/>
  <c r="H32" i="168"/>
  <c r="D45" i="168"/>
  <c r="H31" i="165"/>
  <c r="H29" i="166"/>
  <c r="H30" i="167"/>
  <c r="J34" i="168"/>
  <c r="G37" i="165"/>
  <c r="D41" i="166"/>
  <c r="J41" i="165"/>
  <c r="D41" i="167"/>
  <c r="G37" i="166"/>
  <c r="H43" i="165"/>
  <c r="G37" i="167"/>
  <c r="H31" i="168"/>
  <c r="F34" i="168"/>
  <c r="D10" i="163" s="1"/>
  <c r="F34" i="166"/>
  <c r="D9" i="163" s="1"/>
  <c r="G20" i="166"/>
  <c r="J34" i="166"/>
  <c r="K13" i="166"/>
  <c r="K13" i="167"/>
  <c r="K20" i="167"/>
  <c r="K27" i="167"/>
  <c r="G13" i="167"/>
  <c r="G20" i="167"/>
  <c r="G27" i="167"/>
  <c r="F34" i="167"/>
  <c r="D8" i="163" s="1"/>
  <c r="K13" i="165"/>
  <c r="K27" i="165"/>
  <c r="G20" i="165"/>
  <c r="G27" i="165"/>
  <c r="H33" i="168"/>
  <c r="B43" i="168"/>
  <c r="E34" i="168"/>
  <c r="I34" i="168"/>
  <c r="K28" i="168" s="1"/>
  <c r="H42" i="168"/>
  <c r="H44" i="168"/>
  <c r="H33" i="167"/>
  <c r="B43" i="167"/>
  <c r="I34" i="167"/>
  <c r="K32" i="167" s="1"/>
  <c r="H42" i="167"/>
  <c r="H44" i="167"/>
  <c r="H33" i="166"/>
  <c r="B43" i="166"/>
  <c r="I34" i="166"/>
  <c r="K31" i="166" s="1"/>
  <c r="H42" i="166"/>
  <c r="H44" i="166"/>
  <c r="H29" i="165"/>
  <c r="D45" i="165"/>
  <c r="H30" i="165"/>
  <c r="J34" i="165"/>
  <c r="G13" i="165"/>
  <c r="F34" i="165"/>
  <c r="C45" i="165"/>
  <c r="D34" i="165"/>
  <c r="H28" i="165"/>
  <c r="H42" i="165"/>
  <c r="H44" i="165"/>
  <c r="B21" i="170" l="1"/>
  <c r="A21" i="170"/>
  <c r="B19" i="170"/>
  <c r="A19" i="170"/>
  <c r="B20" i="170"/>
  <c r="A20" i="170"/>
  <c r="B18" i="170"/>
  <c r="A18" i="170"/>
  <c r="J41" i="166"/>
  <c r="D41" i="165"/>
  <c r="D7" i="163"/>
  <c r="B7" i="163"/>
  <c r="J43" i="165"/>
  <c r="K30" i="165"/>
  <c r="J41" i="168"/>
  <c r="G31" i="165"/>
  <c r="I44" i="165"/>
  <c r="E7" i="126"/>
  <c r="E10" i="126"/>
  <c r="E9" i="126"/>
  <c r="G30" i="165"/>
  <c r="G33" i="165"/>
  <c r="K32" i="165"/>
  <c r="I43" i="165"/>
  <c r="J42" i="165"/>
  <c r="G29" i="165"/>
  <c r="G32" i="165"/>
  <c r="G28" i="165"/>
  <c r="I42" i="165"/>
  <c r="K31" i="165"/>
  <c r="G29" i="166"/>
  <c r="C9" i="163"/>
  <c r="G31" i="167"/>
  <c r="C8" i="163"/>
  <c r="G33" i="168"/>
  <c r="C10" i="163"/>
  <c r="K28" i="165"/>
  <c r="H34" i="165"/>
  <c r="F7" i="163" s="1"/>
  <c r="H33" i="179" s="1"/>
  <c r="K29" i="165"/>
  <c r="J44" i="165"/>
  <c r="K33" i="165"/>
  <c r="J41" i="167"/>
  <c r="G30" i="168"/>
  <c r="K30" i="166"/>
  <c r="K32" i="166"/>
  <c r="G30" i="167"/>
  <c r="I44" i="168"/>
  <c r="I42" i="168"/>
  <c r="I43" i="168"/>
  <c r="H34" i="168"/>
  <c r="F10" i="163" s="1"/>
  <c r="H36" i="179" s="1"/>
  <c r="G32" i="168"/>
  <c r="K32" i="168"/>
  <c r="K29" i="168"/>
  <c r="K30" i="168"/>
  <c r="G31" i="168"/>
  <c r="G28" i="168"/>
  <c r="G29" i="168"/>
  <c r="J44" i="168"/>
  <c r="J42" i="168"/>
  <c r="J43" i="168"/>
  <c r="K33" i="168"/>
  <c r="K31" i="168"/>
  <c r="I44" i="167"/>
  <c r="I42" i="167"/>
  <c r="I43" i="167"/>
  <c r="H34" i="167"/>
  <c r="F8" i="163" s="1"/>
  <c r="H34" i="179" s="1"/>
  <c r="G32" i="167"/>
  <c r="K29" i="167"/>
  <c r="K28" i="167"/>
  <c r="K33" i="167"/>
  <c r="G28" i="167"/>
  <c r="G29" i="167"/>
  <c r="J44" i="167"/>
  <c r="J42" i="167"/>
  <c r="J43" i="167"/>
  <c r="G33" i="167"/>
  <c r="K30" i="167"/>
  <c r="K31" i="167"/>
  <c r="G32" i="166"/>
  <c r="I44" i="166"/>
  <c r="I42" i="166"/>
  <c r="I43" i="166"/>
  <c r="H34" i="166"/>
  <c r="F9" i="163" s="1"/>
  <c r="H35" i="179" s="1"/>
  <c r="G33" i="166"/>
  <c r="G28" i="166"/>
  <c r="K28" i="166"/>
  <c r="G30" i="166"/>
  <c r="J44" i="166"/>
  <c r="J42" i="166"/>
  <c r="J43" i="166"/>
  <c r="K33" i="166"/>
  <c r="G31" i="166"/>
  <c r="K29" i="166"/>
  <c r="G10" i="107"/>
  <c r="G11" i="107"/>
  <c r="G12" i="107"/>
  <c r="G13" i="107"/>
  <c r="G15" i="107"/>
  <c r="G16" i="107"/>
  <c r="G17" i="107"/>
  <c r="G18" i="107"/>
  <c r="G19" i="107"/>
  <c r="G22" i="107"/>
  <c r="G23" i="107"/>
  <c r="G24" i="107"/>
  <c r="G25" i="107"/>
  <c r="G20" i="107" l="1"/>
  <c r="G14" i="107"/>
  <c r="G26" i="107"/>
  <c r="I45" i="165"/>
  <c r="J45" i="165"/>
  <c r="E11" i="126"/>
  <c r="G34" i="165"/>
  <c r="K34" i="165"/>
  <c r="I45" i="167"/>
  <c r="J45" i="167"/>
  <c r="G34" i="166"/>
  <c r="K34" i="168"/>
  <c r="J45" i="168"/>
  <c r="G34" i="168"/>
  <c r="I45" i="168"/>
  <c r="I45" i="166"/>
  <c r="J45" i="166"/>
  <c r="K34" i="166"/>
  <c r="K34" i="167"/>
  <c r="G34" i="167"/>
  <c r="K55" i="113"/>
  <c r="K54" i="113"/>
  <c r="K53" i="113"/>
  <c r="K52" i="113"/>
  <c r="K51" i="113"/>
  <c r="K49" i="113"/>
  <c r="K48" i="113"/>
  <c r="K47" i="113"/>
  <c r="K46" i="113"/>
  <c r="K45" i="113"/>
  <c r="K43" i="113"/>
  <c r="K42" i="113"/>
  <c r="K41" i="113"/>
  <c r="K40" i="113"/>
  <c r="K39" i="113"/>
  <c r="K55" i="112"/>
  <c r="K54" i="112"/>
  <c r="K53" i="112"/>
  <c r="K52" i="112"/>
  <c r="K51" i="112"/>
  <c r="K49" i="112"/>
  <c r="K48" i="112"/>
  <c r="K47" i="112"/>
  <c r="K46" i="112"/>
  <c r="K45" i="112"/>
  <c r="K43" i="112"/>
  <c r="K42" i="112"/>
  <c r="K41" i="112"/>
  <c r="K40" i="112"/>
  <c r="K39" i="112"/>
  <c r="K55" i="111"/>
  <c r="K54" i="111"/>
  <c r="K53" i="111"/>
  <c r="K52" i="111"/>
  <c r="K51" i="111"/>
  <c r="K49" i="111"/>
  <c r="K48" i="111"/>
  <c r="K47" i="111"/>
  <c r="K46" i="111"/>
  <c r="K45" i="111"/>
  <c r="K43" i="111"/>
  <c r="K42" i="111"/>
  <c r="K41" i="111"/>
  <c r="K40" i="111"/>
  <c r="K39" i="111"/>
  <c r="K55" i="110"/>
  <c r="K54" i="110"/>
  <c r="K53" i="110"/>
  <c r="K52" i="110"/>
  <c r="K51" i="110"/>
  <c r="K49" i="110"/>
  <c r="K48" i="110"/>
  <c r="K47" i="110"/>
  <c r="K46" i="110"/>
  <c r="K45" i="110"/>
  <c r="K43" i="110"/>
  <c r="K42" i="110"/>
  <c r="K41" i="110"/>
  <c r="K40" i="110"/>
  <c r="K39" i="110"/>
  <c r="K55" i="109"/>
  <c r="K54" i="109"/>
  <c r="K53" i="109"/>
  <c r="K52" i="109"/>
  <c r="K51" i="109"/>
  <c r="K49" i="109"/>
  <c r="K48" i="109"/>
  <c r="K47" i="109"/>
  <c r="K46" i="109"/>
  <c r="K45" i="109"/>
  <c r="K43" i="109"/>
  <c r="K42" i="109"/>
  <c r="K41" i="109"/>
  <c r="K40" i="109"/>
  <c r="K39" i="109"/>
  <c r="K55" i="108"/>
  <c r="K54" i="108"/>
  <c r="K53" i="108"/>
  <c r="K52" i="108"/>
  <c r="K51" i="108"/>
  <c r="K49" i="108"/>
  <c r="K48" i="108"/>
  <c r="K47" i="108"/>
  <c r="K46" i="108"/>
  <c r="K45" i="108"/>
  <c r="K43" i="108"/>
  <c r="K42" i="108"/>
  <c r="K41" i="108"/>
  <c r="K40" i="108"/>
  <c r="K39" i="108"/>
  <c r="K25" i="113"/>
  <c r="K24" i="113"/>
  <c r="K23" i="113"/>
  <c r="K22" i="113"/>
  <c r="K21" i="113"/>
  <c r="K19" i="113"/>
  <c r="K18" i="113"/>
  <c r="K17" i="113"/>
  <c r="K16" i="113"/>
  <c r="K15" i="113"/>
  <c r="K13" i="113"/>
  <c r="K12" i="113"/>
  <c r="K11" i="113"/>
  <c r="K10" i="113"/>
  <c r="K9" i="113"/>
  <c r="K25" i="112"/>
  <c r="K24" i="112"/>
  <c r="K23" i="112"/>
  <c r="K22" i="112"/>
  <c r="K21" i="112"/>
  <c r="K19" i="112"/>
  <c r="K18" i="112"/>
  <c r="K17" i="112"/>
  <c r="K16" i="112"/>
  <c r="K15" i="112"/>
  <c r="K13" i="112"/>
  <c r="K12" i="112"/>
  <c r="K11" i="112"/>
  <c r="K10" i="112"/>
  <c r="K9" i="112"/>
  <c r="K25" i="111"/>
  <c r="K24" i="111"/>
  <c r="K23" i="111"/>
  <c r="K22" i="111"/>
  <c r="K21" i="111"/>
  <c r="K19" i="111"/>
  <c r="K18" i="111"/>
  <c r="K17" i="111"/>
  <c r="K16" i="111"/>
  <c r="K15" i="111"/>
  <c r="K13" i="111"/>
  <c r="K12" i="111"/>
  <c r="K11" i="111"/>
  <c r="K10" i="111"/>
  <c r="K9" i="111"/>
  <c r="K25" i="110"/>
  <c r="K24" i="110"/>
  <c r="K23" i="110"/>
  <c r="K22" i="110"/>
  <c r="K21" i="110"/>
  <c r="K19" i="110"/>
  <c r="K18" i="110"/>
  <c r="K17" i="110"/>
  <c r="K16" i="110"/>
  <c r="K15" i="110"/>
  <c r="K13" i="110"/>
  <c r="K12" i="110"/>
  <c r="K11" i="110"/>
  <c r="K10" i="110"/>
  <c r="K9" i="110"/>
  <c r="K25" i="109"/>
  <c r="K24" i="109"/>
  <c r="K23" i="109"/>
  <c r="K22" i="109"/>
  <c r="K21" i="109"/>
  <c r="K19" i="109"/>
  <c r="K18" i="109"/>
  <c r="K17" i="109"/>
  <c r="K16" i="109"/>
  <c r="K15" i="109"/>
  <c r="K13" i="109"/>
  <c r="K12" i="109"/>
  <c r="K11" i="109"/>
  <c r="K10" i="109"/>
  <c r="K9" i="109"/>
  <c r="K25" i="108"/>
  <c r="K24" i="108"/>
  <c r="K23" i="108"/>
  <c r="K22" i="108"/>
  <c r="K21" i="108"/>
  <c r="K19" i="108"/>
  <c r="K18" i="108"/>
  <c r="K17" i="108"/>
  <c r="K16" i="108"/>
  <c r="K15" i="108"/>
  <c r="K13" i="108"/>
  <c r="K12" i="108"/>
  <c r="K11" i="108"/>
  <c r="K10" i="108"/>
  <c r="K9" i="108"/>
  <c r="K14" i="112" l="1"/>
  <c r="K44" i="110"/>
  <c r="K56" i="112"/>
  <c r="K26" i="110"/>
  <c r="K56" i="108"/>
  <c r="K20" i="113"/>
  <c r="K14" i="108"/>
  <c r="K44" i="113"/>
  <c r="K50" i="113"/>
  <c r="K56" i="113"/>
  <c r="K26" i="113"/>
  <c r="K14" i="113"/>
  <c r="K44" i="112"/>
  <c r="K50" i="112"/>
  <c r="K20" i="112"/>
  <c r="K26" i="112"/>
  <c r="K50" i="111"/>
  <c r="K56" i="111"/>
  <c r="K44" i="111"/>
  <c r="K14" i="111"/>
  <c r="K20" i="111"/>
  <c r="K26" i="111"/>
  <c r="K50" i="110"/>
  <c r="K56" i="110"/>
  <c r="K14" i="110"/>
  <c r="K20" i="110"/>
  <c r="K44" i="109"/>
  <c r="K50" i="109"/>
  <c r="K56" i="109"/>
  <c r="K14" i="109"/>
  <c r="K20" i="109"/>
  <c r="K26" i="109"/>
  <c r="K44" i="108"/>
  <c r="K50" i="108"/>
  <c r="K20" i="108"/>
  <c r="K26" i="108"/>
  <c r="F40" i="145" l="1"/>
  <c r="D22" i="140" l="1"/>
  <c r="C22" i="140"/>
  <c r="D22" i="139"/>
  <c r="C22" i="139"/>
  <c r="D22" i="120"/>
  <c r="C22" i="120"/>
  <c r="K17" i="107" l="1"/>
  <c r="I27" i="107"/>
  <c r="J61" i="108"/>
  <c r="I61" i="108"/>
  <c r="J60" i="108"/>
  <c r="I60" i="108"/>
  <c r="J59" i="108"/>
  <c r="I59" i="108"/>
  <c r="J58" i="108"/>
  <c r="I58" i="108"/>
  <c r="J57" i="108"/>
  <c r="I57" i="108"/>
  <c r="J61" i="109"/>
  <c r="I61" i="109"/>
  <c r="J60" i="109"/>
  <c r="I60" i="109"/>
  <c r="J59" i="109"/>
  <c r="I59" i="109"/>
  <c r="J58" i="109"/>
  <c r="I58" i="109"/>
  <c r="J57" i="109"/>
  <c r="I57" i="109"/>
  <c r="J61" i="110"/>
  <c r="I61" i="110"/>
  <c r="J60" i="110"/>
  <c r="I60" i="110"/>
  <c r="J59" i="110"/>
  <c r="I59" i="110"/>
  <c r="J58" i="110"/>
  <c r="I58" i="110"/>
  <c r="J57" i="110"/>
  <c r="I57" i="110"/>
  <c r="J61" i="111"/>
  <c r="I61" i="111"/>
  <c r="J60" i="111"/>
  <c r="I60" i="111"/>
  <c r="J59" i="111"/>
  <c r="I59" i="111"/>
  <c r="J58" i="111"/>
  <c r="I58" i="111"/>
  <c r="J57" i="111"/>
  <c r="I57" i="111"/>
  <c r="J61" i="112"/>
  <c r="I61" i="112"/>
  <c r="J60" i="112"/>
  <c r="I60" i="112"/>
  <c r="J59" i="112"/>
  <c r="I59" i="112"/>
  <c r="J58" i="112"/>
  <c r="I58" i="112"/>
  <c r="J57" i="112"/>
  <c r="I57" i="112"/>
  <c r="J61" i="113"/>
  <c r="I61" i="113"/>
  <c r="J60" i="113"/>
  <c r="I60" i="113"/>
  <c r="J59" i="113"/>
  <c r="I59" i="113"/>
  <c r="J58" i="113"/>
  <c r="I58" i="113"/>
  <c r="J57" i="113"/>
  <c r="I57" i="113"/>
  <c r="J61" i="107"/>
  <c r="I61" i="107"/>
  <c r="J60" i="107"/>
  <c r="I60" i="107"/>
  <c r="J59" i="107"/>
  <c r="I59" i="107"/>
  <c r="J58" i="107"/>
  <c r="I58" i="107"/>
  <c r="J57" i="107"/>
  <c r="I57" i="107"/>
  <c r="J31" i="108"/>
  <c r="I31" i="108"/>
  <c r="J30" i="108"/>
  <c r="I30" i="108"/>
  <c r="J29" i="108"/>
  <c r="I29" i="108"/>
  <c r="J28" i="108"/>
  <c r="I28" i="108"/>
  <c r="J27" i="108"/>
  <c r="I27" i="108"/>
  <c r="J31" i="109"/>
  <c r="I31" i="109"/>
  <c r="J30" i="109"/>
  <c r="I30" i="109"/>
  <c r="J29" i="109"/>
  <c r="I29" i="109"/>
  <c r="J28" i="109"/>
  <c r="I28" i="109"/>
  <c r="J27" i="109"/>
  <c r="I27" i="109"/>
  <c r="J31" i="110"/>
  <c r="I31" i="110"/>
  <c r="J30" i="110"/>
  <c r="I30" i="110"/>
  <c r="J29" i="110"/>
  <c r="I29" i="110"/>
  <c r="J28" i="110"/>
  <c r="I28" i="110"/>
  <c r="J27" i="110"/>
  <c r="I27" i="110"/>
  <c r="J31" i="111"/>
  <c r="I31" i="111"/>
  <c r="J30" i="111"/>
  <c r="I30" i="111"/>
  <c r="J29" i="111"/>
  <c r="I29" i="111"/>
  <c r="J28" i="111"/>
  <c r="I28" i="111"/>
  <c r="J27" i="111"/>
  <c r="I27" i="111"/>
  <c r="J31" i="112"/>
  <c r="I31" i="112"/>
  <c r="J30" i="112"/>
  <c r="I30" i="112"/>
  <c r="J29" i="112"/>
  <c r="I29" i="112"/>
  <c r="J28" i="112"/>
  <c r="I28" i="112"/>
  <c r="J27" i="112"/>
  <c r="I27" i="112"/>
  <c r="J31" i="113"/>
  <c r="I31" i="113"/>
  <c r="J30" i="113"/>
  <c r="I30" i="113"/>
  <c r="J29" i="113"/>
  <c r="I29" i="113"/>
  <c r="J28" i="113"/>
  <c r="I28" i="113"/>
  <c r="J27" i="113"/>
  <c r="I27" i="113"/>
  <c r="J31" i="107"/>
  <c r="I31" i="107"/>
  <c r="J30" i="107"/>
  <c r="I30" i="107"/>
  <c r="J29" i="107"/>
  <c r="I29" i="107"/>
  <c r="J28" i="107"/>
  <c r="I28" i="107"/>
  <c r="J27" i="107"/>
  <c r="I62" i="110" l="1"/>
  <c r="K60" i="110" s="1"/>
  <c r="I62" i="108"/>
  <c r="K59" i="108" s="1"/>
  <c r="J32" i="107"/>
  <c r="I32" i="113"/>
  <c r="K31" i="113" s="1"/>
  <c r="J32" i="113"/>
  <c r="I62" i="112"/>
  <c r="K60" i="112" s="1"/>
  <c r="J62" i="111"/>
  <c r="J32" i="111"/>
  <c r="I32" i="111"/>
  <c r="K31" i="111" s="1"/>
  <c r="J62" i="109"/>
  <c r="I32" i="109"/>
  <c r="K28" i="109" s="1"/>
  <c r="J32" i="109"/>
  <c r="I62" i="107"/>
  <c r="I32" i="107"/>
  <c r="J62" i="113"/>
  <c r="I62" i="113"/>
  <c r="K57" i="113" s="1"/>
  <c r="J62" i="112"/>
  <c r="J32" i="112"/>
  <c r="I32" i="112"/>
  <c r="K31" i="112" s="1"/>
  <c r="I62" i="111"/>
  <c r="K57" i="111" s="1"/>
  <c r="J62" i="110"/>
  <c r="J32" i="110"/>
  <c r="I32" i="110"/>
  <c r="K31" i="110" s="1"/>
  <c r="I62" i="109"/>
  <c r="K61" i="109" s="1"/>
  <c r="J62" i="108"/>
  <c r="J32" i="108"/>
  <c r="I32" i="108"/>
  <c r="K30" i="108" s="1"/>
  <c r="J62" i="107"/>
  <c r="J11" i="163"/>
  <c r="I11" i="163"/>
  <c r="H11" i="163"/>
  <c r="G11" i="163"/>
  <c r="J10" i="163"/>
  <c r="I10" i="163"/>
  <c r="H10" i="163"/>
  <c r="G10" i="163"/>
  <c r="J9" i="163"/>
  <c r="I9" i="163"/>
  <c r="H9" i="163"/>
  <c r="G9" i="163"/>
  <c r="J8" i="163"/>
  <c r="I8" i="163"/>
  <c r="H8" i="163"/>
  <c r="G8" i="163"/>
  <c r="J7" i="163"/>
  <c r="I7" i="163"/>
  <c r="H7" i="163"/>
  <c r="G7" i="163"/>
  <c r="K29" i="112" l="1"/>
  <c r="K61" i="110"/>
  <c r="K57" i="109"/>
  <c r="K31" i="109"/>
  <c r="K58" i="113"/>
  <c r="K61" i="113"/>
  <c r="K29" i="111"/>
  <c r="K27" i="111"/>
  <c r="K28" i="111"/>
  <c r="K58" i="110"/>
  <c r="K30" i="110"/>
  <c r="K29" i="110"/>
  <c r="K59" i="109"/>
  <c r="K60" i="109"/>
  <c r="K30" i="109"/>
  <c r="K27" i="109"/>
  <c r="K31" i="108"/>
  <c r="K28" i="108"/>
  <c r="K59" i="113"/>
  <c r="K60" i="113"/>
  <c r="K29" i="113"/>
  <c r="K27" i="113"/>
  <c r="K30" i="113"/>
  <c r="K28" i="113"/>
  <c r="K61" i="112"/>
  <c r="K58" i="112"/>
  <c r="K59" i="112"/>
  <c r="K57" i="112"/>
  <c r="K30" i="112"/>
  <c r="K27" i="112"/>
  <c r="K28" i="112"/>
  <c r="K61" i="111"/>
  <c r="K58" i="111"/>
  <c r="K59" i="111"/>
  <c r="K60" i="111"/>
  <c r="K30" i="111"/>
  <c r="K59" i="110"/>
  <c r="K57" i="110"/>
  <c r="K28" i="110"/>
  <c r="K27" i="110"/>
  <c r="K58" i="109"/>
  <c r="K29" i="109"/>
  <c r="K60" i="108"/>
  <c r="K58" i="108"/>
  <c r="K57" i="108"/>
  <c r="K61" i="108"/>
  <c r="K29" i="108"/>
  <c r="K27" i="108"/>
  <c r="K9" i="163"/>
  <c r="K10" i="163"/>
  <c r="K7" i="163"/>
  <c r="K8" i="163"/>
  <c r="K11" i="163"/>
  <c r="K62" i="111" l="1"/>
  <c r="K32" i="110"/>
  <c r="K62" i="113"/>
  <c r="K32" i="113"/>
  <c r="K62" i="109"/>
  <c r="K32" i="108"/>
  <c r="K62" i="108"/>
  <c r="K62" i="112"/>
  <c r="K32" i="112"/>
  <c r="K32" i="111"/>
  <c r="K62" i="110"/>
  <c r="K32" i="109"/>
  <c r="C11" i="161"/>
  <c r="C11" i="162"/>
  <c r="B11" i="162"/>
  <c r="D11" i="162"/>
  <c r="B11" i="161"/>
  <c r="E9" i="162" l="1"/>
  <c r="E7" i="162"/>
  <c r="E10" i="162"/>
  <c r="E8" i="162"/>
  <c r="E8" i="161"/>
  <c r="E10" i="161"/>
  <c r="E7" i="161"/>
  <c r="E9" i="161"/>
  <c r="K19" i="116"/>
  <c r="K18" i="116"/>
  <c r="K17" i="116"/>
  <c r="K23" i="116"/>
  <c r="K24" i="116"/>
  <c r="K25" i="116"/>
  <c r="K26" i="116"/>
  <c r="K27" i="116"/>
  <c r="K22" i="116"/>
  <c r="K16" i="116"/>
  <c r="K20" i="116"/>
  <c r="K15" i="116"/>
  <c r="K9" i="116"/>
  <c r="K10" i="116"/>
  <c r="K11" i="116"/>
  <c r="K12" i="116"/>
  <c r="K13" i="116"/>
  <c r="K8" i="116"/>
  <c r="J34" i="116"/>
  <c r="I34" i="116"/>
  <c r="J33" i="116"/>
  <c r="I33" i="116"/>
  <c r="J32" i="116"/>
  <c r="I32" i="116"/>
  <c r="J31" i="116"/>
  <c r="I31" i="116"/>
  <c r="J30" i="116"/>
  <c r="I30" i="116"/>
  <c r="J29" i="116"/>
  <c r="I29" i="116"/>
  <c r="E11" i="161" l="1"/>
  <c r="E11" i="162"/>
  <c r="K14" i="116"/>
  <c r="K21" i="116"/>
  <c r="J35" i="116"/>
  <c r="D11" i="126"/>
  <c r="I35" i="116"/>
  <c r="K28" i="116"/>
  <c r="K33" i="116" l="1"/>
  <c r="K32" i="116"/>
  <c r="K29" i="116"/>
  <c r="K30" i="116"/>
  <c r="K31" i="116"/>
  <c r="K34" i="116"/>
  <c r="K35" i="116" l="1"/>
  <c r="H55" i="113" l="1"/>
  <c r="H49" i="113"/>
  <c r="H43" i="113"/>
  <c r="H25" i="113"/>
  <c r="H19" i="113"/>
  <c r="H13" i="113"/>
  <c r="H55" i="112"/>
  <c r="H49" i="112"/>
  <c r="H43" i="112"/>
  <c r="H25" i="112"/>
  <c r="H19" i="112"/>
  <c r="H13" i="112"/>
  <c r="H55" i="111"/>
  <c r="H49" i="111"/>
  <c r="H43" i="111"/>
  <c r="H25" i="111"/>
  <c r="H19" i="111"/>
  <c r="H13" i="111"/>
  <c r="H55" i="110"/>
  <c r="H49" i="110"/>
  <c r="H43" i="110"/>
  <c r="H25" i="110"/>
  <c r="H19" i="110"/>
  <c r="H13" i="110"/>
  <c r="H55" i="109"/>
  <c r="H49" i="109"/>
  <c r="H43" i="109"/>
  <c r="H25" i="109"/>
  <c r="H19" i="109"/>
  <c r="H13" i="109"/>
  <c r="H55" i="108"/>
  <c r="H49" i="108"/>
  <c r="H43" i="108"/>
  <c r="H25" i="108"/>
  <c r="H19" i="108"/>
  <c r="H13" i="108"/>
  <c r="K61" i="107"/>
  <c r="K55" i="107"/>
  <c r="K49" i="107"/>
  <c r="K43" i="107"/>
  <c r="H55" i="107"/>
  <c r="H49" i="107"/>
  <c r="H43" i="107"/>
  <c r="K31" i="107"/>
  <c r="K25" i="107"/>
  <c r="K19" i="107"/>
  <c r="K13" i="107"/>
  <c r="H25" i="107"/>
  <c r="H19" i="107"/>
  <c r="H13" i="107"/>
  <c r="H26" i="116"/>
  <c r="H19" i="116"/>
  <c r="H12" i="116"/>
  <c r="S21" i="122" l="1"/>
  <c r="C19" i="122" l="1"/>
  <c r="G49" i="107" l="1"/>
  <c r="K9" i="107" l="1"/>
  <c r="K10" i="107"/>
  <c r="K11" i="107"/>
  <c r="K12" i="107"/>
  <c r="K15" i="107"/>
  <c r="K16" i="107"/>
  <c r="K18" i="107"/>
  <c r="K21" i="107"/>
  <c r="K22" i="107"/>
  <c r="K23" i="107"/>
  <c r="K24" i="107"/>
  <c r="K27" i="107"/>
  <c r="K28" i="107"/>
  <c r="K29" i="107"/>
  <c r="K30" i="107"/>
  <c r="K32" i="107" l="1"/>
  <c r="K26" i="107"/>
  <c r="K20" i="107"/>
  <c r="K14" i="107"/>
  <c r="H13" i="116"/>
  <c r="T27" i="147"/>
  <c r="S27" i="147"/>
  <c r="M27" i="147"/>
  <c r="L27" i="147"/>
  <c r="K27" i="147"/>
  <c r="F27" i="147"/>
  <c r="E31" i="107" l="1"/>
  <c r="H31" i="107" s="1"/>
  <c r="E33" i="116" l="1"/>
  <c r="F33" i="116"/>
  <c r="E32" i="116"/>
  <c r="D33" i="116"/>
  <c r="H33" i="116" l="1"/>
  <c r="F38" i="145"/>
  <c r="E38" i="145"/>
  <c r="G38" i="145" s="1"/>
  <c r="F61" i="113" l="1"/>
  <c r="E61" i="113"/>
  <c r="H61" i="113" s="1"/>
  <c r="D61" i="113"/>
  <c r="F60" i="113"/>
  <c r="E60" i="113"/>
  <c r="H60" i="113" s="1"/>
  <c r="D60" i="113"/>
  <c r="F59" i="113"/>
  <c r="E59" i="113"/>
  <c r="H59" i="113" s="1"/>
  <c r="D59" i="113"/>
  <c r="F58" i="113"/>
  <c r="E58" i="113"/>
  <c r="H58" i="113" s="1"/>
  <c r="D58" i="113"/>
  <c r="F57" i="113"/>
  <c r="E57" i="113"/>
  <c r="D57" i="113"/>
  <c r="G55" i="113"/>
  <c r="H54" i="113"/>
  <c r="G54" i="113"/>
  <c r="H53" i="113"/>
  <c r="G53" i="113"/>
  <c r="H52" i="113"/>
  <c r="G52" i="113"/>
  <c r="H51" i="113"/>
  <c r="G51" i="113"/>
  <c r="H50" i="113"/>
  <c r="G49" i="113"/>
  <c r="H48" i="113"/>
  <c r="G48" i="113"/>
  <c r="H47" i="113"/>
  <c r="G47" i="113"/>
  <c r="H46" i="113"/>
  <c r="G46" i="113"/>
  <c r="H45" i="113"/>
  <c r="G45" i="113"/>
  <c r="H44" i="113"/>
  <c r="G43" i="113"/>
  <c r="H42" i="113"/>
  <c r="G42" i="113"/>
  <c r="H41" i="113"/>
  <c r="G41" i="113"/>
  <c r="H40" i="113"/>
  <c r="G40" i="113"/>
  <c r="H39" i="113"/>
  <c r="G39" i="113"/>
  <c r="F61" i="112"/>
  <c r="E61" i="112"/>
  <c r="H61" i="112" s="1"/>
  <c r="D61" i="112"/>
  <c r="F60" i="112"/>
  <c r="E60" i="112"/>
  <c r="H60" i="112" s="1"/>
  <c r="D60" i="112"/>
  <c r="F59" i="112"/>
  <c r="E59" i="112"/>
  <c r="H59" i="112" s="1"/>
  <c r="D59" i="112"/>
  <c r="F58" i="112"/>
  <c r="E58" i="112"/>
  <c r="H58" i="112" s="1"/>
  <c r="D58" i="112"/>
  <c r="F57" i="112"/>
  <c r="E57" i="112"/>
  <c r="D57" i="112"/>
  <c r="H56" i="112"/>
  <c r="G55" i="112"/>
  <c r="H54" i="112"/>
  <c r="G54" i="112"/>
  <c r="H53" i="112"/>
  <c r="G53" i="112"/>
  <c r="H52" i="112"/>
  <c r="G52" i="112"/>
  <c r="H51" i="112"/>
  <c r="G51" i="112"/>
  <c r="H50" i="112"/>
  <c r="G49" i="112"/>
  <c r="H48" i="112"/>
  <c r="G48" i="112"/>
  <c r="H47" i="112"/>
  <c r="G47" i="112"/>
  <c r="H46" i="112"/>
  <c r="G46" i="112"/>
  <c r="H45" i="112"/>
  <c r="G45" i="112"/>
  <c r="H44" i="112"/>
  <c r="G43" i="112"/>
  <c r="H42" i="112"/>
  <c r="G42" i="112"/>
  <c r="H41" i="112"/>
  <c r="G41" i="112"/>
  <c r="H40" i="112"/>
  <c r="G40" i="112"/>
  <c r="H39" i="112"/>
  <c r="G39" i="112"/>
  <c r="F61" i="111"/>
  <c r="E61" i="111"/>
  <c r="H61" i="111" s="1"/>
  <c r="D61" i="111"/>
  <c r="F60" i="111"/>
  <c r="E60" i="111"/>
  <c r="H60" i="111" s="1"/>
  <c r="D60" i="111"/>
  <c r="F59" i="111"/>
  <c r="E59" i="111"/>
  <c r="H59" i="111" s="1"/>
  <c r="D59" i="111"/>
  <c r="F58" i="111"/>
  <c r="E58" i="111"/>
  <c r="H58" i="111" s="1"/>
  <c r="D58" i="111"/>
  <c r="F57" i="111"/>
  <c r="E57" i="111"/>
  <c r="D57" i="111"/>
  <c r="H56" i="111"/>
  <c r="G55" i="111"/>
  <c r="H54" i="111"/>
  <c r="G54" i="111"/>
  <c r="H53" i="111"/>
  <c r="G53" i="111"/>
  <c r="H52" i="111"/>
  <c r="G52" i="111"/>
  <c r="H51" i="111"/>
  <c r="G51" i="111"/>
  <c r="H50" i="111"/>
  <c r="G49" i="111"/>
  <c r="H48" i="111"/>
  <c r="G48" i="111"/>
  <c r="H47" i="111"/>
  <c r="G47" i="111"/>
  <c r="H46" i="111"/>
  <c r="G46" i="111"/>
  <c r="H45" i="111"/>
  <c r="G45" i="111"/>
  <c r="H44" i="111"/>
  <c r="G43" i="111"/>
  <c r="H42" i="111"/>
  <c r="G42" i="111"/>
  <c r="H41" i="111"/>
  <c r="G41" i="111"/>
  <c r="H40" i="111"/>
  <c r="G40" i="111"/>
  <c r="H39" i="111"/>
  <c r="G39" i="111"/>
  <c r="F61" i="110"/>
  <c r="E61" i="110"/>
  <c r="H61" i="110" s="1"/>
  <c r="D61" i="110"/>
  <c r="F60" i="110"/>
  <c r="E60" i="110"/>
  <c r="H60" i="110" s="1"/>
  <c r="D60" i="110"/>
  <c r="F59" i="110"/>
  <c r="E59" i="110"/>
  <c r="H59" i="110" s="1"/>
  <c r="D59" i="110"/>
  <c r="F58" i="110"/>
  <c r="E58" i="110"/>
  <c r="H58" i="110" s="1"/>
  <c r="D58" i="110"/>
  <c r="F57" i="110"/>
  <c r="E57" i="110"/>
  <c r="D57" i="110"/>
  <c r="H56" i="110"/>
  <c r="G55" i="110"/>
  <c r="H54" i="110"/>
  <c r="G54" i="110"/>
  <c r="H53" i="110"/>
  <c r="G53" i="110"/>
  <c r="H52" i="110"/>
  <c r="G52" i="110"/>
  <c r="H51" i="110"/>
  <c r="G51" i="110"/>
  <c r="H50" i="110"/>
  <c r="G49" i="110"/>
  <c r="H48" i="110"/>
  <c r="G48" i="110"/>
  <c r="H47" i="110"/>
  <c r="G47" i="110"/>
  <c r="H46" i="110"/>
  <c r="G46" i="110"/>
  <c r="H45" i="110"/>
  <c r="G45" i="110"/>
  <c r="H44" i="110"/>
  <c r="G43" i="110"/>
  <c r="H42" i="110"/>
  <c r="G42" i="110"/>
  <c r="H41" i="110"/>
  <c r="G41" i="110"/>
  <c r="H40" i="110"/>
  <c r="G40" i="110"/>
  <c r="H39" i="110"/>
  <c r="G39" i="110"/>
  <c r="F61" i="109"/>
  <c r="E61" i="109"/>
  <c r="H61" i="109" s="1"/>
  <c r="D61" i="109"/>
  <c r="F60" i="109"/>
  <c r="E60" i="109"/>
  <c r="H60" i="109" s="1"/>
  <c r="D60" i="109"/>
  <c r="F59" i="109"/>
  <c r="E59" i="109"/>
  <c r="H59" i="109" s="1"/>
  <c r="D59" i="109"/>
  <c r="F58" i="109"/>
  <c r="E58" i="109"/>
  <c r="H58" i="109" s="1"/>
  <c r="D58" i="109"/>
  <c r="F57" i="109"/>
  <c r="E57" i="109"/>
  <c r="D57" i="109"/>
  <c r="H56" i="109"/>
  <c r="G55" i="109"/>
  <c r="H54" i="109"/>
  <c r="G54" i="109"/>
  <c r="H53" i="109"/>
  <c r="G53" i="109"/>
  <c r="H52" i="109"/>
  <c r="G52" i="109"/>
  <c r="H51" i="109"/>
  <c r="G51" i="109"/>
  <c r="H50" i="109"/>
  <c r="G49" i="109"/>
  <c r="H48" i="109"/>
  <c r="G48" i="109"/>
  <c r="H47" i="109"/>
  <c r="G47" i="109"/>
  <c r="H46" i="109"/>
  <c r="G46" i="109"/>
  <c r="H45" i="109"/>
  <c r="G45" i="109"/>
  <c r="H44" i="109"/>
  <c r="G43" i="109"/>
  <c r="H42" i="109"/>
  <c r="G42" i="109"/>
  <c r="H41" i="109"/>
  <c r="G41" i="109"/>
  <c r="H40" i="109"/>
  <c r="G40" i="109"/>
  <c r="H39" i="109"/>
  <c r="G39" i="109"/>
  <c r="G41" i="108"/>
  <c r="F61" i="108"/>
  <c r="E61" i="108"/>
  <c r="H61" i="108" s="1"/>
  <c r="D61" i="108"/>
  <c r="F60" i="108"/>
  <c r="E60" i="108"/>
  <c r="H60" i="108" s="1"/>
  <c r="D60" i="108"/>
  <c r="F59" i="108"/>
  <c r="E59" i="108"/>
  <c r="H59" i="108" s="1"/>
  <c r="D59" i="108"/>
  <c r="F58" i="108"/>
  <c r="E58" i="108"/>
  <c r="H58" i="108" s="1"/>
  <c r="D58" i="108"/>
  <c r="F57" i="108"/>
  <c r="E57" i="108"/>
  <c r="H57" i="108" s="1"/>
  <c r="D57" i="108"/>
  <c r="H56" i="108"/>
  <c r="G55" i="108"/>
  <c r="H54" i="108"/>
  <c r="G54" i="108"/>
  <c r="H53" i="108"/>
  <c r="G53" i="108"/>
  <c r="H52" i="108"/>
  <c r="G52" i="108"/>
  <c r="H51" i="108"/>
  <c r="G51" i="108"/>
  <c r="H50" i="108"/>
  <c r="G49" i="108"/>
  <c r="H48" i="108"/>
  <c r="G48" i="108"/>
  <c r="H47" i="108"/>
  <c r="G47" i="108"/>
  <c r="H46" i="108"/>
  <c r="G46" i="108"/>
  <c r="H45" i="108"/>
  <c r="G45" i="108"/>
  <c r="H44" i="108"/>
  <c r="G43" i="108"/>
  <c r="H42" i="108"/>
  <c r="G42" i="108"/>
  <c r="H41" i="108"/>
  <c r="H40" i="108"/>
  <c r="G40" i="108"/>
  <c r="H39" i="108"/>
  <c r="G39" i="108"/>
  <c r="F31" i="113"/>
  <c r="E31" i="113"/>
  <c r="H31" i="113" s="1"/>
  <c r="D31" i="113"/>
  <c r="F30" i="113"/>
  <c r="E30" i="113"/>
  <c r="H30" i="113" s="1"/>
  <c r="D30" i="113"/>
  <c r="F29" i="113"/>
  <c r="E29" i="113"/>
  <c r="H29" i="113" s="1"/>
  <c r="D29" i="113"/>
  <c r="F28" i="113"/>
  <c r="E28" i="113"/>
  <c r="H28" i="113" s="1"/>
  <c r="D28" i="113"/>
  <c r="F27" i="113"/>
  <c r="E27" i="113"/>
  <c r="D27" i="113"/>
  <c r="H26" i="113"/>
  <c r="G25" i="113"/>
  <c r="H24" i="113"/>
  <c r="G24" i="113"/>
  <c r="H23" i="113"/>
  <c r="G23" i="113"/>
  <c r="H22" i="113"/>
  <c r="G22" i="113"/>
  <c r="H21" i="113"/>
  <c r="G21" i="113"/>
  <c r="H20" i="113"/>
  <c r="G19" i="113"/>
  <c r="H18" i="113"/>
  <c r="G18" i="113"/>
  <c r="H17" i="113"/>
  <c r="G17" i="113"/>
  <c r="H16" i="113"/>
  <c r="G16" i="113"/>
  <c r="H15" i="113"/>
  <c r="G15" i="113"/>
  <c r="H14" i="113"/>
  <c r="G13" i="113"/>
  <c r="H12" i="113"/>
  <c r="G12" i="113"/>
  <c r="H11" i="113"/>
  <c r="G11" i="113"/>
  <c r="H10" i="113"/>
  <c r="G10" i="113"/>
  <c r="H9" i="113"/>
  <c r="G9" i="113"/>
  <c r="F31" i="112"/>
  <c r="E31" i="112"/>
  <c r="H31" i="112" s="1"/>
  <c r="D31" i="112"/>
  <c r="F30" i="112"/>
  <c r="E30" i="112"/>
  <c r="H30" i="112" s="1"/>
  <c r="D30" i="112"/>
  <c r="F29" i="112"/>
  <c r="E29" i="112"/>
  <c r="H29" i="112" s="1"/>
  <c r="D29" i="112"/>
  <c r="F28" i="112"/>
  <c r="E28" i="112"/>
  <c r="H28" i="112" s="1"/>
  <c r="D28" i="112"/>
  <c r="F27" i="112"/>
  <c r="E27" i="112"/>
  <c r="D27" i="112"/>
  <c r="H26" i="112"/>
  <c r="G25" i="112"/>
  <c r="H24" i="112"/>
  <c r="G24" i="112"/>
  <c r="H23" i="112"/>
  <c r="G23" i="112"/>
  <c r="H22" i="112"/>
  <c r="G22" i="112"/>
  <c r="H21" i="112"/>
  <c r="G21" i="112"/>
  <c r="H20" i="112"/>
  <c r="G19" i="112"/>
  <c r="H18" i="112"/>
  <c r="G18" i="112"/>
  <c r="H17" i="112"/>
  <c r="G17" i="112"/>
  <c r="H16" i="112"/>
  <c r="G16" i="112"/>
  <c r="H15" i="112"/>
  <c r="G15" i="112"/>
  <c r="H14" i="112"/>
  <c r="G13" i="112"/>
  <c r="H12" i="112"/>
  <c r="G12" i="112"/>
  <c r="H11" i="112"/>
  <c r="G11" i="112"/>
  <c r="H10" i="112"/>
  <c r="G10" i="112"/>
  <c r="H9" i="112"/>
  <c r="G9" i="112"/>
  <c r="F31" i="111"/>
  <c r="E31" i="111"/>
  <c r="H31" i="111" s="1"/>
  <c r="D31" i="111"/>
  <c r="F30" i="111"/>
  <c r="E30" i="111"/>
  <c r="H30" i="111" s="1"/>
  <c r="D30" i="111"/>
  <c r="F29" i="111"/>
  <c r="E29" i="111"/>
  <c r="H29" i="111" s="1"/>
  <c r="D29" i="111"/>
  <c r="F28" i="111"/>
  <c r="E28" i="111"/>
  <c r="H28" i="111" s="1"/>
  <c r="D28" i="111"/>
  <c r="F27" i="111"/>
  <c r="E27" i="111"/>
  <c r="D27" i="111"/>
  <c r="H26" i="111"/>
  <c r="G25" i="111"/>
  <c r="H24" i="111"/>
  <c r="G24" i="111"/>
  <c r="H23" i="111"/>
  <c r="G23" i="111"/>
  <c r="H22" i="111"/>
  <c r="G22" i="111"/>
  <c r="H21" i="111"/>
  <c r="G21" i="111"/>
  <c r="H20" i="111"/>
  <c r="G19" i="111"/>
  <c r="H18" i="111"/>
  <c r="G18" i="111"/>
  <c r="H17" i="111"/>
  <c r="G17" i="111"/>
  <c r="H16" i="111"/>
  <c r="G16" i="111"/>
  <c r="H15" i="111"/>
  <c r="G15" i="111"/>
  <c r="H14" i="111"/>
  <c r="G13" i="111"/>
  <c r="H12" i="111"/>
  <c r="G12" i="111"/>
  <c r="H11" i="111"/>
  <c r="G11" i="111"/>
  <c r="H10" i="111"/>
  <c r="G10" i="111"/>
  <c r="H9" i="111"/>
  <c r="G9" i="111"/>
  <c r="F31" i="110"/>
  <c r="E31" i="110"/>
  <c r="H31" i="110" s="1"/>
  <c r="D31" i="110"/>
  <c r="F30" i="110"/>
  <c r="E30" i="110"/>
  <c r="H30" i="110" s="1"/>
  <c r="D30" i="110"/>
  <c r="F29" i="110"/>
  <c r="E29" i="110"/>
  <c r="H29" i="110" s="1"/>
  <c r="D29" i="110"/>
  <c r="F28" i="110"/>
  <c r="E28" i="110"/>
  <c r="H28" i="110" s="1"/>
  <c r="D28" i="110"/>
  <c r="F27" i="110"/>
  <c r="E27" i="110"/>
  <c r="D27" i="110"/>
  <c r="H26" i="110"/>
  <c r="G25" i="110"/>
  <c r="H24" i="110"/>
  <c r="G24" i="110"/>
  <c r="H23" i="110"/>
  <c r="G23" i="110"/>
  <c r="H22" i="110"/>
  <c r="G22" i="110"/>
  <c r="H21" i="110"/>
  <c r="G21" i="110"/>
  <c r="H20" i="110"/>
  <c r="G19" i="110"/>
  <c r="H18" i="110"/>
  <c r="G18" i="110"/>
  <c r="H17" i="110"/>
  <c r="G17" i="110"/>
  <c r="H16" i="110"/>
  <c r="G16" i="110"/>
  <c r="H15" i="110"/>
  <c r="G15" i="110"/>
  <c r="H14" i="110"/>
  <c r="G13" i="110"/>
  <c r="H12" i="110"/>
  <c r="G12" i="110"/>
  <c r="H11" i="110"/>
  <c r="G11" i="110"/>
  <c r="H10" i="110"/>
  <c r="G10" i="110"/>
  <c r="H9" i="110"/>
  <c r="G9" i="110"/>
  <c r="F31" i="109"/>
  <c r="E31" i="109"/>
  <c r="H31" i="109" s="1"/>
  <c r="D31" i="109"/>
  <c r="F30" i="109"/>
  <c r="E30" i="109"/>
  <c r="H30" i="109" s="1"/>
  <c r="D30" i="109"/>
  <c r="F29" i="109"/>
  <c r="E29" i="109"/>
  <c r="H29" i="109" s="1"/>
  <c r="D29" i="109"/>
  <c r="F28" i="109"/>
  <c r="E28" i="109"/>
  <c r="H28" i="109" s="1"/>
  <c r="D28" i="109"/>
  <c r="F27" i="109"/>
  <c r="E27" i="109"/>
  <c r="D27" i="109"/>
  <c r="H26" i="109"/>
  <c r="G25" i="109"/>
  <c r="H24" i="109"/>
  <c r="G24" i="109"/>
  <c r="H23" i="109"/>
  <c r="G23" i="109"/>
  <c r="H22" i="109"/>
  <c r="G22" i="109"/>
  <c r="H21" i="109"/>
  <c r="G21" i="109"/>
  <c r="H20" i="109"/>
  <c r="G19" i="109"/>
  <c r="H18" i="109"/>
  <c r="G18" i="109"/>
  <c r="H17" i="109"/>
  <c r="G17" i="109"/>
  <c r="H16" i="109"/>
  <c r="G16" i="109"/>
  <c r="H15" i="109"/>
  <c r="G15" i="109"/>
  <c r="H14" i="109"/>
  <c r="G13" i="109"/>
  <c r="H12" i="109"/>
  <c r="G12" i="109"/>
  <c r="H11" i="109"/>
  <c r="G11" i="109"/>
  <c r="H10" i="109"/>
  <c r="G10" i="109"/>
  <c r="H9" i="109"/>
  <c r="G9" i="109"/>
  <c r="G25" i="108"/>
  <c r="G19" i="108"/>
  <c r="G13" i="108"/>
  <c r="G12" i="108"/>
  <c r="G55" i="107"/>
  <c r="G43" i="107"/>
  <c r="G42" i="107"/>
  <c r="E61" i="107"/>
  <c r="H61" i="107" s="1"/>
  <c r="E57" i="107"/>
  <c r="G52" i="107"/>
  <c r="G53" i="107"/>
  <c r="G54" i="107"/>
  <c r="G51" i="107"/>
  <c r="G46" i="107"/>
  <c r="G47" i="107"/>
  <c r="G48" i="107"/>
  <c r="G45" i="107"/>
  <c r="G40" i="107"/>
  <c r="G41" i="107"/>
  <c r="G39" i="107"/>
  <c r="K58" i="107"/>
  <c r="K59" i="107"/>
  <c r="K60" i="107"/>
  <c r="K57" i="107"/>
  <c r="K52" i="107"/>
  <c r="K53" i="107"/>
  <c r="K54" i="107"/>
  <c r="K51" i="107"/>
  <c r="K46" i="107"/>
  <c r="K47" i="107"/>
  <c r="K48" i="107"/>
  <c r="K45" i="107"/>
  <c r="K40" i="107"/>
  <c r="K41" i="107"/>
  <c r="K42" i="107"/>
  <c r="K39" i="107"/>
  <c r="H9" i="107"/>
  <c r="H39" i="107"/>
  <c r="F62" i="109" l="1"/>
  <c r="G44" i="107"/>
  <c r="K44" i="107"/>
  <c r="K50" i="107"/>
  <c r="K56" i="107"/>
  <c r="K62" i="107"/>
  <c r="G44" i="112"/>
  <c r="G56" i="112"/>
  <c r="G50" i="111"/>
  <c r="G44" i="109"/>
  <c r="G56" i="109"/>
  <c r="G14" i="109"/>
  <c r="G26" i="109"/>
  <c r="G56" i="108"/>
  <c r="G20" i="113"/>
  <c r="G20" i="111"/>
  <c r="G44" i="113"/>
  <c r="G56" i="113"/>
  <c r="G50" i="113"/>
  <c r="G14" i="113"/>
  <c r="G26" i="113"/>
  <c r="G50" i="112"/>
  <c r="G26" i="112"/>
  <c r="G14" i="112"/>
  <c r="G20" i="112"/>
  <c r="G44" i="111"/>
  <c r="G56" i="111"/>
  <c r="G14" i="111"/>
  <c r="G26" i="111"/>
  <c r="G44" i="110"/>
  <c r="G56" i="110"/>
  <c r="G50" i="110"/>
  <c r="G14" i="110"/>
  <c r="G26" i="110"/>
  <c r="G20" i="110"/>
  <c r="G50" i="109"/>
  <c r="G20" i="109"/>
  <c r="G44" i="108"/>
  <c r="G50" i="108"/>
  <c r="G50" i="107"/>
  <c r="G56" i="107"/>
  <c r="E62" i="113"/>
  <c r="G57" i="113" s="1"/>
  <c r="E32" i="113"/>
  <c r="H32" i="113" s="1"/>
  <c r="D62" i="113"/>
  <c r="E62" i="112"/>
  <c r="G60" i="112" s="1"/>
  <c r="E32" i="112"/>
  <c r="G28" i="112" s="1"/>
  <c r="D62" i="111"/>
  <c r="F62" i="111"/>
  <c r="D32" i="111"/>
  <c r="F62" i="110"/>
  <c r="D62" i="110"/>
  <c r="D32" i="110"/>
  <c r="F32" i="110"/>
  <c r="F32" i="109"/>
  <c r="D32" i="109"/>
  <c r="F62" i="108"/>
  <c r="F62" i="113"/>
  <c r="F32" i="113"/>
  <c r="D32" i="113"/>
  <c r="H57" i="112"/>
  <c r="D62" i="112"/>
  <c r="F62" i="112"/>
  <c r="D32" i="112"/>
  <c r="F32" i="112"/>
  <c r="H27" i="112"/>
  <c r="E62" i="111"/>
  <c r="H62" i="111" s="1"/>
  <c r="F32" i="111"/>
  <c r="E32" i="111"/>
  <c r="G30" i="111" s="1"/>
  <c r="E62" i="110"/>
  <c r="H62" i="110" s="1"/>
  <c r="E32" i="110"/>
  <c r="G30" i="110" s="1"/>
  <c r="D62" i="109"/>
  <c r="E62" i="109"/>
  <c r="G59" i="109" s="1"/>
  <c r="E32" i="109"/>
  <c r="H32" i="109" s="1"/>
  <c r="D62" i="108"/>
  <c r="E62" i="108"/>
  <c r="H62" i="108" s="1"/>
  <c r="H57" i="113"/>
  <c r="H57" i="111"/>
  <c r="H57" i="110"/>
  <c r="H57" i="109"/>
  <c r="H27" i="113"/>
  <c r="H27" i="111"/>
  <c r="H27" i="110"/>
  <c r="H27" i="109"/>
  <c r="G57" i="112" l="1"/>
  <c r="G58" i="112"/>
  <c r="G60" i="113"/>
  <c r="G59" i="112"/>
  <c r="G61" i="112"/>
  <c r="H62" i="112"/>
  <c r="G59" i="113"/>
  <c r="G61" i="113"/>
  <c r="G58" i="108"/>
  <c r="G59" i="111"/>
  <c r="G27" i="113"/>
  <c r="G30" i="113"/>
  <c r="G30" i="112"/>
  <c r="G57" i="110"/>
  <c r="G31" i="113"/>
  <c r="G58" i="109"/>
  <c r="G61" i="109"/>
  <c r="G29" i="109"/>
  <c r="G28" i="109"/>
  <c r="G30" i="109"/>
  <c r="G31" i="109"/>
  <c r="G57" i="108"/>
  <c r="G59" i="108"/>
  <c r="G60" i="108"/>
  <c r="G61" i="108"/>
  <c r="G58" i="113"/>
  <c r="H62" i="113"/>
  <c r="G29" i="113"/>
  <c r="G28" i="113"/>
  <c r="G29" i="112"/>
  <c r="G31" i="112"/>
  <c r="G60" i="109"/>
  <c r="G57" i="109"/>
  <c r="H62" i="109"/>
  <c r="G27" i="109"/>
  <c r="H32" i="112"/>
  <c r="G27" i="112"/>
  <c r="G57" i="111"/>
  <c r="G31" i="111"/>
  <c r="H32" i="111"/>
  <c r="G59" i="110"/>
  <c r="G31" i="110"/>
  <c r="H32" i="110"/>
  <c r="G60" i="111"/>
  <c r="G61" i="111"/>
  <c r="G58" i="111"/>
  <c r="G29" i="111"/>
  <c r="G28" i="111"/>
  <c r="G27" i="111"/>
  <c r="G60" i="110"/>
  <c r="G61" i="110"/>
  <c r="G58" i="110"/>
  <c r="G29" i="110"/>
  <c r="G28" i="110"/>
  <c r="G27" i="110"/>
  <c r="G62" i="112" l="1"/>
  <c r="G62" i="113"/>
  <c r="G62" i="109"/>
  <c r="G62" i="108"/>
  <c r="G32" i="113"/>
  <c r="G62" i="110"/>
  <c r="G32" i="110"/>
  <c r="G32" i="109"/>
  <c r="G32" i="112"/>
  <c r="G62" i="111"/>
  <c r="G32" i="111"/>
  <c r="N18" i="147" l="1"/>
  <c r="G21" i="147"/>
  <c r="G18" i="147"/>
  <c r="S18" i="147"/>
  <c r="T28" i="147" s="1"/>
  <c r="S19" i="147"/>
  <c r="T29" i="147" s="1"/>
  <c r="S20" i="147"/>
  <c r="T30" i="147" s="1"/>
  <c r="S21" i="147"/>
  <c r="T31" i="147" s="1"/>
  <c r="S22" i="147"/>
  <c r="S23" i="147"/>
  <c r="S24" i="147"/>
  <c r="L18" i="147"/>
  <c r="M28" i="147" s="1"/>
  <c r="L19" i="147"/>
  <c r="M29" i="147" s="1"/>
  <c r="L20" i="147"/>
  <c r="M30" i="147" s="1"/>
  <c r="L21" i="147"/>
  <c r="M31" i="147" s="1"/>
  <c r="L22" i="147"/>
  <c r="L23" i="147"/>
  <c r="L24" i="147"/>
  <c r="F18" i="147"/>
  <c r="F19" i="147"/>
  <c r="F20" i="147"/>
  <c r="F21" i="147"/>
  <c r="F22" i="147"/>
  <c r="F23" i="147"/>
  <c r="F24" i="147"/>
  <c r="F31" i="108"/>
  <c r="E31" i="108"/>
  <c r="H31" i="108" s="1"/>
  <c r="D31" i="108"/>
  <c r="F30" i="108"/>
  <c r="E30" i="108"/>
  <c r="H30" i="108" s="1"/>
  <c r="D30" i="108"/>
  <c r="F29" i="108"/>
  <c r="E29" i="108"/>
  <c r="H29" i="108" s="1"/>
  <c r="D29" i="108"/>
  <c r="F28" i="108"/>
  <c r="E28" i="108"/>
  <c r="D28" i="108"/>
  <c r="F27" i="108"/>
  <c r="E27" i="108"/>
  <c r="H27" i="108" s="1"/>
  <c r="D27" i="108"/>
  <c r="H26" i="108"/>
  <c r="H24" i="108"/>
  <c r="G24" i="108"/>
  <c r="H23" i="108"/>
  <c r="G23" i="108"/>
  <c r="H22" i="108"/>
  <c r="G22" i="108"/>
  <c r="H21" i="108"/>
  <c r="G21" i="108"/>
  <c r="G26" i="108" s="1"/>
  <c r="H20" i="108"/>
  <c r="H18" i="108"/>
  <c r="G18" i="108"/>
  <c r="H17" i="108"/>
  <c r="G17" i="108"/>
  <c r="H16" i="108"/>
  <c r="G16" i="108"/>
  <c r="H15" i="108"/>
  <c r="G15" i="108"/>
  <c r="H14" i="108"/>
  <c r="H12" i="108"/>
  <c r="H11" i="108"/>
  <c r="G11" i="108"/>
  <c r="H10" i="108"/>
  <c r="G10" i="108"/>
  <c r="H9" i="108"/>
  <c r="G9" i="108"/>
  <c r="G14" i="108" s="1"/>
  <c r="E59" i="107"/>
  <c r="H59" i="107" s="1"/>
  <c r="F61" i="107"/>
  <c r="D61" i="107"/>
  <c r="F60" i="107"/>
  <c r="E60" i="107"/>
  <c r="H60" i="107" s="1"/>
  <c r="D60" i="107"/>
  <c r="F59" i="107"/>
  <c r="D59" i="107"/>
  <c r="F58" i="107"/>
  <c r="E58" i="107"/>
  <c r="H58" i="107" s="1"/>
  <c r="D58" i="107"/>
  <c r="H57" i="107"/>
  <c r="F57" i="107"/>
  <c r="D57" i="107"/>
  <c r="H56" i="107"/>
  <c r="H54" i="107"/>
  <c r="H53" i="107"/>
  <c r="H52" i="107"/>
  <c r="H51" i="107"/>
  <c r="H50" i="107"/>
  <c r="H48" i="107"/>
  <c r="H47" i="107"/>
  <c r="H46" i="107"/>
  <c r="H45" i="107"/>
  <c r="H44" i="107"/>
  <c r="H42" i="107"/>
  <c r="H41" i="107"/>
  <c r="H40" i="107"/>
  <c r="D31" i="107"/>
  <c r="F31" i="107"/>
  <c r="D30" i="107"/>
  <c r="D27" i="107"/>
  <c r="H14" i="107"/>
  <c r="G13" i="116"/>
  <c r="G12" i="116"/>
  <c r="G11" i="116"/>
  <c r="G10" i="116"/>
  <c r="G9" i="116"/>
  <c r="G8" i="116"/>
  <c r="F32" i="108" l="1"/>
  <c r="G14" i="116"/>
  <c r="G20" i="108"/>
  <c r="E32" i="108"/>
  <c r="H32" i="108" s="1"/>
  <c r="D62" i="107"/>
  <c r="F62" i="107"/>
  <c r="H28" i="108"/>
  <c r="D32" i="108"/>
  <c r="E62" i="107"/>
  <c r="G59" i="107" s="1"/>
  <c r="G29" i="108" l="1"/>
  <c r="G31" i="108"/>
  <c r="G28" i="108"/>
  <c r="G27" i="108"/>
  <c r="G30" i="108"/>
  <c r="G60" i="107"/>
  <c r="H62" i="107"/>
  <c r="G57" i="107"/>
  <c r="G61" i="107"/>
  <c r="G58" i="107"/>
  <c r="G32" i="108" l="1"/>
  <c r="G62" i="107"/>
  <c r="H39" i="145"/>
  <c r="H40" i="145"/>
  <c r="B39" i="145"/>
  <c r="I20" i="122" l="1"/>
  <c r="B20" i="122"/>
  <c r="C27" i="147" l="1"/>
  <c r="D27" i="147"/>
  <c r="E27" i="147"/>
  <c r="B27" i="147"/>
  <c r="R18" i="128" l="1"/>
  <c r="P20" i="128"/>
  <c r="R20" i="128"/>
  <c r="B18" i="128"/>
  <c r="C18" i="128"/>
  <c r="D18" i="128"/>
  <c r="E18" i="128"/>
  <c r="F18" i="128"/>
  <c r="G18" i="128"/>
  <c r="H18" i="128"/>
  <c r="I18" i="128"/>
  <c r="J18" i="128"/>
  <c r="K18" i="128"/>
  <c r="L18" i="128"/>
  <c r="M18" i="128"/>
  <c r="N18" i="128"/>
  <c r="O18" i="128"/>
  <c r="P18" i="128"/>
  <c r="Q18" i="128"/>
  <c r="B19" i="128"/>
  <c r="C19" i="128"/>
  <c r="D19" i="128"/>
  <c r="E19" i="128"/>
  <c r="F19" i="128"/>
  <c r="G19" i="128"/>
  <c r="H19" i="128"/>
  <c r="I19" i="128"/>
  <c r="J19" i="128"/>
  <c r="K19" i="128"/>
  <c r="L19" i="128"/>
  <c r="M19" i="128"/>
  <c r="N19" i="128"/>
  <c r="O19" i="128"/>
  <c r="P19" i="128"/>
  <c r="Q19" i="128"/>
  <c r="R19" i="128"/>
  <c r="B20" i="128"/>
  <c r="C20" i="128"/>
  <c r="D20" i="128"/>
  <c r="E20" i="128"/>
  <c r="F20" i="128"/>
  <c r="G20" i="128"/>
  <c r="H20" i="128"/>
  <c r="I20" i="128"/>
  <c r="J20" i="128"/>
  <c r="K20" i="128"/>
  <c r="L20" i="128"/>
  <c r="M20" i="128"/>
  <c r="N20" i="128"/>
  <c r="O20" i="128"/>
  <c r="Q20" i="128"/>
  <c r="B21" i="128"/>
  <c r="C21" i="128"/>
  <c r="D21" i="128"/>
  <c r="E21" i="128"/>
  <c r="F21" i="128"/>
  <c r="G21" i="128"/>
  <c r="H21" i="128"/>
  <c r="I21" i="128"/>
  <c r="J21" i="128"/>
  <c r="K21" i="128"/>
  <c r="L21" i="128"/>
  <c r="M21" i="128"/>
  <c r="N21" i="128"/>
  <c r="O21" i="128"/>
  <c r="P21" i="128"/>
  <c r="Q21" i="128"/>
  <c r="R21" i="128"/>
  <c r="B22" i="128"/>
  <c r="C22" i="128"/>
  <c r="D22" i="128"/>
  <c r="E22" i="128"/>
  <c r="F22" i="128"/>
  <c r="G22" i="128"/>
  <c r="H22" i="128"/>
  <c r="I22" i="128"/>
  <c r="J22" i="128"/>
  <c r="K22" i="128"/>
  <c r="L22" i="128"/>
  <c r="M22" i="128"/>
  <c r="N22" i="128"/>
  <c r="O22" i="128"/>
  <c r="P22" i="128"/>
  <c r="Q22" i="128"/>
  <c r="B23" i="128"/>
  <c r="C23" i="128"/>
  <c r="D23" i="128"/>
  <c r="E23" i="128"/>
  <c r="F23" i="128"/>
  <c r="G23" i="128"/>
  <c r="H23" i="128"/>
  <c r="I23" i="128"/>
  <c r="J23" i="128"/>
  <c r="K23" i="128"/>
  <c r="L23" i="128"/>
  <c r="M23" i="128"/>
  <c r="N23" i="128"/>
  <c r="O23" i="128"/>
  <c r="P23" i="128"/>
  <c r="Q23" i="128"/>
  <c r="R23" i="128"/>
  <c r="B19" i="147"/>
  <c r="C19" i="147"/>
  <c r="D19" i="147"/>
  <c r="E19" i="147"/>
  <c r="G19" i="147"/>
  <c r="H19" i="147"/>
  <c r="I29" i="147" s="1"/>
  <c r="J29" i="147"/>
  <c r="J19" i="147"/>
  <c r="K29" i="147" s="1"/>
  <c r="K19" i="147"/>
  <c r="L29" i="147" s="1"/>
  <c r="M19" i="147"/>
  <c r="N19" i="147"/>
  <c r="O19" i="147"/>
  <c r="P29" i="147" s="1"/>
  <c r="P19" i="147"/>
  <c r="Q29" i="147" s="1"/>
  <c r="Q19" i="147"/>
  <c r="R29" i="147" s="1"/>
  <c r="R19" i="147"/>
  <c r="S29" i="147" s="1"/>
  <c r="T19" i="147"/>
  <c r="U19" i="147"/>
  <c r="B20" i="147"/>
  <c r="C20" i="147"/>
  <c r="D20" i="147"/>
  <c r="E20" i="147"/>
  <c r="G20" i="147"/>
  <c r="H20" i="147"/>
  <c r="I30" i="147" s="1"/>
  <c r="I20" i="147"/>
  <c r="J30" i="147" s="1"/>
  <c r="J20" i="147"/>
  <c r="K30" i="147" s="1"/>
  <c r="K20" i="147"/>
  <c r="L30" i="147" s="1"/>
  <c r="M20" i="147"/>
  <c r="N20" i="147"/>
  <c r="O20" i="147"/>
  <c r="P30" i="147" s="1"/>
  <c r="P20" i="147"/>
  <c r="Q30" i="147" s="1"/>
  <c r="Q20" i="147"/>
  <c r="R30" i="147" s="1"/>
  <c r="R20" i="147"/>
  <c r="S30" i="147" s="1"/>
  <c r="T20" i="147"/>
  <c r="U20" i="147"/>
  <c r="B21" i="147"/>
  <c r="C21" i="147"/>
  <c r="D21" i="147"/>
  <c r="E21" i="147"/>
  <c r="H21" i="147"/>
  <c r="I31" i="147" s="1"/>
  <c r="I21" i="147"/>
  <c r="J31" i="147" s="1"/>
  <c r="J21" i="147"/>
  <c r="K31" i="147" s="1"/>
  <c r="K21" i="147"/>
  <c r="L31" i="147" s="1"/>
  <c r="M21" i="147"/>
  <c r="N21" i="147"/>
  <c r="O21" i="147"/>
  <c r="P31" i="147" s="1"/>
  <c r="P21" i="147"/>
  <c r="Q31" i="147" s="1"/>
  <c r="Q21" i="147"/>
  <c r="R31" i="147" s="1"/>
  <c r="R21" i="147"/>
  <c r="S31" i="147" s="1"/>
  <c r="T21" i="147"/>
  <c r="U21" i="147"/>
  <c r="B22" i="147"/>
  <c r="C22" i="147"/>
  <c r="D22" i="147"/>
  <c r="E22" i="147"/>
  <c r="G22" i="147"/>
  <c r="H22" i="147"/>
  <c r="I22" i="147"/>
  <c r="J22" i="147"/>
  <c r="K22" i="147"/>
  <c r="M22" i="147"/>
  <c r="N22" i="147"/>
  <c r="O22" i="147"/>
  <c r="P22" i="147"/>
  <c r="Q22" i="147"/>
  <c r="R22" i="147"/>
  <c r="T22" i="147"/>
  <c r="U22" i="147"/>
  <c r="C23" i="147"/>
  <c r="D23" i="147"/>
  <c r="E23" i="147"/>
  <c r="G23" i="147"/>
  <c r="I23" i="147"/>
  <c r="J23" i="147"/>
  <c r="K23" i="147"/>
  <c r="M23" i="147"/>
  <c r="N23" i="147"/>
  <c r="O23" i="147"/>
  <c r="P23" i="147"/>
  <c r="Q23" i="147"/>
  <c r="R23" i="147"/>
  <c r="T23" i="147"/>
  <c r="U23" i="147"/>
  <c r="B24" i="147"/>
  <c r="C24" i="147"/>
  <c r="D24" i="147"/>
  <c r="E24" i="147"/>
  <c r="G24" i="147"/>
  <c r="H24" i="147"/>
  <c r="I24" i="147"/>
  <c r="J24" i="147"/>
  <c r="K24" i="147"/>
  <c r="M24" i="147"/>
  <c r="N24" i="147"/>
  <c r="O24" i="147"/>
  <c r="P24" i="147"/>
  <c r="Q24" i="147"/>
  <c r="R24" i="147"/>
  <c r="T24" i="147"/>
  <c r="U24" i="147"/>
  <c r="R22" i="128" l="1"/>
  <c r="H37" i="145"/>
  <c r="J37" i="145"/>
  <c r="D37" i="145"/>
  <c r="F20" i="140" l="1"/>
  <c r="F20" i="139"/>
  <c r="F20" i="120"/>
  <c r="F18" i="140"/>
  <c r="F18" i="139"/>
  <c r="F18" i="120"/>
  <c r="F16" i="140"/>
  <c r="F16" i="139"/>
  <c r="F16" i="120"/>
  <c r="F14" i="140"/>
  <c r="F14" i="139"/>
  <c r="F14" i="120"/>
  <c r="F12" i="140"/>
  <c r="F12" i="139"/>
  <c r="F12" i="120"/>
  <c r="F10" i="140"/>
  <c r="F10" i="120"/>
  <c r="F18" i="141" l="1"/>
  <c r="F10" i="141"/>
  <c r="F10" i="139"/>
  <c r="F16" i="141" l="1"/>
  <c r="F20" i="141"/>
  <c r="F12" i="141"/>
  <c r="F14" i="141"/>
  <c r="G16" i="116" l="1"/>
  <c r="G17" i="116"/>
  <c r="G18" i="116"/>
  <c r="G19" i="116"/>
  <c r="G20" i="116"/>
  <c r="G15" i="116"/>
  <c r="G21" i="116" l="1"/>
  <c r="C18" i="147" l="1"/>
  <c r="D18" i="147"/>
  <c r="E18" i="147"/>
  <c r="B18" i="147"/>
  <c r="G8" i="141" l="1"/>
  <c r="H8" i="141"/>
  <c r="I8" i="141"/>
  <c r="J8" i="141"/>
  <c r="G9" i="141"/>
  <c r="H9" i="141"/>
  <c r="I9" i="141"/>
  <c r="J9" i="141"/>
  <c r="G10" i="141"/>
  <c r="H10" i="141"/>
  <c r="I10" i="141"/>
  <c r="J10" i="141"/>
  <c r="G11" i="141"/>
  <c r="H11" i="141"/>
  <c r="I11" i="141"/>
  <c r="J11" i="141"/>
  <c r="G12" i="141"/>
  <c r="H12" i="141"/>
  <c r="I12" i="141"/>
  <c r="J12" i="141"/>
  <c r="G13" i="141"/>
  <c r="H13" i="141"/>
  <c r="I13" i="141"/>
  <c r="J13" i="141"/>
  <c r="G14" i="141"/>
  <c r="H14" i="141"/>
  <c r="I14" i="141"/>
  <c r="J14" i="141"/>
  <c r="G15" i="141"/>
  <c r="H15" i="141"/>
  <c r="I15" i="141"/>
  <c r="J15" i="141"/>
  <c r="G16" i="141"/>
  <c r="H16" i="141"/>
  <c r="I16" i="141"/>
  <c r="J16" i="141"/>
  <c r="G17" i="141"/>
  <c r="H17" i="141"/>
  <c r="I17" i="141"/>
  <c r="J17" i="141"/>
  <c r="G18" i="141"/>
  <c r="H18" i="141"/>
  <c r="I18" i="141"/>
  <c r="J18" i="141"/>
  <c r="G19" i="141"/>
  <c r="H19" i="141"/>
  <c r="I19" i="141"/>
  <c r="J19" i="141"/>
  <c r="G20" i="141"/>
  <c r="H20" i="141"/>
  <c r="I20" i="141"/>
  <c r="J20" i="141"/>
  <c r="G21" i="141"/>
  <c r="H21" i="141"/>
  <c r="I21" i="141"/>
  <c r="J21" i="141"/>
  <c r="G22" i="141"/>
  <c r="H22" i="141"/>
  <c r="I22" i="141"/>
  <c r="J22" i="141"/>
  <c r="G23" i="141"/>
  <c r="H23" i="141"/>
  <c r="I23" i="141"/>
  <c r="J23" i="141"/>
  <c r="G7" i="141"/>
  <c r="J7" i="141"/>
  <c r="I7" i="141"/>
  <c r="H7" i="141"/>
  <c r="K18" i="141" l="1"/>
  <c r="K16" i="141"/>
  <c r="K8" i="141"/>
  <c r="K13" i="141"/>
  <c r="K11" i="141"/>
  <c r="K23" i="141"/>
  <c r="K21" i="141"/>
  <c r="K19" i="141"/>
  <c r="K17" i="141"/>
  <c r="K14" i="141"/>
  <c r="K22" i="141"/>
  <c r="K15" i="141"/>
  <c r="K12" i="141"/>
  <c r="K10" i="141"/>
  <c r="K9" i="141"/>
  <c r="K20" i="141"/>
  <c r="K7" i="141"/>
  <c r="C10" i="141" l="1"/>
  <c r="D10" i="141"/>
  <c r="C12" i="141"/>
  <c r="D12" i="141"/>
  <c r="C14" i="141"/>
  <c r="D14" i="141"/>
  <c r="C16" i="141"/>
  <c r="D16" i="141"/>
  <c r="C18" i="141"/>
  <c r="D18" i="141"/>
  <c r="C20" i="141"/>
  <c r="D20" i="141"/>
  <c r="C7" i="140"/>
  <c r="D7" i="140"/>
  <c r="C8" i="140"/>
  <c r="D8" i="140"/>
  <c r="C9" i="140"/>
  <c r="D9" i="140"/>
  <c r="C10" i="140"/>
  <c r="D10" i="140"/>
  <c r="C11" i="140"/>
  <c r="D11" i="140"/>
  <c r="C12" i="140"/>
  <c r="D12" i="140"/>
  <c r="C13" i="140"/>
  <c r="D13" i="140"/>
  <c r="C14" i="140"/>
  <c r="D14" i="140"/>
  <c r="C15" i="140"/>
  <c r="D15" i="140"/>
  <c r="C16" i="140"/>
  <c r="D16" i="140"/>
  <c r="C17" i="140"/>
  <c r="D17" i="140"/>
  <c r="C18" i="140"/>
  <c r="D18" i="140"/>
  <c r="C19" i="140"/>
  <c r="D19" i="140"/>
  <c r="C20" i="140"/>
  <c r="D20" i="140"/>
  <c r="B20" i="140"/>
  <c r="B19" i="140"/>
  <c r="B18" i="140"/>
  <c r="B17" i="140"/>
  <c r="B16" i="140"/>
  <c r="B15" i="140"/>
  <c r="B14" i="140"/>
  <c r="B13" i="140"/>
  <c r="B12" i="140"/>
  <c r="B11" i="140"/>
  <c r="B10" i="140"/>
  <c r="B9" i="140"/>
  <c r="B8" i="140"/>
  <c r="B7" i="140"/>
  <c r="C7" i="139"/>
  <c r="D7" i="139"/>
  <c r="C8" i="139"/>
  <c r="D8" i="139"/>
  <c r="C9" i="139"/>
  <c r="D9" i="139"/>
  <c r="C10" i="139"/>
  <c r="D10" i="139"/>
  <c r="C11" i="139"/>
  <c r="D11" i="139"/>
  <c r="C12" i="139"/>
  <c r="D12" i="139"/>
  <c r="C13" i="139"/>
  <c r="D13" i="139"/>
  <c r="C14" i="139"/>
  <c r="D14" i="139"/>
  <c r="C15" i="139"/>
  <c r="D15" i="139"/>
  <c r="C16" i="139"/>
  <c r="D16" i="139"/>
  <c r="C17" i="139"/>
  <c r="D17" i="139"/>
  <c r="C18" i="139"/>
  <c r="D18" i="139"/>
  <c r="C19" i="139"/>
  <c r="D19" i="139"/>
  <c r="C20" i="139"/>
  <c r="D20" i="139"/>
  <c r="B20" i="139"/>
  <c r="B19" i="139"/>
  <c r="B18" i="139"/>
  <c r="B17" i="139"/>
  <c r="B16" i="139"/>
  <c r="B15" i="139"/>
  <c r="B14" i="139"/>
  <c r="B13" i="139"/>
  <c r="B12" i="139"/>
  <c r="B11" i="139"/>
  <c r="B10" i="139"/>
  <c r="B9" i="139"/>
  <c r="B8" i="139"/>
  <c r="B7" i="139"/>
  <c r="C7" i="120"/>
  <c r="D7" i="120"/>
  <c r="C8" i="120"/>
  <c r="D8" i="120"/>
  <c r="C9" i="120"/>
  <c r="D9" i="120"/>
  <c r="C10" i="120"/>
  <c r="D10" i="120"/>
  <c r="C11" i="120"/>
  <c r="D11" i="120"/>
  <c r="C12" i="120"/>
  <c r="D12" i="120"/>
  <c r="C13" i="120"/>
  <c r="D13" i="120"/>
  <c r="C14" i="120"/>
  <c r="D14" i="120"/>
  <c r="C15" i="120"/>
  <c r="D15" i="120"/>
  <c r="C16" i="120"/>
  <c r="D16" i="120"/>
  <c r="C17" i="120"/>
  <c r="D17" i="120"/>
  <c r="C18" i="120"/>
  <c r="D18" i="120"/>
  <c r="C19" i="120"/>
  <c r="D19" i="120"/>
  <c r="C20" i="120"/>
  <c r="D20" i="120"/>
  <c r="B20" i="120"/>
  <c r="B19" i="120"/>
  <c r="B18" i="120"/>
  <c r="B17" i="120"/>
  <c r="B16" i="120"/>
  <c r="B15" i="120"/>
  <c r="B14" i="120"/>
  <c r="B13" i="120"/>
  <c r="B12" i="120"/>
  <c r="B11" i="120"/>
  <c r="B10" i="120"/>
  <c r="B9" i="120"/>
  <c r="B8" i="120"/>
  <c r="B7" i="120"/>
  <c r="B21" i="120" l="1"/>
  <c r="D21" i="120"/>
  <c r="E7" i="120" s="1"/>
  <c r="C21" i="120"/>
  <c r="Q27" i="147" l="1"/>
  <c r="R27" i="147"/>
  <c r="P27" i="147"/>
  <c r="O29" i="147"/>
  <c r="O30" i="147"/>
  <c r="O31" i="147"/>
  <c r="O28" i="147"/>
  <c r="J27" i="147"/>
  <c r="I27" i="147"/>
  <c r="H29" i="147"/>
  <c r="H30" i="147"/>
  <c r="H31" i="147"/>
  <c r="H28" i="147"/>
  <c r="T18" i="147" l="1"/>
  <c r="M18" i="147"/>
  <c r="R18" i="147"/>
  <c r="S28" i="147" s="1"/>
  <c r="Q18" i="147"/>
  <c r="R28" i="147" s="1"/>
  <c r="P18" i="147"/>
  <c r="Q28" i="147" s="1"/>
  <c r="O18" i="147"/>
  <c r="P28" i="147" s="1"/>
  <c r="K18" i="147"/>
  <c r="L28" i="147" s="1"/>
  <c r="J18" i="147"/>
  <c r="K28" i="147" s="1"/>
  <c r="I18" i="147"/>
  <c r="J28" i="147" s="1"/>
  <c r="H18" i="147"/>
  <c r="I28" i="147" s="1"/>
  <c r="U18" i="147" l="1"/>
  <c r="K6" i="146" l="1"/>
  <c r="H6" i="146" l="1"/>
  <c r="M6" i="146"/>
  <c r="I6" i="146"/>
  <c r="C6" i="146"/>
  <c r="E6" i="146"/>
  <c r="E39" i="145"/>
  <c r="F45" i="145"/>
  <c r="J40" i="145"/>
  <c r="I40" i="145"/>
  <c r="I47" i="145"/>
  <c r="I39" i="145"/>
  <c r="I46" i="145"/>
  <c r="I38" i="145"/>
  <c r="H38" i="145"/>
  <c r="E40" i="145"/>
  <c r="F47" i="145" s="1"/>
  <c r="F39" i="145"/>
  <c r="D40" i="145"/>
  <c r="C38" i="145"/>
  <c r="H29" i="179" s="1"/>
  <c r="C39" i="145"/>
  <c r="C40" i="145"/>
  <c r="B40" i="145"/>
  <c r="C47" i="145" s="1"/>
  <c r="C46" i="145"/>
  <c r="B38" i="145"/>
  <c r="I37" i="145"/>
  <c r="F37" i="145"/>
  <c r="E37" i="145"/>
  <c r="C37" i="145"/>
  <c r="B37" i="145"/>
  <c r="H41" i="145"/>
  <c r="E41" i="145"/>
  <c r="H30" i="179" l="1"/>
  <c r="G39" i="145"/>
  <c r="E30" i="179"/>
  <c r="C45" i="145"/>
  <c r="E29" i="179"/>
  <c r="I45" i="145"/>
  <c r="J38" i="145"/>
  <c r="D39" i="145"/>
  <c r="J39" i="145"/>
  <c r="D38" i="145"/>
  <c r="L6" i="146"/>
  <c r="F6" i="146"/>
  <c r="J6" i="146"/>
  <c r="F46" i="145"/>
  <c r="I4" i="113"/>
  <c r="I4" i="112"/>
  <c r="I4" i="111"/>
  <c r="I4" i="110"/>
  <c r="I4" i="109"/>
  <c r="I4" i="108"/>
  <c r="I4" i="107"/>
  <c r="K5" i="105"/>
  <c r="J5" i="105"/>
  <c r="I5" i="105"/>
  <c r="H5" i="105"/>
  <c r="A38" i="116"/>
  <c r="I4" i="116"/>
  <c r="D21" i="140"/>
  <c r="D23" i="140" s="1"/>
  <c r="C21" i="140"/>
  <c r="C23" i="140" s="1"/>
  <c r="B21" i="140"/>
  <c r="B23" i="140" s="1"/>
  <c r="D21" i="139"/>
  <c r="D23" i="139" s="1"/>
  <c r="C21" i="139"/>
  <c r="C23" i="139" s="1"/>
  <c r="B21" i="139"/>
  <c r="B23" i="139" s="1"/>
  <c r="E7" i="140" l="1"/>
  <c r="E9" i="140"/>
  <c r="E14" i="140"/>
  <c r="E19" i="140"/>
  <c r="E10" i="140"/>
  <c r="E15" i="140"/>
  <c r="E13" i="140"/>
  <c r="E18" i="140"/>
  <c r="E11" i="140"/>
  <c r="E17" i="140"/>
  <c r="E10" i="139"/>
  <c r="E11" i="139"/>
  <c r="E19" i="139"/>
  <c r="E9" i="139"/>
  <c r="E13" i="139"/>
  <c r="E17" i="139"/>
  <c r="E14" i="139"/>
  <c r="E18" i="139"/>
  <c r="E7" i="139"/>
  <c r="E15" i="139"/>
  <c r="E8" i="139"/>
  <c r="E12" i="139"/>
  <c r="E16" i="139"/>
  <c r="E8" i="140"/>
  <c r="E12" i="140"/>
  <c r="E16" i="140"/>
  <c r="E20" i="140"/>
  <c r="E20" i="139"/>
  <c r="G38" i="116"/>
  <c r="J42" i="116"/>
  <c r="I42" i="116"/>
  <c r="H45" i="116"/>
  <c r="H44" i="116"/>
  <c r="H43" i="116"/>
  <c r="D42" i="116"/>
  <c r="C42" i="116"/>
  <c r="B45" i="116"/>
  <c r="B44" i="116"/>
  <c r="B43" i="116"/>
  <c r="D32" i="133"/>
  <c r="D33" i="133"/>
  <c r="D34" i="133"/>
  <c r="F30" i="133"/>
  <c r="G30" i="133"/>
  <c r="H30" i="133"/>
  <c r="E30" i="133"/>
  <c r="D31" i="133"/>
  <c r="C19" i="133"/>
  <c r="F33" i="133" s="1"/>
  <c r="K22" i="133"/>
  <c r="K18" i="133"/>
  <c r="F18" i="133"/>
  <c r="F22" i="133"/>
  <c r="J23" i="133"/>
  <c r="I23" i="133"/>
  <c r="H23" i="133"/>
  <c r="G23" i="133"/>
  <c r="E23" i="133"/>
  <c r="D23" i="133"/>
  <c r="C23" i="133"/>
  <c r="B23" i="133"/>
  <c r="J22" i="133"/>
  <c r="I22" i="133"/>
  <c r="H22" i="133"/>
  <c r="G22" i="133"/>
  <c r="E22" i="133"/>
  <c r="D22" i="133"/>
  <c r="C22" i="133"/>
  <c r="B22" i="133"/>
  <c r="J21" i="133"/>
  <c r="I21" i="133"/>
  <c r="H21" i="133"/>
  <c r="G21" i="133"/>
  <c r="E21" i="133"/>
  <c r="D21" i="133"/>
  <c r="C21" i="133"/>
  <c r="B21" i="133"/>
  <c r="K20" i="133"/>
  <c r="J20" i="133"/>
  <c r="I20" i="133"/>
  <c r="H20" i="133"/>
  <c r="G20" i="133"/>
  <c r="E20" i="133"/>
  <c r="H34" i="133" s="1"/>
  <c r="D20" i="133"/>
  <c r="G34" i="133" s="1"/>
  <c r="C20" i="133"/>
  <c r="F34" i="133" s="1"/>
  <c r="B20" i="133"/>
  <c r="E34" i="133" s="1"/>
  <c r="J19" i="133"/>
  <c r="I19" i="133"/>
  <c r="H19" i="133"/>
  <c r="G19" i="133"/>
  <c r="E19" i="133"/>
  <c r="H33" i="133" s="1"/>
  <c r="D19" i="133"/>
  <c r="G33" i="133" s="1"/>
  <c r="B19" i="133"/>
  <c r="E33" i="133" s="1"/>
  <c r="J18" i="133"/>
  <c r="I18" i="133"/>
  <c r="H18" i="133"/>
  <c r="G18" i="133"/>
  <c r="E18" i="133"/>
  <c r="H32" i="133" s="1"/>
  <c r="D18" i="133"/>
  <c r="G32" i="133" s="1"/>
  <c r="C18" i="133"/>
  <c r="F32" i="133" s="1"/>
  <c r="B18" i="133"/>
  <c r="E32" i="133" s="1"/>
  <c r="J17" i="133"/>
  <c r="I17" i="133"/>
  <c r="H17" i="133"/>
  <c r="G17" i="133"/>
  <c r="E17" i="133"/>
  <c r="H31" i="133" s="1"/>
  <c r="D17" i="133"/>
  <c r="G31" i="133" s="1"/>
  <c r="C17" i="133"/>
  <c r="F31" i="133" s="1"/>
  <c r="B17" i="133"/>
  <c r="E31" i="133" s="1"/>
  <c r="F20" i="133" l="1"/>
  <c r="E21" i="139"/>
  <c r="E21" i="140"/>
  <c r="K23" i="133"/>
  <c r="K21" i="133"/>
  <c r="K19" i="133"/>
  <c r="K17" i="133"/>
  <c r="F19" i="133"/>
  <c r="F23" i="133"/>
  <c r="F17" i="133"/>
  <c r="F21" i="133"/>
  <c r="B17" i="128"/>
  <c r="R17" i="128"/>
  <c r="Q17" i="128"/>
  <c r="P17" i="128"/>
  <c r="O17" i="128"/>
  <c r="N17" i="128"/>
  <c r="M17" i="128"/>
  <c r="L17" i="128"/>
  <c r="K17" i="128"/>
  <c r="J17" i="128"/>
  <c r="I17" i="128"/>
  <c r="H17" i="128"/>
  <c r="G17" i="128"/>
  <c r="F17" i="128"/>
  <c r="E17" i="128"/>
  <c r="D17" i="128"/>
  <c r="C17" i="128"/>
  <c r="C24" i="122" l="1"/>
  <c r="C23" i="122"/>
  <c r="C22" i="122"/>
  <c r="C21" i="122"/>
  <c r="C20" i="122"/>
  <c r="C18" i="122"/>
  <c r="S24" i="122"/>
  <c r="R24" i="122"/>
  <c r="Q24" i="122"/>
  <c r="N24" i="122"/>
  <c r="M24" i="122"/>
  <c r="L24" i="122"/>
  <c r="K24" i="122"/>
  <c r="S23" i="122"/>
  <c r="R23" i="122"/>
  <c r="Q23" i="122"/>
  <c r="P23" i="122"/>
  <c r="N23" i="122"/>
  <c r="M23" i="122"/>
  <c r="L23" i="122"/>
  <c r="K23" i="122"/>
  <c r="S22" i="122"/>
  <c r="R22" i="122"/>
  <c r="Q22" i="122"/>
  <c r="N22" i="122"/>
  <c r="M22" i="122"/>
  <c r="L22" i="122"/>
  <c r="K22" i="122"/>
  <c r="R21" i="122"/>
  <c r="Q21" i="122"/>
  <c r="N21" i="122"/>
  <c r="M21" i="122"/>
  <c r="L21" i="122"/>
  <c r="K21" i="122"/>
  <c r="S20" i="122"/>
  <c r="R20" i="122"/>
  <c r="Q20" i="122"/>
  <c r="N20" i="122"/>
  <c r="M20" i="122"/>
  <c r="L20" i="122"/>
  <c r="K20" i="122"/>
  <c r="S19" i="122"/>
  <c r="R19" i="122"/>
  <c r="Q19" i="122"/>
  <c r="P19" i="122"/>
  <c r="N19" i="122"/>
  <c r="M19" i="122"/>
  <c r="L19" i="122"/>
  <c r="K19" i="122"/>
  <c r="S18" i="122"/>
  <c r="Q18" i="122"/>
  <c r="N18" i="122"/>
  <c r="M18" i="122"/>
  <c r="K18" i="122"/>
  <c r="P21" i="122"/>
  <c r="O21" i="122"/>
  <c r="P20" i="122"/>
  <c r="O20" i="122"/>
  <c r="O23" i="122"/>
  <c r="P24" i="122"/>
  <c r="O24" i="122"/>
  <c r="P22" i="122"/>
  <c r="O22" i="122"/>
  <c r="J24" i="122"/>
  <c r="I24" i="122"/>
  <c r="H24" i="122"/>
  <c r="E24" i="122"/>
  <c r="D24" i="122"/>
  <c r="B24" i="122"/>
  <c r="J23" i="122"/>
  <c r="I23" i="122"/>
  <c r="H23" i="122"/>
  <c r="E23" i="122"/>
  <c r="D23" i="122"/>
  <c r="B23" i="122"/>
  <c r="J22" i="122"/>
  <c r="I22" i="122"/>
  <c r="H22" i="122"/>
  <c r="E22" i="122"/>
  <c r="D22" i="122"/>
  <c r="J21" i="122"/>
  <c r="I21" i="122"/>
  <c r="H21" i="122"/>
  <c r="E21" i="122"/>
  <c r="D21" i="122"/>
  <c r="B21" i="122"/>
  <c r="J20" i="122"/>
  <c r="H20" i="122"/>
  <c r="E20" i="122"/>
  <c r="D20" i="122"/>
  <c r="J19" i="122"/>
  <c r="I19" i="122"/>
  <c r="H19" i="122"/>
  <c r="E19" i="122"/>
  <c r="D19" i="122"/>
  <c r="B19" i="122"/>
  <c r="J18" i="122"/>
  <c r="I18" i="122"/>
  <c r="H18" i="122"/>
  <c r="E18" i="122"/>
  <c r="G21" i="122"/>
  <c r="G20" i="122"/>
  <c r="G19" i="122"/>
  <c r="G24" i="122"/>
  <c r="O18" i="122" l="1"/>
  <c r="P18" i="122"/>
  <c r="F24" i="122"/>
  <c r="G22" i="122"/>
  <c r="F19" i="122"/>
  <c r="F21" i="122"/>
  <c r="F23" i="122"/>
  <c r="G23" i="122"/>
  <c r="F18" i="122"/>
  <c r="F20" i="122"/>
  <c r="F22" i="122"/>
  <c r="B23" i="120" l="1"/>
  <c r="C23" i="120"/>
  <c r="E10" i="120" l="1"/>
  <c r="E13" i="120"/>
  <c r="E20" i="120"/>
  <c r="E19" i="120"/>
  <c r="E12" i="120"/>
  <c r="E17" i="120"/>
  <c r="E9" i="120"/>
  <c r="D23" i="120"/>
  <c r="E15" i="120"/>
  <c r="E8" i="120"/>
  <c r="E16" i="120"/>
  <c r="E11" i="120"/>
  <c r="E18" i="120"/>
  <c r="E14" i="120"/>
  <c r="E21" i="120" l="1"/>
  <c r="E30" i="116"/>
  <c r="F34" i="116" l="1"/>
  <c r="E34" i="116"/>
  <c r="F30" i="116"/>
  <c r="E31" i="116"/>
  <c r="F31" i="116"/>
  <c r="F32" i="116"/>
  <c r="F29" i="116"/>
  <c r="D30" i="116"/>
  <c r="D31" i="116"/>
  <c r="D32" i="116"/>
  <c r="D29" i="116"/>
  <c r="E29" i="116"/>
  <c r="H27" i="116"/>
  <c r="F22" i="140" s="1"/>
  <c r="D45" i="116"/>
  <c r="H25" i="116"/>
  <c r="H24" i="116"/>
  <c r="H23" i="116"/>
  <c r="H22" i="116"/>
  <c r="H20" i="116"/>
  <c r="F22" i="139" s="1"/>
  <c r="D44" i="116"/>
  <c r="H18" i="116"/>
  <c r="H17" i="116"/>
  <c r="H16" i="116"/>
  <c r="H15" i="116"/>
  <c r="H9" i="116"/>
  <c r="H10" i="116"/>
  <c r="H11" i="116"/>
  <c r="F22" i="120"/>
  <c r="H8" i="116"/>
  <c r="C22" i="141" l="1"/>
  <c r="D22" i="141"/>
  <c r="E35" i="116"/>
  <c r="D35" i="116"/>
  <c r="F35" i="116"/>
  <c r="H34" i="116"/>
  <c r="F22" i="141" s="1"/>
  <c r="H30" i="116"/>
  <c r="H32" i="116"/>
  <c r="H21" i="116"/>
  <c r="F11" i="161" s="1"/>
  <c r="C44" i="116"/>
  <c r="H31" i="116"/>
  <c r="H29" i="116"/>
  <c r="D11" i="163" l="1"/>
  <c r="B11" i="163"/>
  <c r="C11" i="163"/>
  <c r="E10" i="163" s="1"/>
  <c r="E36" i="179" s="1"/>
  <c r="F23" i="139"/>
  <c r="G23" i="116"/>
  <c r="G27" i="116"/>
  <c r="G24" i="116"/>
  <c r="G22" i="116"/>
  <c r="G25" i="116"/>
  <c r="G26" i="116"/>
  <c r="D43" i="116"/>
  <c r="D46" i="116" s="1"/>
  <c r="J43" i="116"/>
  <c r="J44" i="116"/>
  <c r="J45" i="116"/>
  <c r="H28" i="116"/>
  <c r="F11" i="162" s="1"/>
  <c r="C45" i="116"/>
  <c r="C43" i="116"/>
  <c r="F11" i="126"/>
  <c r="E7" i="163" l="1"/>
  <c r="E33" i="179" s="1"/>
  <c r="E9" i="163"/>
  <c r="E35" i="179" s="1"/>
  <c r="E8" i="163"/>
  <c r="G28" i="116"/>
  <c r="F23" i="140"/>
  <c r="C46" i="116"/>
  <c r="I43" i="116"/>
  <c r="G30" i="116"/>
  <c r="G32" i="116"/>
  <c r="G34" i="116"/>
  <c r="G29" i="116"/>
  <c r="G31" i="116"/>
  <c r="G33" i="116"/>
  <c r="J46" i="116"/>
  <c r="H35" i="116"/>
  <c r="F11" i="163" s="1"/>
  <c r="I45" i="116"/>
  <c r="I44" i="116"/>
  <c r="E11" i="163" l="1"/>
  <c r="E34" i="179"/>
  <c r="G35" i="116"/>
  <c r="F23" i="141"/>
  <c r="I46" i="116"/>
  <c r="F15" i="140"/>
  <c r="F15" i="139"/>
  <c r="F15" i="120"/>
  <c r="F13" i="140"/>
  <c r="F13" i="139"/>
  <c r="F13" i="120"/>
  <c r="E28" i="107"/>
  <c r="F28" i="107"/>
  <c r="E29" i="107"/>
  <c r="F29" i="107"/>
  <c r="E30" i="107"/>
  <c r="F30" i="107"/>
  <c r="F27" i="107"/>
  <c r="E27" i="107"/>
  <c r="D28" i="107"/>
  <c r="D29" i="107"/>
  <c r="F32" i="107" l="1"/>
  <c r="D32" i="107"/>
  <c r="B7" i="141" s="1"/>
  <c r="E32" i="107"/>
  <c r="B15" i="141"/>
  <c r="D15" i="141"/>
  <c r="C9" i="141"/>
  <c r="B8" i="141"/>
  <c r="B17" i="141"/>
  <c r="B13" i="141"/>
  <c r="D13" i="141"/>
  <c r="D19" i="141"/>
  <c r="B18" i="141"/>
  <c r="D17" i="141"/>
  <c r="B16" i="141"/>
  <c r="B14" i="141"/>
  <c r="B12" i="141"/>
  <c r="D11" i="141"/>
  <c r="B11" i="141"/>
  <c r="F11" i="141"/>
  <c r="C11" i="141"/>
  <c r="B10" i="141"/>
  <c r="D9" i="141"/>
  <c r="B9" i="141"/>
  <c r="D8" i="141"/>
  <c r="F8" i="140"/>
  <c r="B19" i="141"/>
  <c r="B20" i="141"/>
  <c r="F19" i="120"/>
  <c r="F19" i="139"/>
  <c r="F19" i="140"/>
  <c r="C19" i="141"/>
  <c r="F17" i="120"/>
  <c r="F17" i="139"/>
  <c r="F17" i="140"/>
  <c r="F11" i="120"/>
  <c r="F11" i="139"/>
  <c r="F11" i="140"/>
  <c r="F9" i="120"/>
  <c r="F9" i="139"/>
  <c r="F9" i="140"/>
  <c r="D7" i="141"/>
  <c r="F8" i="139"/>
  <c r="F8" i="120"/>
  <c r="H18" i="107"/>
  <c r="H12" i="107"/>
  <c r="H24" i="107"/>
  <c r="H27" i="107"/>
  <c r="H11" i="107"/>
  <c r="H17" i="107"/>
  <c r="H23" i="107"/>
  <c r="H26" i="107"/>
  <c r="F7" i="140" s="1"/>
  <c r="H28" i="107"/>
  <c r="H10" i="107"/>
  <c r="F7" i="120"/>
  <c r="H16" i="107"/>
  <c r="H20" i="107"/>
  <c r="F7" i="139" s="1"/>
  <c r="H22" i="107"/>
  <c r="H29" i="107"/>
  <c r="H15" i="107"/>
  <c r="H21" i="107"/>
  <c r="H30" i="107"/>
  <c r="H32" i="107" l="1"/>
  <c r="F7" i="141" s="1"/>
  <c r="G31" i="107"/>
  <c r="C7" i="141"/>
  <c r="F9" i="141"/>
  <c r="F8" i="141"/>
  <c r="F17" i="141"/>
  <c r="C17" i="141"/>
  <c r="F15" i="141"/>
  <c r="C15" i="141"/>
  <c r="B21" i="141"/>
  <c r="B23" i="141" s="1"/>
  <c r="F13" i="141"/>
  <c r="C13" i="141"/>
  <c r="D21" i="141"/>
  <c r="E8" i="141" s="1"/>
  <c r="C8" i="141"/>
  <c r="F19" i="141"/>
  <c r="G28" i="107"/>
  <c r="G30" i="107"/>
  <c r="G29" i="107"/>
  <c r="G27" i="107"/>
  <c r="G32" i="107" l="1"/>
  <c r="C21" i="141"/>
  <c r="C23" i="141" s="1"/>
  <c r="E17" i="141"/>
  <c r="E7" i="141"/>
  <c r="E18" i="141"/>
  <c r="E13" i="141"/>
  <c r="E14" i="141"/>
  <c r="E12" i="141"/>
  <c r="E15" i="141"/>
  <c r="E11" i="141"/>
  <c r="E10" i="141"/>
  <c r="E16" i="141"/>
  <c r="E9" i="141"/>
  <c r="E19" i="141"/>
  <c r="E20" i="141"/>
  <c r="D23" i="141"/>
  <c r="E21" i="141" l="1"/>
</calcChain>
</file>

<file path=xl/sharedStrings.xml><?xml version="1.0" encoding="utf-8"?>
<sst xmlns="http://schemas.openxmlformats.org/spreadsheetml/2006/main" count="1544" uniqueCount="321">
  <si>
    <t>Celkem</t>
  </si>
  <si>
    <t>Praha</t>
  </si>
  <si>
    <t>Česká republika</t>
  </si>
  <si>
    <t>Celkem ČR</t>
  </si>
  <si>
    <t>VO</t>
  </si>
  <si>
    <t>SO</t>
  </si>
  <si>
    <t>MO</t>
  </si>
  <si>
    <t>DOM</t>
  </si>
  <si>
    <t>Jihočeský</t>
  </si>
  <si>
    <t>Jihomoravský</t>
  </si>
  <si>
    <t>Karlovarský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</si>
  <si>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</si>
  <si>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</si>
  <si>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</si>
  <si>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</si>
  <si>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</si>
  <si>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</si>
  <si>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</si>
  <si>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</si>
  <si>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</si>
  <si>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PP Distribuce</t>
  </si>
  <si>
    <t>do ČR</t>
  </si>
  <si>
    <t>z ČR</t>
  </si>
  <si>
    <t>přes HPS</t>
  </si>
  <si>
    <t>přes PPL</t>
  </si>
  <si>
    <t>celkem</t>
  </si>
  <si>
    <t>ze ZP</t>
  </si>
  <si>
    <t>do ZP</t>
  </si>
  <si>
    <t>z VP do DS</t>
  </si>
  <si>
    <t>ostatní plyn</t>
  </si>
  <si>
    <t>celkem ČR</t>
  </si>
  <si>
    <t>VS</t>
  </si>
  <si>
    <t>Ostatní společnosti</t>
  </si>
  <si>
    <t>Podíl</t>
  </si>
  <si>
    <t>Ostatní společnosti *</t>
  </si>
  <si>
    <t>Jihočeský kraj</t>
  </si>
  <si>
    <t>Jihomoravský kraj</t>
  </si>
  <si>
    <t>Karlovarský kraj</t>
  </si>
  <si>
    <t>Královéhradecký kraj</t>
  </si>
  <si>
    <t>Liberecký kraj</t>
  </si>
  <si>
    <t>Moravskoslezský kraj</t>
  </si>
  <si>
    <t xml:space="preserve">Olomoucký kraj </t>
  </si>
  <si>
    <t xml:space="preserve">Pardubický kraj </t>
  </si>
  <si>
    <t>Plzeňský kraj</t>
  </si>
  <si>
    <t>Středočeský kraj</t>
  </si>
  <si>
    <t xml:space="preserve">Ústecký kraj </t>
  </si>
  <si>
    <t>Kraj Vysočina</t>
  </si>
  <si>
    <t>Zlínský kraj</t>
  </si>
  <si>
    <t>I. čtvrtletí</t>
  </si>
  <si>
    <t>Tok plynu do/z plynárenské soustavy ČR</t>
  </si>
  <si>
    <t>Výroba plynu 
v ČR</t>
  </si>
  <si>
    <t>saldo 
do/z ČR</t>
  </si>
  <si>
    <t>saldo 
ze/do ZP</t>
  </si>
  <si>
    <t>spotřeba 
v RDS</t>
  </si>
  <si>
    <t>stav zásob v ZP celkem</t>
  </si>
  <si>
    <t>Celkem v ČR</t>
  </si>
  <si>
    <t>II. čtvrtletí</t>
  </si>
  <si>
    <t>IV. čtvrtletí</t>
  </si>
  <si>
    <t>I. pololetí</t>
  </si>
  <si>
    <t>II. pololetí</t>
  </si>
  <si>
    <t>Spotřeba plynu</t>
  </si>
  <si>
    <t xml:space="preserve">       Průměrná teplota ovzduší podle krajů (°C)</t>
  </si>
  <si>
    <t>Průměr</t>
  </si>
  <si>
    <t>III. čtvrtletí</t>
  </si>
  <si>
    <t>Spotřeba plynu
v ČR</t>
  </si>
  <si>
    <t>Moravia GS</t>
  </si>
  <si>
    <t>Maximální a minimální teplota ovzduší 
podle území plynárenských společností (°C)</t>
  </si>
  <si>
    <t>zákazníci</t>
  </si>
  <si>
    <t xml:space="preserve"> Jihočeský</t>
  </si>
  <si>
    <t xml:space="preserve"> Jihomoravský</t>
  </si>
  <si>
    <t xml:space="preserve"> Karlovarský</t>
  </si>
  <si>
    <t xml:space="preserve"> Liberecký</t>
  </si>
  <si>
    <t xml:space="preserve"> Moravskoslezský</t>
  </si>
  <si>
    <t xml:space="preserve"> Olomoucký</t>
  </si>
  <si>
    <t xml:space="preserve"> Pardubický</t>
  </si>
  <si>
    <t xml:space="preserve"> Plzeňský</t>
  </si>
  <si>
    <t xml:space="preserve"> Praha</t>
  </si>
  <si>
    <t xml:space="preserve"> Středočeský</t>
  </si>
  <si>
    <t xml:space="preserve"> Ústecký</t>
  </si>
  <si>
    <t xml:space="preserve"> Vysočina</t>
  </si>
  <si>
    <t xml:space="preserve"> Zlínský</t>
  </si>
  <si>
    <t xml:space="preserve"> Celkem</t>
  </si>
  <si>
    <t xml:space="preserve"> Celkem ČR</t>
  </si>
  <si>
    <t xml:space="preserve"> PP Distribuce</t>
  </si>
  <si>
    <t xml:space="preserve"> Ostatní společnosti</t>
  </si>
  <si>
    <t>zákazníci připojeni přímo k PS</t>
  </si>
  <si>
    <t>výroba plynu (VS)</t>
  </si>
  <si>
    <t>GasNet</t>
  </si>
  <si>
    <t>GasNet, s.r.o.</t>
  </si>
  <si>
    <t xml:space="preserve"> GasNet</t>
  </si>
  <si>
    <t>Hlavní město Praha</t>
  </si>
  <si>
    <t xml:space="preserve"> Královéhradecký</t>
  </si>
  <si>
    <t>Královéhradecký</t>
  </si>
  <si>
    <t>CNG</t>
  </si>
  <si>
    <t>OP+VS+PKS</t>
  </si>
  <si>
    <t xml:space="preserve"> OP+VS+PKS</t>
  </si>
  <si>
    <t>VS+PKS</t>
  </si>
  <si>
    <t>Bilanční rozdíl v PS</t>
  </si>
  <si>
    <t>Compressed Natural Gas (stlačený zemní plyn)</t>
  </si>
  <si>
    <t>ČHMÚ</t>
  </si>
  <si>
    <t>Český hydrometeorologický ústav</t>
  </si>
  <si>
    <t>Domácnosti (kategorie zákazníků)</t>
  </si>
  <si>
    <t>DS</t>
  </si>
  <si>
    <t>Distribuční soustava</t>
  </si>
  <si>
    <t>DTG</t>
  </si>
  <si>
    <t>Denní teplotní gradient (změna spotřeby plynu při jednotkové změně teploty)</t>
  </si>
  <si>
    <t>HPS</t>
  </si>
  <si>
    <t>Hraniční předávací stanice</t>
  </si>
  <si>
    <t>KS</t>
  </si>
  <si>
    <t>Kompresní stanice</t>
  </si>
  <si>
    <t>LDS</t>
  </si>
  <si>
    <t>Lokální distribuční soustava</t>
  </si>
  <si>
    <t>Maloodběratelé (kategorie zákazníků)</t>
  </si>
  <si>
    <t>NET4GAS</t>
  </si>
  <si>
    <t>Normál</t>
  </si>
  <si>
    <t>Dlouhodobý teplotní normál vytvořený pro plynárenství ČHMÚ</t>
  </si>
  <si>
    <t>Odchylka</t>
  </si>
  <si>
    <t>Odchylka průměrné teploty od dlouhodobého teplotního normálu</t>
  </si>
  <si>
    <t>OP</t>
  </si>
  <si>
    <t>Ostatní plyn (zahrnuje vlastní spotřebu, ztráty a změnu akumulace na distribučních soustavách)</t>
  </si>
  <si>
    <t>NET4GAS, s.r.o., všechny LDS, výrobci plynu</t>
  </si>
  <si>
    <t>PDS</t>
  </si>
  <si>
    <t>Provozovatelé distribučních soustav</t>
  </si>
  <si>
    <t>PKS</t>
  </si>
  <si>
    <t>Plyn pro pohon kompresních stanic na přepravní soustavě</t>
  </si>
  <si>
    <t>POD</t>
  </si>
  <si>
    <t>Podnikatelé</t>
  </si>
  <si>
    <t>PPE</t>
  </si>
  <si>
    <t>Paroplynová elektrárna</t>
  </si>
  <si>
    <t>PPL</t>
  </si>
  <si>
    <t>Přeshraniční plynovod</t>
  </si>
  <si>
    <t>PPS</t>
  </si>
  <si>
    <t>Provozovatel přepravní soustavy</t>
  </si>
  <si>
    <t>Přepočet</t>
  </si>
  <si>
    <t>PS</t>
  </si>
  <si>
    <t>Přepravní soustava</t>
  </si>
  <si>
    <t>RDS</t>
  </si>
  <si>
    <t>Regionální distribuční soustava</t>
  </si>
  <si>
    <t>Skutečnost</t>
  </si>
  <si>
    <t>Skutečně naměřená spotřeba zemního plynu</t>
  </si>
  <si>
    <t>Střední odběratelé (kategorie zákazníků)</t>
  </si>
  <si>
    <t>Velkoodběratelé (kategorie zákazníků)</t>
  </si>
  <si>
    <t>VP</t>
  </si>
  <si>
    <t>Výroba plynu</t>
  </si>
  <si>
    <t>Vlastní spotřeba výrobců plynu</t>
  </si>
  <si>
    <t>Zákazníci</t>
  </si>
  <si>
    <t>Spotřeba plynu zákazníků ve všech kategoriích odběru</t>
  </si>
  <si>
    <t>ZP</t>
  </si>
  <si>
    <t>Zásobník plynu</t>
  </si>
  <si>
    <t>Přepočtená spotřeba zemního plynu na teplotní podmínky dlouhodobého teplotního normálu</t>
  </si>
  <si>
    <t>Tok plynu ze/do ZP, které náleží do plynárenské soustavy ČR</t>
  </si>
  <si>
    <t>PLS</t>
  </si>
  <si>
    <t>Plynárenská soustava</t>
  </si>
  <si>
    <t>Prognóza spotřeby plynu *</t>
  </si>
  <si>
    <t>Spotřeba plynu 
na výrobu 
elektřiny</t>
  </si>
  <si>
    <t>Skutečná spotřeba 
plynu v ČR</t>
  </si>
  <si>
    <t>Přepočtená spotřeba 
plynu v ČR</t>
  </si>
  <si>
    <t>Teplota ovzduší v ČR (°C)</t>
  </si>
  <si>
    <t>Období</t>
  </si>
  <si>
    <t>Počet zákazníků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</si>
  <si>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</si>
  <si>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</si>
  <si>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</si>
  <si>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</si>
  <si>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</si>
  <si>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</si>
  <si>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</si>
  <si>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</si>
  <si>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</si>
  <si>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</si>
  <si>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</si>
  <si>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</si>
  <si>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Rok</t>
  </si>
  <si>
    <t>Max.</t>
  </si>
  <si>
    <t>Min.</t>
  </si>
  <si>
    <t>Den</t>
  </si>
  <si>
    <t>Maximum při teplotě</t>
  </si>
  <si>
    <t>Minimum při teplotě</t>
  </si>
  <si>
    <t>Denní průměr</t>
  </si>
  <si>
    <t>Dlouhodobý DTG</t>
  </si>
  <si>
    <t>Aktuální DTG</t>
  </si>
  <si>
    <t>Mod. spotřeba při 0°C</t>
  </si>
  <si>
    <t>Mod. spotřeba při -12°C</t>
  </si>
  <si>
    <t>Průměrná teplota</t>
  </si>
  <si>
    <t>Kategorie</t>
  </si>
  <si>
    <t>Počet 
zákazníků</t>
  </si>
  <si>
    <t>Teplota ovzduší</t>
  </si>
  <si>
    <t xml:space="preserve">                           Kraje</t>
  </si>
  <si>
    <t>Přepravní soustava a zásobníky plynu ČR</t>
  </si>
  <si>
    <t>Bilanční rozdíl
v přepravní soustavě</t>
  </si>
  <si>
    <t>saldo
ze/do ZP</t>
  </si>
  <si>
    <t>saldo
do/z ČR</t>
  </si>
  <si>
    <t>Tok plynu do/z
plynárenské soustavy ČR</t>
  </si>
  <si>
    <t>Tok plynu ze/do ZP,
které náleží do PLS ČR</t>
  </si>
  <si>
    <t>Spotřeba plynu [MWh]</t>
  </si>
  <si>
    <t>připojena 
k RDS</t>
  </si>
  <si>
    <t>připojena 
k LDS</t>
  </si>
  <si>
    <t>Do ČR</t>
  </si>
  <si>
    <t>Z ČR</t>
  </si>
  <si>
    <t>Ze ZP</t>
  </si>
  <si>
    <t>Do ZP</t>
  </si>
  <si>
    <t>RWE GS</t>
  </si>
  <si>
    <t>* Ostatní společnosti zahrnují dodávky zákazníkům připojeným přímo na přepravní soustavu a plyn pro pohon kompresních stanic (PKS) společnosti NET4GAS, s.r.o., dodávky v ostrovních LDS (nejsou zahrnuty v RDS), všechny lokální distribuční soustavy, které jsou napojeny na RDS (uveden pouze počet zákazníků a stanice CNG, spotřeba plynu již zahrnuta v RDS) a vlastní spotřebu (VS) výrobců plynu.</t>
  </si>
  <si>
    <t xml:space="preserve">Společnost GasNet, s.r.o. (provozovatel regionální distribuční soustavy) </t>
  </si>
  <si>
    <t>Společnost Moravia Gas Storage a.s. (provozovatel zásobníku plynu)</t>
  </si>
  <si>
    <t>Společnost NET4GAS, s.r.o. (provozovatel přepravní plynárenské soustavy)</t>
  </si>
  <si>
    <t>Společnost Pražská plynárenská Distribuce, a.s., člen koncernu Pražská plynárenská, a.s. (provozovatel regionální distribuční soustavy)</t>
  </si>
  <si>
    <t>Společnost RWE Gas Storage CZ, s.r.o. (provozovatel zásobníků plynu)</t>
  </si>
  <si>
    <t>±1,0</t>
  </si>
  <si>
    <t>EG.D, a.s.</t>
  </si>
  <si>
    <t>Společnost EG.D, a.s. (provozovatel regionální distribuční soustavy)</t>
  </si>
  <si>
    <t>EG.D</t>
  </si>
  <si>
    <t xml:space="preserve"> EG.D</t>
  </si>
  <si>
    <t>MND ES</t>
  </si>
  <si>
    <t>Společnost MND Energy Storage a.s. (provozovatel zásobníku plynu)</t>
  </si>
  <si>
    <t>Dodávky zemního plynu probíhaly ve sledovaném období plynule dle požadavků zákazníků, a to podle základního odběrového stupně, který znamená nekrácený odběr na základě smluvně sjednaného denního odběru plynu (vyhláška č. 344/2012 Sb., o stavu nouze v plynárenství a o způsobu zajištění bezpečnostního standardu dodávky plynu, ve znění pozdějších předpisů).</t>
  </si>
  <si>
    <t>Tok plynu do plynárenské soustavy ČR</t>
  </si>
  <si>
    <t>/</t>
  </si>
  <si>
    <t>GWh</t>
  </si>
  <si>
    <t>Tok plynu z plynárenské soustavy ČR</t>
  </si>
  <si>
    <t>Tok plynu ze zásobníků plynu ČR (těžba)</t>
  </si>
  <si>
    <t>Tok plynu do zásobníků plynu ČR (vtláčení)</t>
  </si>
  <si>
    <t>Stav provozních zásob u zásobníků plynu ČR na konci čtrvrtletí</t>
  </si>
  <si>
    <t>Dodávky od výrobců plynu vč. vlastní spotřeby (vnitrostátní těžba)</t>
  </si>
  <si>
    <t>Skutečná spotřeba plynu v ČR</t>
  </si>
  <si>
    <t>Meziroční změna skutečné spotřeby plynu (nárůst +, pokles -)</t>
  </si>
  <si>
    <t>%</t>
  </si>
  <si>
    <t>Přepočtená spotřeba plynu v ČR</t>
  </si>
  <si>
    <t>Meziroční změna přepočtené spotřeby plynu (nárůst +, pokles -)</t>
  </si>
  <si>
    <t>Průměrná teplota za celé čtvrtletí</t>
  </si>
  <si>
    <t>°C</t>
  </si>
  <si>
    <t>Dlouhodobý teplotní normál</t>
  </si>
  <si>
    <t>Odchylka od dlouhodobého teplotního normálu</t>
  </si>
  <si>
    <t>Maximální denní spotřeba plynu v ČR</t>
  </si>
  <si>
    <t>Minimální denní spotřeba plynu v ČR</t>
  </si>
  <si>
    <t>Podíl / meziroční změna u společnosti PP Distribuce</t>
  </si>
  <si>
    <t>Podíl / meziroční změna u společnosti GasNet</t>
  </si>
  <si>
    <t>Podíl / meziroční změna u společnosti EG.D</t>
  </si>
  <si>
    <t>Podíl / meziroční změna u ostatních společností</t>
  </si>
  <si>
    <t>Celkový počet zákazníků v plynárenské soustavě ČR</t>
  </si>
  <si>
    <t>Bilanční rozdíl 
v PS</t>
  </si>
  <si>
    <r>
      <rPr>
        <vertAlign val="superscript"/>
        <sz val="8"/>
        <rFont val="Arial"/>
        <family val="2"/>
        <charset val="238"/>
      </rPr>
      <t xml:space="preserve">1) </t>
    </r>
    <r>
      <rPr>
        <sz val="8"/>
        <rFont val="Arial"/>
        <family val="2"/>
        <charset val="238"/>
      </rPr>
      <t>podíl spotřeby plynárenských společností 
    na celkové spotřebě v ČR</t>
    </r>
  </si>
  <si>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  <charset val="238"/>
      </rPr>
      <t xml:space="preserve"> dlouhodobý teplotní normál</t>
    </r>
  </si>
  <si>
    <r>
      <rPr>
        <vertAlign val="superscript"/>
        <sz val="8"/>
        <rFont val="Arial"/>
        <family val="2"/>
        <charset val="238"/>
      </rPr>
      <t xml:space="preserve">3) </t>
    </r>
    <r>
      <rPr>
        <sz val="8"/>
        <rFont val="Arial"/>
        <family val="2"/>
        <charset val="238"/>
      </rPr>
      <t>odchylka od dlouhodobého teplotního normálu</t>
    </r>
  </si>
  <si>
    <r>
      <rPr>
        <vertAlign val="superscript"/>
        <sz val="8"/>
        <rFont val="Arial"/>
        <family val="2"/>
        <charset val="238"/>
      </rPr>
      <t xml:space="preserve">1) </t>
    </r>
    <r>
      <rPr>
        <sz val="8"/>
        <rFont val="Arial"/>
        <family val="2"/>
        <charset val="238"/>
      </rPr>
      <t>podíl spotřeby kraje na celkové spotřebě 
   zákazníků v ČR</t>
    </r>
  </si>
  <si>
    <t>OBSAH</t>
  </si>
  <si>
    <t>ÚVOD</t>
  </si>
  <si>
    <t>Výroba plynu
v ČR
(včetně VS)</t>
  </si>
  <si>
    <r>
      <t>Tok plynu do/z plynárenské soustavy ČR (mil. m</t>
    </r>
    <r>
      <rPr>
        <b/>
        <vertAlign val="superscript"/>
        <sz val="10"/>
        <color rgb="FF233060"/>
        <rFont val="Arial"/>
        <family val="2"/>
        <charset val="238"/>
      </rPr>
      <t>3</t>
    </r>
    <r>
      <rPr>
        <b/>
        <sz val="10"/>
        <color rgb="FF233060"/>
        <rFont val="Arial"/>
        <family val="2"/>
        <charset val="238"/>
      </rPr>
      <t>)</t>
    </r>
  </si>
  <si>
    <r>
      <t>Tok plynu ze/do ZP, které náleží do PLS ČR (mil. m</t>
    </r>
    <r>
      <rPr>
        <b/>
        <vertAlign val="superscript"/>
        <sz val="10"/>
        <color rgb="FF233060"/>
        <rFont val="Arial"/>
        <family val="2"/>
        <charset val="238"/>
      </rPr>
      <t>3</t>
    </r>
    <r>
      <rPr>
        <b/>
        <sz val="10"/>
        <color rgb="FF233060"/>
        <rFont val="Arial"/>
        <family val="2"/>
        <charset val="238"/>
      </rPr>
      <t>)</t>
    </r>
  </si>
  <si>
    <r>
      <t>Spotřeba plynu v ČR (mil. m</t>
    </r>
    <r>
      <rPr>
        <b/>
        <vertAlign val="superscript"/>
        <sz val="10"/>
        <color rgb="FF233060"/>
        <rFont val="Arial"/>
        <family val="2"/>
        <charset val="238"/>
      </rPr>
      <t>3</t>
    </r>
    <r>
      <rPr>
        <b/>
        <sz val="10"/>
        <color rgb="FF233060"/>
        <rFont val="Arial"/>
        <family val="2"/>
        <charset val="238"/>
      </rPr>
      <t>)</t>
    </r>
  </si>
  <si>
    <r>
      <t>Plynárenská soustava</t>
    </r>
    <r>
      <rPr>
        <sz val="11"/>
        <color rgb="FF233060"/>
        <rFont val="Arial"/>
        <family val="2"/>
        <charset val="238"/>
      </rPr>
      <t xml:space="preserve"> (kapitola 3)</t>
    </r>
  </si>
  <si>
    <r>
      <t xml:space="preserve">Spotřeba zemního plynu </t>
    </r>
    <r>
      <rPr>
        <sz val="11"/>
        <color rgb="FF233060"/>
        <rFont val="Arial"/>
        <family val="2"/>
        <charset val="238"/>
      </rPr>
      <t>(kapitola 4)</t>
    </r>
  </si>
  <si>
    <r>
      <t>Spotřeba zemního plynu podle distribučních soustav</t>
    </r>
    <r>
      <rPr>
        <sz val="11"/>
        <color rgb="FF233060"/>
        <rFont val="Arial"/>
        <family val="2"/>
        <charset val="238"/>
      </rPr>
      <t xml:space="preserve"> (kapitola 5)</t>
    </r>
  </si>
  <si>
    <r>
      <t>Spotřeba plynu po kategoriích 
(mil. m</t>
    </r>
    <r>
      <rPr>
        <b/>
        <vertAlign val="superscript"/>
        <sz val="10"/>
        <color rgb="FF233060"/>
        <rFont val="Arial"/>
        <family val="2"/>
        <charset val="238"/>
      </rPr>
      <t>3</t>
    </r>
    <r>
      <rPr>
        <b/>
        <sz val="10"/>
        <color rgb="FF233060"/>
        <rFont val="Arial"/>
        <family val="2"/>
        <charset val="238"/>
      </rPr>
      <t>)</t>
    </r>
  </si>
  <si>
    <t>Spotřeba plynu celkem 
(GWh)</t>
  </si>
  <si>
    <t>Pražská plynárenská 
Distribuce, a.s.</t>
  </si>
  <si>
    <t>Spotřeba plynu podle krajů (MWh)</t>
  </si>
  <si>
    <r>
      <t>mil. m</t>
    </r>
    <r>
      <rPr>
        <vertAlign val="superscript"/>
        <sz val="11"/>
        <rFont val="Arial"/>
        <family val="2"/>
        <charset val="238"/>
      </rPr>
      <t>3</t>
    </r>
  </si>
  <si>
    <t xml:space="preserve"> </t>
  </si>
  <si>
    <r>
      <t>mil. m</t>
    </r>
    <r>
      <rPr>
        <b/>
        <vertAlign val="superscript"/>
        <sz val="8"/>
        <rFont val="Arial"/>
        <family val="2"/>
        <charset val="238"/>
      </rPr>
      <t>3</t>
    </r>
  </si>
  <si>
    <r>
      <t>tis. m</t>
    </r>
    <r>
      <rPr>
        <b/>
        <vertAlign val="superscript"/>
        <sz val="8"/>
        <rFont val="Arial"/>
        <family val="2"/>
        <charset val="238"/>
      </rPr>
      <t>3</t>
    </r>
  </si>
  <si>
    <t>MWh</t>
  </si>
  <si>
    <t>Teplota ovzduší v ČR</t>
  </si>
  <si>
    <t xml:space="preserve"> změna</t>
  </si>
  <si>
    <t>změna</t>
  </si>
  <si>
    <t>OP
VS
PKS</t>
  </si>
  <si>
    <t>Max</t>
  </si>
  <si>
    <t>Min</t>
  </si>
  <si>
    <r>
      <t>(tis. m</t>
    </r>
    <r>
      <rPr>
        <b/>
        <vertAlign val="superscript"/>
        <sz val="8"/>
        <color rgb="FF233060"/>
        <rFont val="Arial"/>
        <family val="2"/>
        <charset val="238"/>
      </rPr>
      <t>3</t>
    </r>
    <r>
      <rPr>
        <b/>
        <sz val="8"/>
        <color rgb="FF233060"/>
        <rFont val="Arial"/>
        <family val="2"/>
        <charset val="238"/>
      </rPr>
      <t>)</t>
    </r>
  </si>
  <si>
    <t>Změna spotřeby</t>
  </si>
  <si>
    <r>
      <t>Spotřeba plynu (tis. m</t>
    </r>
    <r>
      <rPr>
        <b/>
        <vertAlign val="superscript"/>
        <sz val="10"/>
        <color rgb="FF233060"/>
        <rFont val="Arial"/>
        <family val="2"/>
        <charset val="238"/>
      </rPr>
      <t>3</t>
    </r>
    <r>
      <rPr>
        <b/>
        <sz val="10"/>
        <color rgb="FF233060"/>
        <rFont val="Arial"/>
        <family val="2"/>
        <charset val="238"/>
      </rPr>
      <t>)</t>
    </r>
  </si>
  <si>
    <t>Podíl jednotlivých měsíců na spotřebě plynu</t>
  </si>
  <si>
    <r>
      <t>Spotřeba plynu podle plynárenských společností 
(tis. m</t>
    </r>
    <r>
      <rPr>
        <b/>
        <vertAlign val="superscript"/>
        <sz val="10"/>
        <color rgb="FF233060"/>
        <rFont val="Arial"/>
        <family val="2"/>
        <charset val="238"/>
      </rPr>
      <t>3</t>
    </r>
    <r>
      <rPr>
        <b/>
        <sz val="10"/>
        <color rgb="FF233060"/>
        <rFont val="Arial"/>
        <family val="2"/>
        <charset val="238"/>
      </rPr>
      <t>)</t>
    </r>
  </si>
  <si>
    <t>Průměrná teplota ovzduší podle plynárenských společností (°C)</t>
  </si>
  <si>
    <t>Podíl spotřeby plynu 
podle plynárenských společností</t>
  </si>
  <si>
    <r>
      <t>Spotřeba plynu (tis. m</t>
    </r>
    <r>
      <rPr>
        <b/>
        <vertAlign val="superscript"/>
        <sz val="8"/>
        <rFont val="Arial"/>
        <family val="2"/>
        <charset val="238"/>
      </rPr>
      <t>3</t>
    </r>
    <r>
      <rPr>
        <b/>
        <sz val="8"/>
        <rFont val="Arial"/>
        <family val="2"/>
        <charset val="238"/>
      </rPr>
      <t>)</t>
    </r>
  </si>
  <si>
    <t>Spotřeba plynu (MWh)</t>
  </si>
  <si>
    <r>
      <t>Spotřeba zemního plynu podle plynárenských soustav v ČR po jednotlivých čtvrtletích (tis. m</t>
    </r>
    <r>
      <rPr>
        <b/>
        <vertAlign val="superscript"/>
        <sz val="10"/>
        <color rgb="FF233060"/>
        <rFont val="Arial"/>
        <family val="2"/>
        <charset val="238"/>
      </rPr>
      <t>3</t>
    </r>
    <r>
      <rPr>
        <b/>
        <sz val="10"/>
        <color rgb="FF233060"/>
        <rFont val="Arial"/>
        <family val="2"/>
        <charset val="238"/>
      </rPr>
      <t>)</t>
    </r>
  </si>
  <si>
    <r>
      <t>Podíl</t>
    </r>
    <r>
      <rPr>
        <b/>
        <vertAlign val="superscript"/>
        <sz val="8"/>
        <rFont val="Arial"/>
        <family val="2"/>
        <charset val="238"/>
      </rPr>
      <t>1)</t>
    </r>
  </si>
  <si>
    <r>
      <t>Normál</t>
    </r>
    <r>
      <rPr>
        <b/>
        <vertAlign val="superscript"/>
        <sz val="8"/>
        <color theme="1"/>
        <rFont val="Arial"/>
        <family val="2"/>
        <charset val="238"/>
      </rPr>
      <t>2)</t>
    </r>
  </si>
  <si>
    <r>
      <t>Odchylka</t>
    </r>
    <r>
      <rPr>
        <b/>
        <vertAlign val="superscript"/>
        <sz val="8"/>
        <color theme="1"/>
        <rFont val="Arial"/>
        <family val="2"/>
        <charset val="238"/>
      </rPr>
      <t>3)</t>
    </r>
  </si>
  <si>
    <t>Změna</t>
  </si>
  <si>
    <t>Plynárenské 
společnosti</t>
  </si>
  <si>
    <r>
      <t>Normál</t>
    </r>
    <r>
      <rPr>
        <b/>
        <vertAlign val="superscript"/>
        <sz val="8"/>
        <rFont val="Arial"/>
        <family val="2"/>
        <charset val="238"/>
      </rPr>
      <t>2)</t>
    </r>
  </si>
  <si>
    <r>
      <t>Odchylka</t>
    </r>
    <r>
      <rPr>
        <b/>
        <vertAlign val="superscript"/>
        <sz val="8"/>
        <rFont val="Arial"/>
        <family val="2"/>
        <charset val="238"/>
      </rPr>
      <t>3)</t>
    </r>
  </si>
  <si>
    <t>1 ZKRATKY A POJMY</t>
  </si>
  <si>
    <t>3 PLYNÁRENSKÁ SOUSTAVA</t>
  </si>
  <si>
    <t>4 SPOTŘEBA ZEMNÍHO PLYNU</t>
  </si>
  <si>
    <t>5 SPOTŘEBA ZEMNÍHO PLYNU PODLE DISTRIBUČNÍCH SOUSTAV</t>
  </si>
  <si>
    <t>6 SPOTŘEBA ZEMNÍHO PLYNU PODLE KRAJŮ</t>
  </si>
  <si>
    <t>7 MAPA PLYNÁRENSKÉ SOUSTAVY ČR</t>
  </si>
  <si>
    <t>3.1 Čtvrtletní bilance plynárenské soustavy ČR</t>
  </si>
  <si>
    <t>3.2 Bilance plynárenské soustavy ČR v průběhu roku</t>
  </si>
  <si>
    <t>4.1 Spotřeba zemního plynu v ČR v průběhu roku</t>
  </si>
  <si>
    <t>4.2 Spotřeba zemního plynu v ČR podle kategorií zákazníků v průběhu roku</t>
  </si>
  <si>
    <t>4.3 Denní průběh spotřeb zemního plynu v ČR</t>
  </si>
  <si>
    <t>5.1 Spotřeba zemního plynu podle kategorií zákazníků v ČR</t>
  </si>
  <si>
    <t>5.2 Spotřeba zemního plynu u společnosti PP Distribuce</t>
  </si>
  <si>
    <t>5.3 Spotřeba zemního plynu u společnosti GasNet</t>
  </si>
  <si>
    <t>5.4 Spotřeba zemního plynu u společnosti EG.D</t>
  </si>
  <si>
    <t>5.5 Spotřeba zemního plynu u ostatních společností</t>
  </si>
  <si>
    <t>5.10 Spotřeba zemního plynu podle plynárenských soustav v průběhu roku</t>
  </si>
  <si>
    <t>6.1 Spotřeba zemního plynu: Jihočeský a Jihomoravský kraj</t>
  </si>
  <si>
    <t>6.2 Spotřeba zemního plynu: Karlovarský a Královéhradecký kraj</t>
  </si>
  <si>
    <t>6.3 Spotřeba zemního plynu: Liberecký a Moravskoslezský kraj</t>
  </si>
  <si>
    <t>6.4 Spotřeba zemního plynu: Olomoucký a Pardubický kraj</t>
  </si>
  <si>
    <t>6.5 Spotřeba zemního plynu: Plzeňský kraj a Hlavní město Praha</t>
  </si>
  <si>
    <t>6.6 Spotřeba zemního plynu: Středočeský a Ústecký kraj</t>
  </si>
  <si>
    <t>6.7 Spotřeba zemního plynu: Kraj Vysočina a Zlínský kraj</t>
  </si>
  <si>
    <t>6.12 Spotřeba zemního plynu podle krajů v ČR v průběhu roku</t>
  </si>
  <si>
    <t>Podíl jednotlivých kategorií 
na celkovém počtu zákazníků</t>
  </si>
  <si>
    <t>Oddělení statistiky a sledování kvality</t>
  </si>
  <si>
    <t>plyn.statistika@eru.cz</t>
  </si>
  <si>
    <t>spotřeba 
v LDS, která není 
v RDS</t>
  </si>
  <si>
    <t>Vydání</t>
  </si>
  <si>
    <r>
      <rPr>
        <b/>
        <sz val="24"/>
        <color rgb="FF1A3366"/>
        <rFont val="Arial"/>
        <family val="2"/>
        <charset val="238"/>
      </rPr>
      <t xml:space="preserve">ČTVRTLETNÍ ZPRÁVA O PROVOZU 
PLYNÁRENSKÉ SOUSTAVY
ČESKÉ REPUBLIKY
</t>
    </r>
    <r>
      <rPr>
        <b/>
        <sz val="24"/>
        <color theme="8"/>
        <rFont val="Arial"/>
        <family val="2"/>
        <charset val="238"/>
      </rPr>
      <t>ZA I. ČTVRTLETÍ 2023</t>
    </r>
  </si>
  <si>
    <t>* Prognóza spotřeby plynu do konce 2023 byla zpracována v prosinci 2022.</t>
  </si>
  <si>
    <t>Denní fyzické množství plynu pro pohon kompresních stanic a ostatní plyn,
který představuje neměřené hodnoty rozdílového množství celkové bilance PS</t>
  </si>
  <si>
    <t>Poznámka: Případnou kolidující hodnotu v objemových a energetických jednotkách "Bilanční rozdíl v přepravní soustavě" způsobuje odlišné spalné teplo na vstupech a výstupech plynárenské soustavy. Tato hodnota představuje neměřené hodnoty rozdílového množství celkové bilance přepravní soustavy.</t>
  </si>
  <si>
    <t xml:space="preserve">Energetický regulační úřad (ERÚ) zveřejňuje Čtvrtletní zprávu o provozu plynárenské soustavy ČR za dané čtvrtletí v souladu s § 17 odst. 7 písm. m) zákona č. 458/2000 Sb., o podmínkách podnikání a o výkonu státní správy v energetických odvětvích a o změně některých zákonů (energetický zákon), ve znění pozdějších předpisů. Údaje obsažené v této zprávě jsou určeny především pro státní orgány či instituce v rámci ČR nebo Evropské unie a odbornou veřejnost.
ERÚ v této zprávě uvádí všechna dostupná provozně technická data, která představují fyzické toky plynu. Údaje pro čtvrtletní zprávu jsou získávány na základě vyhlášky č. 404/2016 Sb., o náležitostech a členění výkazů nezbytných pro zpracování zpráv o provozu soustav v energetických odvětvích, včetně termínů, rozsahu a pravidel pro sestavování výkazů (statistická vyhláška), ve znění pozdějších předpisů, která nabyla účinnost dnem 1. ledna 2017. V rámci svých kompetencí, určených § 20a odst. 4 písm. e) energetického zákona, zpracovává operátor trhu své měsíční a roční statistiky o trhu s elektřinou a o trhu s plynem, které doplňují statistiky Energetického regulačního úřadu o obchodní údaje.
Detaily týkající se metodiky vykazování údajů pro statistiku ERÚ jsou uvedeny ve výkladovém stanovisku ERÚ k metodice vyplňování výkazů podle statistické vyhlášky pro oblast plynárenství č. 9/2018 ze dne 14. září 2018. Výkladové stanovisko a aktuální výkazy jsou zveřejněny na internetových stránkách ERÚ. 
Veškerá data vycházejí z podkladů od licencovaných subjektů: výrobců plynu, provozovatelů distribučních soustav, přepravní soustavy a zásobníků plynu.
Čtvrtletní zpráva přináší informace o základních ukazatelích v plynárenství. Jednotlivé kapitoly obsahují statistická data o bilanci, výrobě a spotřebě plynu podle příslušných kategorií včetně spotřeby plynu na výrobu elektřiny. Zpráva dále obsahuje vyhodnocení přeshraničních toků plynu, uskladnění plynu a některá krajská vyhodnocení. Zjištěné a opravené chyby v obdržených datech a zpětné korekce výkazů jsou průběžně promítány do statistiky a projeví se vždy v dalších zveřejněných zprávách, případně v roční zprávě o provozu plynárenské soustavy ČR za rok 2023, kterou ERÚ předpokládá zveřejnit do konce května roku 2024.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</si>
</sst>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164" formatCode="0.0%"/>
    <numFmt numFmtId="165" formatCode="#,##0.0"/>
    <numFmt numFmtId="166" formatCode="#,##0.000"/>
    <numFmt numFmtId="167" formatCode="0.0"/>
    <numFmt numFmtId="168" formatCode="\$#,##0\ ;\(\$#,##0\)"/>
    <numFmt numFmtId="169" formatCode="0.00%;[Red]\-0.00%"/>
    <numFmt numFmtId="170" formatCode="#,###,##0.00;[Red]\-#,###,##0.00"/>
    <numFmt numFmtId="171" formatCode="#,###,##0;[Red]\-#,###,##0"/>
    <numFmt numFmtId="172" formatCode="#,##0.0_);[Red]\(#,##0.0\)"/>
    <numFmt numFmtId="173" formatCode="&quot;$&quot;#,##0.00"/>
    <numFmt numFmtId="174" formatCode="_-* #,##0_-;\-* #,##0_-;_-* &quot;-&quot;_-;_-@_-"/>
    <numFmt numFmtId="175" formatCode="_-* #,##0.00_-;\-* #,##0.00_-;_-* &quot;-&quot;??_-;_-@_-"/>
    <numFmt numFmtId="176" formatCode="_-* #,##0\ _C_Z_K_-;\-* #,##0\ _C_Z_K_-;_-* &quot;-&quot;\ _C_Z_K_-;_-@_-"/>
    <numFmt numFmtId="177" formatCode="\$#,##0.00\ ;\(\$#,##0.00\)"/>
    <numFmt numFmtId="178" formatCode="_-* #,##0\ _F_-;\-* #,##0\ _F_-;_-* &quot;-&quot;\ _F_-;_-@_-"/>
    <numFmt numFmtId="179" formatCode="_-* #,##0.00\ _F_-;\-* #,##0.00\ _F_-;_-* &quot;-&quot;??\ _F_-;_-@_-"/>
    <numFmt numFmtId="180" formatCode="_-* #,##0\ &quot;F&quot;_-;\-* #,##0\ &quot;F&quot;_-;_-* &quot;-&quot;\ &quot;F&quot;_-;_-@_-"/>
    <numFmt numFmtId="181" formatCode="_-* #,##0.00\ &quot;F&quot;_-;\-* #,##0.00\ &quot;F&quot;_-;_-* &quot;-&quot;??\ &quot;F&quot;_-;_-@_-"/>
    <numFmt numFmtId="182" formatCode="#,##0\ &quot;Kc&quot;;\-#,##0\ &quot;Kc&quot;"/>
    <numFmt numFmtId="183" formatCode="0.00_);[Red]\-0.00"/>
    <numFmt numFmtId="184" formatCode="mm\/yyyy"/>
  </numFmts>
  <fonts count="143">
    <font>
      <sz val="10"/>
      <name val="Arial"/>
      <charset val="238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2"/>
      <name val="Arial"/>
      <family val="2"/>
      <charset val="238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39"/>
      <name val="Arial"/>
      <family val="2"/>
    </font>
    <font>
      <sz val="19"/>
      <color indexed="48"/>
      <name val="Arial"/>
      <family val="2"/>
      <charset val="238"/>
    </font>
    <font>
      <sz val="10"/>
      <color indexed="10"/>
      <name val="Arial"/>
      <family val="2"/>
    </font>
    <font>
      <sz val="10"/>
      <name val="Arial CE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name val="Arial"/>
      <family val="2"/>
      <charset val="238"/>
      <scheme val="minor"/>
    </font>
    <font>
      <sz val="11"/>
      <color rgb="FF006100"/>
      <name val="Arial"/>
      <family val="2"/>
      <charset val="238"/>
      <scheme val="minor"/>
    </font>
    <font>
      <sz val="11"/>
      <color rgb="FF9C6500"/>
      <name val="Arial"/>
      <family val="2"/>
      <charset val="238"/>
      <scheme val="minor"/>
    </font>
    <font>
      <b/>
      <sz val="10"/>
      <color theme="3"/>
      <name val="Arial"/>
      <family val="2"/>
      <charset val="238"/>
      <scheme val="minor"/>
    </font>
    <font>
      <sz val="10"/>
      <color theme="4"/>
      <name val="Arial"/>
      <family val="2"/>
      <charset val="238"/>
      <scheme val="minor"/>
    </font>
    <font>
      <sz val="10"/>
      <color theme="3"/>
      <name val="Arial"/>
      <family val="2"/>
      <charset val="238"/>
      <scheme val="minor"/>
    </font>
    <font>
      <b/>
      <sz val="10"/>
      <name val="Arial"/>
      <family val="2"/>
      <charset val="238"/>
      <scheme val="minor"/>
    </font>
    <font>
      <sz val="10"/>
      <color rgb="FF005DA2"/>
      <name val="Arial"/>
      <family val="2"/>
      <charset val="238"/>
      <scheme val="minor"/>
    </font>
    <font>
      <b/>
      <sz val="10"/>
      <color rgb="FF005DA2"/>
      <name val="Arial"/>
      <family val="2"/>
      <charset val="238"/>
      <scheme val="minor"/>
    </font>
    <font>
      <sz val="10"/>
      <color theme="0"/>
      <name val="Arial"/>
      <family val="2"/>
      <charset val="238"/>
      <scheme val="minor"/>
    </font>
    <font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sz val="10"/>
      <name val="Arial CE"/>
      <family val="2"/>
      <charset val="238"/>
    </font>
    <font>
      <sz val="10"/>
      <name val="Helv"/>
      <charset val="238"/>
    </font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8"/>
      <name val="Arial CE"/>
      <family val="2"/>
      <charset val="238"/>
    </font>
    <font>
      <sz val="8"/>
      <name val="Times New Roman"/>
      <family val="1"/>
      <charset val="238"/>
    </font>
    <font>
      <sz val="8"/>
      <name val="Arial"/>
      <family val="2"/>
      <charset val="238"/>
    </font>
    <font>
      <b/>
      <sz val="10"/>
      <name val="Univers CE"/>
      <family val="2"/>
      <charset val="238"/>
    </font>
    <font>
      <b/>
      <sz val="11"/>
      <color indexed="8"/>
      <name val="Calibri"/>
      <family val="2"/>
      <charset val="238"/>
    </font>
    <font>
      <sz val="12"/>
      <name val="System"/>
      <family val="2"/>
      <charset val="238"/>
    </font>
    <font>
      <b/>
      <sz val="10"/>
      <name val="MS Sans Serif"/>
      <family val="2"/>
      <charset val="238"/>
    </font>
    <font>
      <sz val="10"/>
      <name val="MS Serif"/>
      <family val="1"/>
      <charset val="238"/>
    </font>
    <font>
      <sz val="10"/>
      <name val="MS Serif"/>
      <family val="1"/>
    </font>
    <font>
      <sz val="10"/>
      <name val="Courier"/>
      <family val="1"/>
      <charset val="238"/>
    </font>
    <font>
      <sz val="10"/>
      <name val="Courier"/>
      <family val="3"/>
    </font>
    <font>
      <sz val="11"/>
      <color theme="1"/>
      <name val="Arial"/>
      <family val="2"/>
      <charset val="238"/>
    </font>
    <font>
      <b/>
      <sz val="11"/>
      <color indexed="8"/>
      <name val="Calibri"/>
      <family val="2"/>
    </font>
    <font>
      <sz val="10"/>
      <color indexed="16"/>
      <name val="MS Serif"/>
      <family val="1"/>
      <charset val="238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4"/>
      <name val="Arial CE"/>
      <family val="2"/>
      <charset val="238"/>
    </font>
    <font>
      <b/>
      <sz val="18"/>
      <name val="System"/>
      <family val="2"/>
      <charset val="238"/>
    </font>
    <font>
      <b/>
      <sz val="12"/>
      <name val="System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0"/>
      <name val="Times New Roman"/>
      <family val="1"/>
      <charset val="238"/>
    </font>
    <font>
      <sz val="11"/>
      <color theme="1"/>
      <name val="Arial"/>
      <family val="2"/>
      <scheme val="minor"/>
    </font>
    <font>
      <sz val="12"/>
      <name val="Times New Roman"/>
      <family val="1"/>
      <charset val="238"/>
    </font>
    <font>
      <sz val="11"/>
      <color indexed="10"/>
      <name val="Calibri"/>
      <family val="2"/>
      <charset val="23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16"/>
      <color indexed="23"/>
      <name val="Arial"/>
      <family val="2"/>
      <charset val="238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7"/>
      <name val="Calibri"/>
      <family val="2"/>
      <charset val="238"/>
    </font>
    <font>
      <sz val="10"/>
      <name val="Helv"/>
    </font>
    <font>
      <b/>
      <sz val="8"/>
      <color indexed="8"/>
      <name val="Helv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color rgb="FFFF0000"/>
      <name val="Arial"/>
      <family val="2"/>
      <charset val="238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8"/>
      <color rgb="FF0000FF"/>
      <name val="Arial"/>
      <family val="2"/>
      <charset val="238"/>
    </font>
    <font>
      <b/>
      <i/>
      <sz val="8"/>
      <color rgb="FF00B0F0"/>
      <name val="Arial"/>
      <family val="2"/>
      <charset val="238"/>
    </font>
    <font>
      <b/>
      <sz val="8"/>
      <color theme="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theme="4" tint="-0.249977111117893"/>
      <name val="Arial"/>
      <family val="2"/>
      <charset val="238"/>
    </font>
    <font>
      <sz val="11"/>
      <color rgb="FFFF0000"/>
      <name val="Arial"/>
      <family val="2"/>
      <charset val="238"/>
    </font>
    <font>
      <b/>
      <i/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vertAlign val="superscript"/>
      <sz val="11"/>
      <name val="Arial"/>
      <family val="2"/>
      <charset val="238"/>
    </font>
    <font>
      <i/>
      <sz val="8"/>
      <name val="Arial"/>
      <family val="2"/>
      <charset val="238"/>
    </font>
    <font>
      <b/>
      <sz val="16"/>
      <color rgb="FF233060"/>
      <name val="Arial"/>
      <family val="2"/>
      <charset val="238"/>
    </font>
    <font>
      <b/>
      <sz val="10"/>
      <color rgb="FF233060"/>
      <name val="Arial"/>
      <family val="2"/>
      <charset val="238"/>
    </font>
    <font>
      <sz val="10"/>
      <color rgb="FF233060"/>
      <name val="Arial"/>
      <family val="2"/>
      <charset val="238"/>
    </font>
    <font>
      <b/>
      <sz val="11"/>
      <color rgb="FF233060"/>
      <name val="Arial"/>
      <family val="2"/>
      <charset val="238"/>
    </font>
    <font>
      <sz val="11"/>
      <color rgb="FF233060"/>
      <name val="Arial"/>
      <family val="2"/>
      <charset val="238"/>
    </font>
    <font>
      <b/>
      <sz val="8"/>
      <name val="Arial"/>
      <family val="2"/>
      <charset val="238"/>
    </font>
    <font>
      <sz val="8"/>
      <color theme="0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rgb="FF00B0F0"/>
      <name val="Arial"/>
      <family val="2"/>
      <charset val="238"/>
    </font>
    <font>
      <b/>
      <sz val="8"/>
      <color theme="9" tint="-0.249977111117893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color theme="8" tint="-0.249977111117893"/>
      <name val="Arial"/>
      <family val="2"/>
      <charset val="238"/>
    </font>
    <font>
      <sz val="14"/>
      <color rgb="FF233060"/>
      <name val="Arial"/>
      <family val="2"/>
      <charset val="238"/>
    </font>
    <font>
      <sz val="26"/>
      <name val="Arial"/>
      <family val="2"/>
      <charset val="238"/>
    </font>
    <font>
      <sz val="10"/>
      <color theme="8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00B0F0"/>
      <name val="Arial"/>
      <family val="2"/>
      <charset val="238"/>
    </font>
    <font>
      <sz val="10"/>
      <color theme="0"/>
      <name val="Arial"/>
      <family val="2"/>
      <charset val="238"/>
    </font>
    <font>
      <b/>
      <i/>
      <sz val="8"/>
      <color rgb="FF000099"/>
      <name val="Arial"/>
      <family val="2"/>
      <charset val="238"/>
    </font>
    <font>
      <sz val="8"/>
      <color rgb="FF233060"/>
      <name val="Arial"/>
      <family val="2"/>
      <charset val="238"/>
    </font>
    <font>
      <b/>
      <sz val="8"/>
      <color rgb="FF233060"/>
      <name val="Arial"/>
      <family val="2"/>
      <charset val="238"/>
    </font>
    <font>
      <b/>
      <vertAlign val="superscript"/>
      <sz val="10"/>
      <color rgb="FF233060"/>
      <name val="Arial"/>
      <family val="2"/>
      <charset val="238"/>
    </font>
    <font>
      <b/>
      <sz val="10"/>
      <name val="Arial"/>
      <family val="2"/>
      <charset val="238"/>
    </font>
    <font>
      <b/>
      <sz val="24"/>
      <name val="Arial"/>
      <family val="2"/>
      <charset val="238"/>
    </font>
    <font>
      <b/>
      <sz val="24"/>
      <color rgb="FF1A3366"/>
      <name val="Arial"/>
      <family val="2"/>
      <charset val="238"/>
    </font>
    <font>
      <sz val="16"/>
      <name val="Arial"/>
      <family val="2"/>
      <charset val="238"/>
    </font>
    <font>
      <b/>
      <sz val="17"/>
      <color rgb="FF153366"/>
      <name val="Arial"/>
      <family val="2"/>
      <charset val="238"/>
      <scheme val="minor"/>
    </font>
    <font>
      <b/>
      <sz val="24"/>
      <color theme="8"/>
      <name val="Arial"/>
      <family val="2"/>
      <charset val="238"/>
    </font>
    <font>
      <b/>
      <vertAlign val="superscript"/>
      <sz val="8"/>
      <name val="Arial"/>
      <family val="2"/>
      <charset val="238"/>
    </font>
    <font>
      <u/>
      <sz val="8"/>
      <name val="Arial"/>
      <family val="2"/>
      <charset val="238"/>
    </font>
    <font>
      <b/>
      <vertAlign val="superscript"/>
      <sz val="8"/>
      <color rgb="FF233060"/>
      <name val="Arial"/>
      <family val="2"/>
      <charset val="238"/>
    </font>
    <font>
      <b/>
      <sz val="8"/>
      <color theme="1"/>
      <name val="Arial"/>
      <family val="2"/>
      <charset val="238"/>
    </font>
    <font>
      <b/>
      <vertAlign val="superscript"/>
      <sz val="8"/>
      <color theme="1"/>
      <name val="Arial"/>
      <family val="2"/>
      <charset val="238"/>
    </font>
    <font>
      <b/>
      <sz val="14"/>
      <color rgb="FF233060"/>
      <name val="Arial"/>
      <family val="2"/>
      <charset val="238"/>
    </font>
    <font>
      <b/>
      <sz val="11"/>
      <color rgb="FFE53A2E"/>
      <name val="Arial"/>
      <family val="2"/>
      <charset val="238"/>
    </font>
    <font>
      <sz val="11"/>
      <color theme="3"/>
      <name val="Arial"/>
      <family val="2"/>
      <charset val="238"/>
    </font>
  </fonts>
  <fills count="6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gray0625">
        <fgColor indexed="26"/>
        <b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6" tint="0.39994506668294322"/>
        <bgColor auto="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22"/>
        <bgColor indexed="64"/>
      </patternFill>
    </fill>
    <fill>
      <patternFill patternType="solid">
        <fgColor indexed="46"/>
      </patternFill>
    </fill>
    <fill>
      <patternFill patternType="solid">
        <fgColor indexed="15"/>
      </patternFill>
    </fill>
    <fill>
      <patternFill patternType="solid">
        <fgColor indexed="55"/>
      </patternFill>
    </fill>
    <fill>
      <patternFill patternType="solid">
        <fgColor indexed="12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3"/>
        <bgColor indexed="64"/>
      </patternFill>
    </fill>
    <fill>
      <patternFill patternType="solid">
        <fgColor indexed="23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</patternFill>
    </fill>
    <fill>
      <patternFill patternType="solid">
        <fgColor indexed="35"/>
        <bgColor indexed="64"/>
      </patternFill>
    </fill>
    <fill>
      <patternFill patternType="solid">
        <fgColor indexed="20"/>
      </patternFill>
    </fill>
    <fill>
      <patternFill patternType="solid">
        <fgColor indexed="56"/>
      </patternFill>
    </fill>
    <fill>
      <patternFill patternType="solid">
        <fgColor indexed="49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/>
      <bottom style="dotted">
        <color indexed="23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40">
    <xf numFmtId="0" fontId="0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8" fillId="0" borderId="0"/>
    <xf numFmtId="9" fontId="9" fillId="0" borderId="0" applyFont="0" applyFill="0" applyBorder="0" applyAlignment="0" applyProtection="0"/>
    <xf numFmtId="4" fontId="12" fillId="3" borderId="3" applyNumberFormat="0" applyProtection="0">
      <alignment vertical="center"/>
    </xf>
    <xf numFmtId="4" fontId="12" fillId="4" borderId="3" applyNumberFormat="0" applyProtection="0">
      <alignment horizontal="left" vertical="center" indent="1"/>
    </xf>
    <xf numFmtId="4" fontId="12" fillId="5" borderId="0" applyNumberFormat="0" applyProtection="0">
      <alignment horizontal="left" vertical="center" indent="1"/>
    </xf>
    <xf numFmtId="4" fontId="13" fillId="6" borderId="3" applyNumberFormat="0" applyProtection="0">
      <alignment horizontal="right" vertical="center"/>
    </xf>
    <xf numFmtId="4" fontId="13" fillId="7" borderId="3" applyNumberFormat="0" applyProtection="0">
      <alignment horizontal="left" vertical="center" indent="1"/>
    </xf>
    <xf numFmtId="2" fontId="9" fillId="0" borderId="0" applyFont="0" applyFill="0" applyBorder="0" applyAlignment="0" applyProtection="0"/>
    <xf numFmtId="0" fontId="9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4" fontId="14" fillId="4" borderId="3" applyNumberFormat="0" applyProtection="0">
      <alignment vertical="center"/>
    </xf>
    <xf numFmtId="0" fontId="12" fillId="4" borderId="3" applyNumberFormat="0" applyProtection="0">
      <alignment horizontal="left" vertical="top" indent="1"/>
    </xf>
    <xf numFmtId="4" fontId="13" fillId="8" borderId="3" applyNumberFormat="0" applyProtection="0">
      <alignment horizontal="right" vertical="center"/>
    </xf>
    <xf numFmtId="4" fontId="13" fillId="9" borderId="3" applyNumberFormat="0" applyProtection="0">
      <alignment horizontal="right" vertical="center"/>
    </xf>
    <xf numFmtId="4" fontId="13" fillId="10" borderId="3" applyNumberFormat="0" applyProtection="0">
      <alignment horizontal="right" vertical="center"/>
    </xf>
    <xf numFmtId="4" fontId="13" fillId="11" borderId="3" applyNumberFormat="0" applyProtection="0">
      <alignment horizontal="right" vertical="center"/>
    </xf>
    <xf numFmtId="4" fontId="13" fillId="12" borderId="3" applyNumberFormat="0" applyProtection="0">
      <alignment horizontal="right" vertical="center"/>
    </xf>
    <xf numFmtId="4" fontId="13" fillId="13" borderId="3" applyNumberFormat="0" applyProtection="0">
      <alignment horizontal="right" vertical="center"/>
    </xf>
    <xf numFmtId="4" fontId="13" fillId="14" borderId="3" applyNumberFormat="0" applyProtection="0">
      <alignment horizontal="right" vertical="center"/>
    </xf>
    <xf numFmtId="4" fontId="13" fillId="15" borderId="3" applyNumberFormat="0" applyProtection="0">
      <alignment horizontal="right" vertical="center"/>
    </xf>
    <xf numFmtId="4" fontId="13" fillId="16" borderId="3" applyNumberFormat="0" applyProtection="0">
      <alignment horizontal="right" vertical="center"/>
    </xf>
    <xf numFmtId="4" fontId="12" fillId="0" borderId="0" applyNumberFormat="0" applyProtection="0">
      <alignment horizontal="left" vertical="center" indent="1"/>
    </xf>
    <xf numFmtId="4" fontId="13" fillId="6" borderId="0" applyNumberFormat="0" applyProtection="0">
      <alignment horizontal="left" vertical="center" indent="1"/>
    </xf>
    <xf numFmtId="4" fontId="15" fillId="17" borderId="0" applyNumberFormat="0" applyProtection="0">
      <alignment horizontal="left" vertical="center" indent="1"/>
    </xf>
    <xf numFmtId="4" fontId="13" fillId="7" borderId="3" applyNumberFormat="0" applyProtection="0">
      <alignment horizontal="right" vertical="center"/>
    </xf>
    <xf numFmtId="4" fontId="16" fillId="6" borderId="0" applyNumberFormat="0" applyProtection="0">
      <alignment horizontal="left" vertical="center" indent="1"/>
    </xf>
    <xf numFmtId="4" fontId="16" fillId="5" borderId="0" applyNumberFormat="0" applyProtection="0">
      <alignment horizontal="left" vertical="center" indent="1"/>
    </xf>
    <xf numFmtId="0" fontId="9" fillId="17" borderId="3" applyNumberFormat="0" applyProtection="0">
      <alignment horizontal="left" vertical="center" indent="1"/>
    </xf>
    <xf numFmtId="0" fontId="9" fillId="17" borderId="3" applyNumberFormat="0" applyProtection="0">
      <alignment horizontal="left" vertical="top" indent="1"/>
    </xf>
    <xf numFmtId="0" fontId="9" fillId="5" borderId="3" applyNumberFormat="0" applyProtection="0">
      <alignment horizontal="left" vertical="center" indent="1"/>
    </xf>
    <xf numFmtId="0" fontId="9" fillId="5" borderId="3" applyNumberFormat="0" applyProtection="0">
      <alignment horizontal="left" vertical="top" indent="1"/>
    </xf>
    <xf numFmtId="0" fontId="9" fillId="18" borderId="3" applyNumberFormat="0" applyProtection="0">
      <alignment horizontal="left" vertical="center" indent="1"/>
    </xf>
    <xf numFmtId="0" fontId="9" fillId="18" borderId="3" applyNumberFormat="0" applyProtection="0">
      <alignment horizontal="left" vertical="top" indent="1"/>
    </xf>
    <xf numFmtId="0" fontId="9" fillId="19" borderId="3" applyNumberFormat="0" applyProtection="0">
      <alignment horizontal="left" vertical="center" indent="1"/>
    </xf>
    <xf numFmtId="0" fontId="9" fillId="19" borderId="3" applyNumberFormat="0" applyProtection="0">
      <alignment horizontal="left" vertical="top" indent="1"/>
    </xf>
    <xf numFmtId="4" fontId="13" fillId="20" borderId="3" applyNumberFormat="0" applyProtection="0">
      <alignment vertical="center"/>
    </xf>
    <xf numFmtId="4" fontId="17" fillId="20" borderId="3" applyNumberFormat="0" applyProtection="0">
      <alignment vertical="center"/>
    </xf>
    <xf numFmtId="4" fontId="13" fillId="20" borderId="3" applyNumberFormat="0" applyProtection="0">
      <alignment horizontal="left" vertical="center" indent="1"/>
    </xf>
    <xf numFmtId="0" fontId="13" fillId="20" borderId="3" applyNumberFormat="0" applyProtection="0">
      <alignment horizontal="left" vertical="top" indent="1"/>
    </xf>
    <xf numFmtId="4" fontId="17" fillId="6" borderId="3" applyNumberFormat="0" applyProtection="0">
      <alignment horizontal="right" vertical="center"/>
    </xf>
    <xf numFmtId="0" fontId="13" fillId="5" borderId="3" applyNumberFormat="0" applyProtection="0">
      <alignment horizontal="left" vertical="top" indent="1"/>
    </xf>
    <xf numFmtId="4" fontId="18" fillId="0" borderId="0" applyNumberFormat="0" applyProtection="0">
      <alignment horizontal="left" vertical="center" indent="1"/>
    </xf>
    <xf numFmtId="4" fontId="19" fillId="6" borderId="3" applyNumberFormat="0" applyProtection="0">
      <alignment horizontal="right" vertical="center"/>
    </xf>
    <xf numFmtId="0" fontId="9" fillId="0" borderId="0"/>
    <xf numFmtId="0" fontId="20" fillId="21" borderId="4" applyNumberFormat="0" applyFont="0" applyFill="0" applyAlignment="0" applyProtection="0"/>
    <xf numFmtId="0" fontId="20" fillId="21" borderId="0" applyFont="0" applyFill="0" applyBorder="0" applyAlignment="0" applyProtection="0"/>
    <xf numFmtId="0" fontId="21" fillId="21" borderId="0" applyNumberFormat="0" applyFont="0" applyFill="0" applyBorder="0" applyAlignment="0" applyProtection="0"/>
    <xf numFmtId="0" fontId="21" fillId="21" borderId="0" applyNumberFormat="0" applyFont="0" applyFill="0" applyBorder="0" applyAlignment="0" applyProtection="0"/>
    <xf numFmtId="0" fontId="21" fillId="21" borderId="0" applyNumberFormat="0" applyFont="0" applyFill="0" applyBorder="0" applyAlignment="0" applyProtection="0"/>
    <xf numFmtId="0" fontId="21" fillId="21" borderId="0" applyNumberFormat="0" applyFont="0" applyFill="0" applyBorder="0" applyAlignment="0" applyProtection="0"/>
    <xf numFmtId="0" fontId="21" fillId="21" borderId="0" applyNumberFormat="0" applyFont="0" applyFill="0" applyBorder="0" applyAlignment="0" applyProtection="0"/>
    <xf numFmtId="0" fontId="21" fillId="21" borderId="0" applyNumberFormat="0" applyFont="0" applyFill="0" applyBorder="0" applyAlignment="0" applyProtection="0"/>
    <xf numFmtId="0" fontId="21" fillId="21" borderId="0" applyNumberFormat="0" applyFont="0" applyFill="0" applyBorder="0" applyAlignment="0" applyProtection="0"/>
    <xf numFmtId="3" fontId="20" fillId="21" borderId="0" applyFont="0" applyFill="0" applyBorder="0" applyAlignment="0" applyProtection="0"/>
    <xf numFmtId="0" fontId="21" fillId="21" borderId="0" applyNumberFormat="0" applyFont="0" applyFill="0" applyBorder="0" applyAlignment="0" applyProtection="0"/>
    <xf numFmtId="0" fontId="21" fillId="21" borderId="0" applyNumberFormat="0" applyFont="0" applyFill="0" applyBorder="0" applyAlignment="0" applyProtection="0"/>
    <xf numFmtId="168" fontId="20" fillId="21" borderId="0" applyFont="0" applyFill="0" applyBorder="0" applyAlignment="0" applyProtection="0"/>
    <xf numFmtId="0" fontId="11" fillId="0" borderId="0" applyNumberFormat="0" applyFill="0" applyBorder="0" applyAlignment="0" applyProtection="0"/>
    <xf numFmtId="0" fontId="5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2" fontId="20" fillId="21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2" fillId="21" borderId="0" applyNumberFormat="0" applyFill="0" applyBorder="0" applyAlignment="0" applyProtection="0"/>
    <xf numFmtId="0" fontId="23" fillId="21" borderId="0" applyNumberFormat="0" applyFill="0" applyBorder="0" applyAlignment="0" applyProtection="0"/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" fontId="34" fillId="0" borderId="0">
      <alignment horizontal="lef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" fontId="35" fillId="0" borderId="0"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0" fontId="36" fillId="0" borderId="0"/>
    <xf numFmtId="0" fontId="37" fillId="0" borderId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8" fillId="0" borderId="0"/>
    <xf numFmtId="0" fontId="38" fillId="0" borderId="0"/>
    <xf numFmtId="0" fontId="39" fillId="26" borderId="0" applyNumberFormat="0" applyBorder="0" applyAlignment="0" applyProtection="0"/>
    <xf numFmtId="0" fontId="39" fillId="9" borderId="0" applyNumberFormat="0" applyBorder="0" applyAlignment="0" applyProtection="0"/>
    <xf numFmtId="0" fontId="39" fillId="27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27" borderId="0" applyNumberFormat="0" applyBorder="0" applyAlignment="0" applyProtection="0"/>
    <xf numFmtId="0" fontId="39" fillId="29" borderId="0" applyNumberFormat="0" applyBorder="0" applyAlignment="0" applyProtection="0"/>
    <xf numFmtId="0" fontId="39" fillId="9" borderId="0" applyNumberFormat="0" applyBorder="0" applyAlignment="0" applyProtection="0"/>
    <xf numFmtId="0" fontId="39" fillId="3" borderId="0" applyNumberFormat="0" applyBorder="0" applyAlignment="0" applyProtection="0"/>
    <xf numFmtId="0" fontId="39" fillId="8" borderId="0" applyNumberFormat="0" applyBorder="0" applyAlignment="0" applyProtection="0"/>
    <xf numFmtId="0" fontId="39" fillId="29" borderId="0" applyNumberFormat="0" applyBorder="0" applyAlignment="0" applyProtection="0"/>
    <xf numFmtId="0" fontId="39" fillId="27" borderId="0" applyNumberFormat="0" applyBorder="0" applyAlignment="0" applyProtection="0"/>
    <xf numFmtId="0" fontId="40" fillId="29" borderId="0" applyNumberFormat="0" applyBorder="0" applyAlignment="0" applyProtection="0"/>
    <xf numFmtId="0" fontId="40" fillId="13" borderId="0" applyNumberFormat="0" applyBorder="0" applyAlignment="0" applyProtection="0"/>
    <xf numFmtId="0" fontId="40" fillId="11" borderId="0" applyNumberFormat="0" applyBorder="0" applyAlignment="0" applyProtection="0"/>
    <xf numFmtId="0" fontId="40" fillId="8" borderId="0" applyNumberFormat="0" applyBorder="0" applyAlignment="0" applyProtection="0"/>
    <xf numFmtId="0" fontId="40" fillId="29" borderId="0" applyNumberFormat="0" applyBorder="0" applyAlignment="0" applyProtection="0"/>
    <xf numFmtId="0" fontId="40" fillId="9" borderId="0" applyNumberFormat="0" applyBorder="0" applyAlignment="0" applyProtection="0"/>
    <xf numFmtId="0" fontId="41" fillId="30" borderId="0" applyNumberFormat="0" applyBorder="0" applyAlignment="0" applyProtection="0"/>
    <xf numFmtId="0" fontId="41" fillId="31" borderId="0" applyNumberFormat="0" applyBorder="0" applyAlignment="0" applyProtection="0"/>
    <xf numFmtId="0" fontId="42" fillId="32" borderId="0" applyNumberFormat="0" applyBorder="0" applyAlignment="0" applyProtection="0"/>
    <xf numFmtId="0" fontId="41" fillId="33" borderId="0" applyNumberFormat="0" applyBorder="0" applyAlignment="0" applyProtection="0"/>
    <xf numFmtId="0" fontId="41" fillId="34" borderId="0" applyNumberFormat="0" applyBorder="0" applyAlignment="0" applyProtection="0"/>
    <xf numFmtId="0" fontId="42" fillId="35" borderId="0" applyNumberFormat="0" applyBorder="0" applyAlignment="0" applyProtection="0"/>
    <xf numFmtId="0" fontId="41" fillId="36" borderId="0" applyNumberFormat="0" applyBorder="0" applyAlignment="0" applyProtection="0"/>
    <xf numFmtId="0" fontId="41" fillId="37" borderId="0" applyNumberFormat="0" applyBorder="0" applyAlignment="0" applyProtection="0"/>
    <xf numFmtId="0" fontId="42" fillId="38" borderId="0" applyNumberFormat="0" applyBorder="0" applyAlignment="0" applyProtection="0"/>
    <xf numFmtId="0" fontId="41" fillId="33" borderId="0" applyNumberFormat="0" applyBorder="0" applyAlignment="0" applyProtection="0"/>
    <xf numFmtId="0" fontId="41" fillId="39" borderId="0" applyNumberFormat="0" applyBorder="0" applyAlignment="0" applyProtection="0"/>
    <xf numFmtId="0" fontId="42" fillId="34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42" fillId="32" borderId="0" applyNumberFormat="0" applyBorder="0" applyAlignment="0" applyProtection="0"/>
    <xf numFmtId="0" fontId="41" fillId="25" borderId="0" applyNumberFormat="0" applyBorder="0" applyAlignment="0" applyProtection="0"/>
    <xf numFmtId="0" fontId="41" fillId="42" borderId="0" applyNumberFormat="0" applyBorder="0" applyAlignment="0" applyProtection="0"/>
    <xf numFmtId="0" fontId="42" fillId="43" borderId="0" applyNumberFormat="0" applyBorder="0" applyAlignment="0" applyProtection="0"/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4" fillId="0" borderId="0">
      <alignment horizontal="center" wrapText="1"/>
      <protection locked="0"/>
    </xf>
    <xf numFmtId="0" fontId="44" fillId="0" borderId="0">
      <alignment horizontal="center" wrapText="1"/>
      <protection locked="0"/>
    </xf>
    <xf numFmtId="0" fontId="44" fillId="0" borderId="0">
      <alignment horizontal="center" wrapText="1"/>
      <protection locked="0"/>
    </xf>
    <xf numFmtId="0" fontId="44" fillId="0" borderId="0">
      <alignment horizontal="center" wrapText="1"/>
      <protection locked="0"/>
    </xf>
    <xf numFmtId="172" fontId="9" fillId="0" borderId="0" applyFill="0" applyBorder="0" applyAlignment="0"/>
    <xf numFmtId="172" fontId="9" fillId="0" borderId="0" applyFill="0" applyBorder="0" applyAlignment="0"/>
    <xf numFmtId="172" fontId="9" fillId="0" borderId="0" applyFill="0" applyBorder="0" applyAlignment="0"/>
    <xf numFmtId="172" fontId="9" fillId="0" borderId="0" applyFill="0" applyBorder="0" applyAlignment="0"/>
    <xf numFmtId="1" fontId="45" fillId="0" borderId="8" applyAlignment="0">
      <alignment horizontal="left" vertical="center"/>
    </xf>
    <xf numFmtId="173" fontId="46" fillId="4" borderId="9" applyNumberFormat="0" applyFont="0" applyFill="0" applyBorder="0" applyAlignment="0">
      <alignment horizontal="center"/>
    </xf>
    <xf numFmtId="173" fontId="46" fillId="4" borderId="9" applyNumberFormat="0" applyFont="0" applyFill="0" applyBorder="0" applyAlignment="0">
      <alignment horizontal="center"/>
    </xf>
    <xf numFmtId="0" fontId="47" fillId="0" borderId="10" applyNumberFormat="0" applyFill="0" applyAlignment="0" applyProtection="0"/>
    <xf numFmtId="0" fontId="48" fillId="0" borderId="11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8" fillId="0" borderId="11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8" fillId="0" borderId="11" applyNumberFormat="0" applyFill="0" applyAlignment="0" applyProtection="0"/>
    <xf numFmtId="0" fontId="49" fillId="0" borderId="0" applyNumberFormat="0" applyFill="0" applyBorder="0" applyAlignment="0" applyProtection="0"/>
    <xf numFmtId="174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0" fontId="50" fillId="0" borderId="0" applyNumberFormat="0" applyAlignment="0">
      <alignment horizontal="left"/>
    </xf>
    <xf numFmtId="0" fontId="51" fillId="0" borderId="0" applyNumberFormat="0" applyAlignment="0">
      <alignment horizontal="left"/>
    </xf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0" fontId="52" fillId="0" borderId="0" applyNumberFormat="0" applyAlignment="0"/>
    <xf numFmtId="0" fontId="53" fillId="0" borderId="0" applyNumberFormat="0" applyAlignment="0"/>
    <xf numFmtId="0" fontId="52" fillId="0" borderId="0" applyNumberFormat="0" applyAlignment="0"/>
    <xf numFmtId="0" fontId="53" fillId="0" borderId="0" applyNumberFormat="0" applyAlignment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4" fontId="48" fillId="0" borderId="0" applyFill="0" applyBorder="0" applyAlignment="0" applyProtection="0"/>
    <xf numFmtId="4" fontId="48" fillId="0" borderId="0" applyFill="0" applyBorder="0" applyAlignment="0" applyProtection="0"/>
    <xf numFmtId="4" fontId="48" fillId="0" borderId="0" applyFill="0" applyBorder="0" applyAlignment="0" applyProtection="0"/>
    <xf numFmtId="0" fontId="54" fillId="0" borderId="0">
      <alignment horizontal="center" vertical="center"/>
    </xf>
    <xf numFmtId="0" fontId="54" fillId="44" borderId="0">
      <alignment horizontal="center" vertical="center"/>
    </xf>
    <xf numFmtId="0" fontId="54" fillId="45" borderId="0">
      <alignment horizontal="center" vertical="center"/>
    </xf>
    <xf numFmtId="0" fontId="54" fillId="46" borderId="0">
      <alignment horizontal="center" vertical="center"/>
    </xf>
    <xf numFmtId="15" fontId="38" fillId="0" borderId="0"/>
    <xf numFmtId="15" fontId="38" fillId="0" borderId="0"/>
    <xf numFmtId="15" fontId="38" fillId="0" borderId="0"/>
    <xf numFmtId="15" fontId="38" fillId="0" borderId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5" fillId="47" borderId="0" applyNumberFormat="0" applyBorder="0" applyAlignment="0" applyProtection="0"/>
    <xf numFmtId="0" fontId="55" fillId="48" borderId="0" applyNumberFormat="0" applyBorder="0" applyAlignment="0" applyProtection="0"/>
    <xf numFmtId="0" fontId="55" fillId="49" borderId="0" applyNumberFormat="0" applyBorder="0" applyAlignment="0" applyProtection="0"/>
    <xf numFmtId="0" fontId="56" fillId="0" borderId="0" applyNumberFormat="0" applyAlignment="0">
      <alignment horizontal="left"/>
    </xf>
    <xf numFmtId="0" fontId="57" fillId="0" borderId="0" applyNumberFormat="0" applyAlignment="0">
      <alignment horizontal="left"/>
    </xf>
    <xf numFmtId="0" fontId="56" fillId="0" borderId="0" applyNumberFormat="0" applyAlignment="0">
      <alignment horizontal="left"/>
    </xf>
    <xf numFmtId="0" fontId="56" fillId="0" borderId="0" applyNumberFormat="0" applyAlignment="0">
      <alignment horizontal="left"/>
    </xf>
    <xf numFmtId="38" fontId="58" fillId="50" borderId="0" applyNumberFormat="0" applyBorder="0" applyAlignment="0" applyProtection="0"/>
    <xf numFmtId="0" fontId="59" fillId="0" borderId="12" applyNumberFormat="0" applyAlignment="0" applyProtection="0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60" fillId="51" borderId="0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76" fontId="9" fillId="52" borderId="0"/>
    <xf numFmtId="176" fontId="9" fillId="52" borderId="0"/>
    <xf numFmtId="176" fontId="9" fillId="52" borderId="0"/>
    <xf numFmtId="176" fontId="9" fillId="52" borderId="0"/>
    <xf numFmtId="0" fontId="61" fillId="53" borderId="13" applyNumberFormat="0" applyAlignment="0" applyProtection="0"/>
    <xf numFmtId="176" fontId="9" fillId="54" borderId="0"/>
    <xf numFmtId="176" fontId="9" fillId="54" borderId="0"/>
    <xf numFmtId="176" fontId="9" fillId="54" borderId="0"/>
    <xf numFmtId="176" fontId="9" fillId="54" borderId="0"/>
    <xf numFmtId="177" fontId="48" fillId="0" borderId="0" applyFill="0" applyBorder="0" applyAlignment="0" applyProtection="0"/>
    <xf numFmtId="177" fontId="48" fillId="0" borderId="0" applyFill="0" applyBorder="0" applyAlignment="0" applyProtection="0"/>
    <xf numFmtId="177" fontId="48" fillId="0" borderId="0" applyFill="0" applyBorder="0" applyAlignment="0" applyProtection="0"/>
    <xf numFmtId="178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1" fontId="9" fillId="0" borderId="0" applyFont="0" applyFill="0" applyBorder="0" applyAlignment="0" applyProtection="0"/>
    <xf numFmtId="0" fontId="62" fillId="0" borderId="14" applyNumberFormat="0" applyFill="0" applyAlignment="0" applyProtection="0"/>
    <xf numFmtId="0" fontId="63" fillId="0" borderId="15" applyNumberFormat="0" applyFill="0" applyAlignment="0" applyProtection="0"/>
    <xf numFmtId="0" fontId="64" fillId="0" borderId="16" applyNumberFormat="0" applyFill="0" applyAlignment="0" applyProtection="0"/>
    <xf numFmtId="0" fontId="64" fillId="0" borderId="0" applyNumberFormat="0" applyFill="0" applyBorder="0" applyAlignment="0" applyProtection="0"/>
    <xf numFmtId="0" fontId="65" fillId="0" borderId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3" borderId="0" applyNumberFormat="0" applyBorder="0" applyAlignment="0" applyProtection="0"/>
    <xf numFmtId="0" fontId="26" fillId="23" borderId="0" applyNumberFormat="0" applyBorder="0" applyAlignment="0" applyProtection="0"/>
    <xf numFmtId="0" fontId="70" fillId="0" borderId="0"/>
    <xf numFmtId="0" fontId="70" fillId="0" borderId="0"/>
    <xf numFmtId="0" fontId="70" fillId="0" borderId="0"/>
    <xf numFmtId="0" fontId="70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0" fontId="9" fillId="0" borderId="0" applyNumberFormat="0" applyFill="0" applyBorder="0" applyAlignment="0" applyProtection="0"/>
    <xf numFmtId="0" fontId="7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71" fillId="0" borderId="0"/>
    <xf numFmtId="0" fontId="71" fillId="0" borderId="0"/>
    <xf numFmtId="0" fontId="72" fillId="0" borderId="0"/>
    <xf numFmtId="0" fontId="36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9" fillId="0" borderId="0"/>
    <xf numFmtId="175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4" fontId="44" fillId="0" borderId="0">
      <alignment horizontal="center" wrapText="1"/>
      <protection locked="0"/>
    </xf>
    <xf numFmtId="14" fontId="44" fillId="0" borderId="0">
      <alignment horizontal="center" wrapText="1"/>
      <protection locked="0"/>
    </xf>
    <xf numFmtId="14" fontId="44" fillId="0" borderId="0">
      <alignment horizontal="center" wrapText="1"/>
      <protection locked="0"/>
    </xf>
    <xf numFmtId="14" fontId="44" fillId="0" borderId="0">
      <alignment horizontal="center" wrapText="1"/>
      <protection locked="0"/>
    </xf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2" fontId="48" fillId="0" borderId="0" applyFill="0" applyBorder="0" applyAlignment="0" applyProtection="0"/>
    <xf numFmtId="2" fontId="48" fillId="0" borderId="0" applyFill="0" applyBorder="0" applyAlignment="0" applyProtection="0"/>
    <xf numFmtId="2" fontId="48" fillId="0" borderId="0" applyFill="0" applyBorder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0" borderId="0"/>
    <xf numFmtId="0" fontId="36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3" fillId="0" borderId="18" applyNumberFormat="0" applyFill="0" applyAlignment="0" applyProtection="0"/>
    <xf numFmtId="0" fontId="38" fillId="0" borderId="0" applyNumberFormat="0" applyFont="0" applyFill="0" applyBorder="0" applyAlignment="0" applyProtection="0">
      <alignment horizontal="left"/>
    </xf>
    <xf numFmtId="0" fontId="38" fillId="0" borderId="0" applyNumberFormat="0" applyFont="0" applyFill="0" applyBorder="0" applyAlignment="0" applyProtection="0">
      <alignment horizontal="left"/>
    </xf>
    <xf numFmtId="0" fontId="38" fillId="0" borderId="0" applyNumberFormat="0" applyFont="0" applyFill="0" applyBorder="0" applyAlignment="0" applyProtection="0">
      <alignment horizontal="left"/>
    </xf>
    <xf numFmtId="183" fontId="9" fillId="0" borderId="0" applyNumberFormat="0" applyFill="0" applyBorder="0" applyAlignment="0" applyProtection="0">
      <alignment horizontal="left"/>
    </xf>
    <xf numFmtId="183" fontId="9" fillId="0" borderId="0" applyNumberFormat="0" applyFill="0" applyBorder="0" applyAlignment="0" applyProtection="0">
      <alignment horizontal="left"/>
    </xf>
    <xf numFmtId="183" fontId="9" fillId="0" borderId="0" applyNumberFormat="0" applyFill="0" applyBorder="0" applyAlignment="0" applyProtection="0">
      <alignment horizontal="left"/>
    </xf>
    <xf numFmtId="183" fontId="9" fillId="0" borderId="0" applyNumberFormat="0" applyFill="0" applyBorder="0" applyAlignment="0" applyProtection="0">
      <alignment horizontal="left"/>
    </xf>
    <xf numFmtId="0" fontId="49" fillId="0" borderId="0" applyNumberFormat="0" applyFill="0" applyBorder="0" applyAlignment="0" applyProtection="0"/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0" fontId="9" fillId="0" borderId="0"/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0" fontId="9" fillId="0" borderId="0"/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0" fontId="9" fillId="0" borderId="0"/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9" fillId="0" borderId="0"/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0" fontId="9" fillId="0" borderId="0"/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0" fontId="9" fillId="0" borderId="0"/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0" fontId="9" fillId="0" borderId="0"/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0" fontId="9" fillId="0" borderId="0"/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0" fontId="9" fillId="0" borderId="0"/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0" fontId="9" fillId="0" borderId="0"/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0" fontId="9" fillId="0" borderId="0"/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0" fontId="9" fillId="0" borderId="0"/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0" fontId="9" fillId="0" borderId="0"/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0" fontId="9" fillId="0" borderId="0"/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0" fontId="9" fillId="0" borderId="0"/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0" fontId="9" fillId="0" borderId="0"/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0" fontId="9" fillId="0" borderId="0"/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0" fontId="9" fillId="0" borderId="0"/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0" fontId="9" fillId="0" borderId="0"/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9" fillId="58" borderId="19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9" fillId="0" borderId="0"/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9" fillId="0" borderId="0"/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9" fillId="60" borderId="19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9" fillId="0" borderId="0"/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9" fillId="0" borderId="0"/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9" fillId="0" borderId="0"/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9" fillId="0" borderId="0"/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9" fillId="0" borderId="0"/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9" fillId="0" borderId="0"/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0" borderId="0"/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58" fillId="62" borderId="22" applyNumberFormat="0">
      <protection locked="0"/>
    </xf>
    <xf numFmtId="0" fontId="9" fillId="0" borderId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0" fontId="9" fillId="0" borderId="0"/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0" fontId="9" fillId="0" borderId="0"/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0" fontId="9" fillId="0" borderId="0"/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9" fillId="0" borderId="0"/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0" fontId="9" fillId="0" borderId="0"/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0" fontId="9" fillId="0" borderId="0"/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45" fillId="0" borderId="0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45" fillId="0" borderId="0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0" borderId="0"/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79" fillId="0" borderId="0"/>
    <xf numFmtId="0" fontId="9" fillId="0" borderId="0"/>
    <xf numFmtId="0" fontId="79" fillId="0" borderId="0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0" fontId="9" fillId="0" borderId="0"/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0" fontId="81" fillId="0" borderId="0" applyNumberFormat="0" applyFill="0" applyBorder="0" applyAlignment="0" applyProtection="0"/>
    <xf numFmtId="0" fontId="82" fillId="29" borderId="0" applyNumberFormat="0" applyBorder="0" applyAlignment="0" applyProtection="0"/>
    <xf numFmtId="0" fontId="25" fillId="22" borderId="0" applyNumberFormat="0" applyBorder="0" applyAlignment="0" applyProtection="0"/>
    <xf numFmtId="0" fontId="83" fillId="0" borderId="0"/>
    <xf numFmtId="40" fontId="84" fillId="0" borderId="0" applyBorder="0">
      <alignment horizontal="right"/>
    </xf>
    <xf numFmtId="0" fontId="73" fillId="0" borderId="0" applyNumberFormat="0" applyFill="0" applyBorder="0" applyAlignment="0" applyProtection="0"/>
    <xf numFmtId="0" fontId="85" fillId="3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6" fillId="62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8" fillId="62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9" fillId="0" borderId="0" applyNumberFormat="0" applyFill="0" applyBorder="0" applyAlignment="0" applyProtection="0"/>
    <xf numFmtId="0" fontId="40" fillId="65" borderId="0" applyNumberFormat="0" applyBorder="0" applyAlignment="0" applyProtection="0"/>
    <xf numFmtId="0" fontId="40" fillId="13" borderId="0" applyNumberFormat="0" applyBorder="0" applyAlignment="0" applyProtection="0"/>
    <xf numFmtId="0" fontId="40" fillId="11" borderId="0" applyNumberFormat="0" applyBorder="0" applyAlignment="0" applyProtection="0"/>
    <xf numFmtId="0" fontId="40" fillId="56" borderId="0" applyNumberFormat="0" applyBorder="0" applyAlignment="0" applyProtection="0"/>
    <xf numFmtId="0" fontId="40" fillId="66" borderId="0" applyNumberFormat="0" applyBorder="0" applyAlignment="0" applyProtection="0"/>
    <xf numFmtId="0" fontId="40" fillId="10" borderId="0" applyNumberFormat="0" applyBorder="0" applyAlignment="0" applyProtection="0"/>
    <xf numFmtId="0" fontId="9" fillId="0" borderId="0"/>
    <xf numFmtId="0" fontId="3" fillId="0" borderId="0"/>
    <xf numFmtId="0" fontId="2" fillId="0" borderId="0"/>
    <xf numFmtId="0" fontId="1" fillId="0" borderId="0"/>
    <xf numFmtId="0" fontId="9" fillId="0" borderId="0"/>
  </cellStyleXfs>
  <cellXfs count="545">
    <xf numFmtId="0" fontId="0" fillId="0" borderId="0" xfId="0"/>
    <xf numFmtId="0" fontId="92" fillId="0" borderId="0" xfId="2" applyFont="1" applyFill="1" applyBorder="1" applyAlignment="1">
      <alignment horizontal="left"/>
    </xf>
    <xf numFmtId="0" fontId="94" fillId="0" borderId="0" xfId="2" applyFont="1" applyFill="1"/>
    <xf numFmtId="0" fontId="95" fillId="0" borderId="0" xfId="2" applyFont="1" applyFill="1" applyAlignment="1"/>
    <xf numFmtId="0" fontId="45" fillId="0" borderId="0" xfId="2" applyFont="1" applyFill="1"/>
    <xf numFmtId="0" fontId="96" fillId="0" borderId="0" xfId="2" applyFont="1" applyFill="1" applyBorder="1" applyAlignment="1">
      <alignment horizontal="left"/>
    </xf>
    <xf numFmtId="0" fontId="45" fillId="0" borderId="0" xfId="2" applyFont="1" applyFill="1" applyAlignment="1"/>
    <xf numFmtId="0" fontId="45" fillId="0" borderId="0" xfId="2" applyFont="1" applyFill="1" applyAlignment="1">
      <alignment horizontal="left" vertical="top" wrapText="1"/>
    </xf>
    <xf numFmtId="0" fontId="45" fillId="0" borderId="0" xfId="2" applyFont="1" applyFill="1" applyAlignment="1">
      <alignment horizontal="center" vertical="top" wrapText="1"/>
    </xf>
    <xf numFmtId="0" fontId="45" fillId="0" borderId="0" xfId="2" applyFont="1" applyFill="1" applyAlignment="1">
      <alignment vertical="top"/>
    </xf>
    <xf numFmtId="0" fontId="45" fillId="0" borderId="0" xfId="2" applyFont="1" applyFill="1" applyBorder="1" applyAlignment="1">
      <alignment horizontal="center" vertical="top" wrapText="1"/>
    </xf>
    <xf numFmtId="0" fontId="11" fillId="0" borderId="0" xfId="2" applyFont="1" applyFill="1" applyAlignment="1">
      <alignment vertical="top" wrapText="1"/>
    </xf>
    <xf numFmtId="0" fontId="45" fillId="0" borderId="0" xfId="2" applyFont="1" applyFill="1" applyBorder="1"/>
    <xf numFmtId="0" fontId="91" fillId="0" borderId="0" xfId="2" applyFont="1" applyFill="1" applyBorder="1" applyAlignment="1">
      <alignment horizontal="left" vertical="top" wrapText="1"/>
    </xf>
    <xf numFmtId="0" fontId="92" fillId="0" borderId="0" xfId="2" applyFont="1" applyFill="1" applyBorder="1" applyAlignment="1">
      <alignment horizontal="justify" vertical="top" wrapText="1"/>
    </xf>
    <xf numFmtId="0" fontId="91" fillId="0" borderId="0" xfId="2" applyFont="1" applyFill="1" applyBorder="1" applyAlignment="1">
      <alignment horizontal="left" vertical="top"/>
    </xf>
    <xf numFmtId="0" fontId="92" fillId="0" borderId="0" xfId="2" applyFont="1" applyFill="1" applyBorder="1" applyAlignment="1">
      <alignment horizontal="left" vertical="top" wrapText="1"/>
    </xf>
    <xf numFmtId="0" fontId="92" fillId="0" borderId="0" xfId="2" applyFont="1" applyFill="1" applyBorder="1" applyAlignment="1">
      <alignment vertical="top"/>
    </xf>
    <xf numFmtId="0" fontId="92" fillId="0" borderId="0" xfId="527" applyFont="1" applyFill="1" applyBorder="1" applyAlignment="1">
      <alignment horizontal="left" vertical="top" wrapText="1"/>
    </xf>
    <xf numFmtId="0" fontId="92" fillId="0" borderId="0" xfId="2" applyFont="1" applyFill="1" applyBorder="1" applyAlignment="1">
      <alignment vertical="top" wrapText="1"/>
    </xf>
    <xf numFmtId="0" fontId="92" fillId="0" borderId="0" xfId="527" applyFont="1" applyFill="1" applyBorder="1" applyAlignment="1">
      <alignment vertical="top" wrapText="1"/>
    </xf>
    <xf numFmtId="0" fontId="98" fillId="0" borderId="0" xfId="2" applyFont="1" applyFill="1" applyBorder="1" applyAlignment="1">
      <alignment horizontal="right"/>
    </xf>
    <xf numFmtId="0" fontId="92" fillId="0" borderId="0" xfId="2" applyFont="1" applyFill="1" applyBorder="1"/>
    <xf numFmtId="0" fontId="92" fillId="0" borderId="0" xfId="2" applyFont="1" applyFill="1" applyBorder="1" applyAlignment="1">
      <alignment horizontal="left" vertical="top"/>
    </xf>
    <xf numFmtId="0" fontId="98" fillId="0" borderId="0" xfId="2" applyFont="1" applyFill="1" applyBorder="1"/>
    <xf numFmtId="0" fontId="99" fillId="0" borderId="0" xfId="2" applyFont="1" applyFill="1"/>
    <xf numFmtId="0" fontId="100" fillId="0" borderId="0" xfId="2" applyFont="1" applyFill="1" applyAlignment="1"/>
    <xf numFmtId="0" fontId="101" fillId="0" borderId="0" xfId="2" applyFont="1" applyFill="1" applyBorder="1" applyAlignment="1"/>
    <xf numFmtId="0" fontId="99" fillId="0" borderId="0" xfId="2" applyFont="1" applyFill="1" applyAlignment="1"/>
    <xf numFmtId="0" fontId="54" fillId="2" borderId="0" xfId="2" applyFont="1" applyFill="1" applyAlignment="1">
      <alignment vertical="top" wrapText="1"/>
    </xf>
    <xf numFmtId="0" fontId="99" fillId="0" borderId="0" xfId="2" applyFont="1" applyFill="1" applyAlignment="1">
      <alignment vertical="top" wrapText="1"/>
    </xf>
    <xf numFmtId="3" fontId="92" fillId="0" borderId="0" xfId="2" applyNumberFormat="1" applyFont="1" applyFill="1"/>
    <xf numFmtId="0" fontId="92" fillId="0" borderId="0" xfId="2" applyFont="1" applyFill="1"/>
    <xf numFmtId="0" fontId="54" fillId="2" borderId="0" xfId="2" applyFont="1" applyFill="1" applyAlignment="1">
      <alignment horizontal="right" vertical="top" wrapText="1"/>
    </xf>
    <xf numFmtId="0" fontId="99" fillId="0" borderId="0" xfId="2" applyFont="1" applyFill="1" applyAlignment="1">
      <alignment horizontal="right" vertical="top" wrapText="1"/>
    </xf>
    <xf numFmtId="3" fontId="99" fillId="0" borderId="0" xfId="2" applyNumberFormat="1" applyFont="1" applyFill="1"/>
    <xf numFmtId="167" fontId="92" fillId="0" borderId="0" xfId="1" applyNumberFormat="1" applyFont="1" applyFill="1"/>
    <xf numFmtId="0" fontId="92" fillId="0" borderId="0" xfId="0" applyFont="1" applyAlignment="1">
      <alignment horizontal="right"/>
    </xf>
    <xf numFmtId="165" fontId="92" fillId="0" borderId="0" xfId="2" applyNumberFormat="1" applyFont="1" applyFill="1"/>
    <xf numFmtId="0" fontId="45" fillId="0" borderId="0" xfId="0" applyFont="1" applyFill="1"/>
    <xf numFmtId="0" fontId="45" fillId="0" borderId="0" xfId="0" applyFont="1" applyFill="1" applyAlignment="1"/>
    <xf numFmtId="3" fontId="45" fillId="0" borderId="0" xfId="0" applyNumberFormat="1" applyFont="1" applyFill="1" applyBorder="1"/>
    <xf numFmtId="2" fontId="45" fillId="0" borderId="0" xfId="0" applyNumberFormat="1" applyFont="1" applyFill="1"/>
    <xf numFmtId="0" fontId="45" fillId="0" borderId="0" xfId="0" applyFont="1" applyFill="1" applyBorder="1" applyAlignment="1">
      <alignment horizontal="right"/>
    </xf>
    <xf numFmtId="0" fontId="45" fillId="0" borderId="0" xfId="0" applyFont="1" applyFill="1" applyBorder="1"/>
    <xf numFmtId="0" fontId="104" fillId="0" borderId="0" xfId="2" applyFont="1" applyFill="1"/>
    <xf numFmtId="0" fontId="105" fillId="0" borderId="0" xfId="2" applyFont="1" applyFill="1" applyBorder="1" applyAlignment="1">
      <alignment horizontal="right"/>
    </xf>
    <xf numFmtId="0" fontId="106" fillId="0" borderId="0" xfId="2" applyFont="1" applyFill="1" applyBorder="1"/>
    <xf numFmtId="0" fontId="107" fillId="0" borderId="0" xfId="2" applyFont="1" applyFill="1" applyBorder="1" applyAlignment="1">
      <alignment horizontal="right"/>
    </xf>
    <xf numFmtId="0" fontId="105" fillId="0" borderId="0" xfId="2" applyFont="1" applyFill="1" applyBorder="1" applyAlignment="1">
      <alignment horizontal="left"/>
    </xf>
    <xf numFmtId="0" fontId="106" fillId="0" borderId="0" xfId="2" applyFont="1" applyFill="1" applyBorder="1" applyAlignment="1">
      <alignment horizontal="left"/>
    </xf>
    <xf numFmtId="1" fontId="106" fillId="0" borderId="0" xfId="2" applyNumberFormat="1" applyFont="1" applyFill="1" applyBorder="1" applyAlignment="1">
      <alignment horizontal="left"/>
    </xf>
    <xf numFmtId="0" fontId="106" fillId="0" borderId="0" xfId="2" applyNumberFormat="1" applyFont="1" applyFill="1" applyBorder="1" applyAlignment="1">
      <alignment horizontal="left"/>
    </xf>
    <xf numFmtId="0" fontId="106" fillId="0" borderId="0" xfId="2" applyFont="1" applyFill="1" applyBorder="1" applyAlignment="1">
      <alignment horizontal="right"/>
    </xf>
    <xf numFmtId="0" fontId="104" fillId="0" borderId="0" xfId="2" applyFont="1" applyFill="1" applyBorder="1" applyAlignment="1">
      <alignment horizontal="left"/>
    </xf>
    <xf numFmtId="0" fontId="104" fillId="0" borderId="0" xfId="0" applyFont="1" applyFill="1"/>
    <xf numFmtId="3" fontId="45" fillId="0" borderId="0" xfId="2" applyNumberFormat="1" applyFont="1" applyFill="1" applyBorder="1" applyAlignment="1">
      <alignment horizontal="right"/>
    </xf>
    <xf numFmtId="3" fontId="45" fillId="0" borderId="0" xfId="2" applyNumberFormat="1" applyFont="1" applyFill="1" applyBorder="1"/>
    <xf numFmtId="165" fontId="45" fillId="0" borderId="0" xfId="2" applyNumberFormat="1" applyFont="1" applyFill="1" applyBorder="1" applyAlignment="1">
      <alignment horizontal="right"/>
    </xf>
    <xf numFmtId="166" fontId="45" fillId="0" borderId="0" xfId="2" applyNumberFormat="1" applyFont="1" applyFill="1" applyBorder="1" applyAlignment="1">
      <alignment horizontal="right"/>
    </xf>
    <xf numFmtId="0" fontId="45" fillId="0" borderId="0" xfId="2" applyFont="1" applyFill="1" applyBorder="1" applyAlignment="1">
      <alignment wrapText="1"/>
    </xf>
    <xf numFmtId="0" fontId="110" fillId="0" borderId="0" xfId="2" applyFont="1" applyFill="1" applyBorder="1"/>
    <xf numFmtId="165" fontId="110" fillId="0" borderId="0" xfId="2" applyNumberFormat="1" applyFont="1" applyFill="1" applyBorder="1"/>
    <xf numFmtId="165" fontId="45" fillId="0" borderId="0" xfId="2" applyNumberFormat="1" applyFont="1" applyFill="1" applyBorder="1"/>
    <xf numFmtId="0" fontId="11" fillId="0" borderId="0" xfId="2" applyFont="1" applyFill="1" applyBorder="1" applyAlignment="1"/>
    <xf numFmtId="4" fontId="45" fillId="0" borderId="0" xfId="2" applyNumberFormat="1" applyFont="1" applyFill="1" applyBorder="1"/>
    <xf numFmtId="3" fontId="116" fillId="0" borderId="0" xfId="2" applyNumberFormat="1" applyFont="1" applyFill="1" applyBorder="1"/>
    <xf numFmtId="0" fontId="118" fillId="0" borderId="0" xfId="2" applyFont="1" applyFill="1" applyBorder="1" applyAlignment="1">
      <alignment wrapText="1"/>
    </xf>
    <xf numFmtId="164" fontId="45" fillId="0" borderId="0" xfId="1" applyNumberFormat="1" applyFont="1" applyFill="1" applyBorder="1"/>
    <xf numFmtId="0" fontId="104" fillId="0" borderId="0" xfId="2" applyFont="1" applyFill="1" applyBorder="1"/>
    <xf numFmtId="1" fontId="110" fillId="0" borderId="0" xfId="2" applyNumberFormat="1" applyFont="1" applyFill="1" applyBorder="1" applyAlignment="1">
      <alignment horizontal="right" wrapText="1"/>
    </xf>
    <xf numFmtId="0" fontId="110" fillId="0" borderId="0" xfId="2" applyFont="1" applyFill="1" applyBorder="1" applyAlignment="1">
      <alignment wrapText="1"/>
    </xf>
    <xf numFmtId="0" fontId="110" fillId="0" borderId="0" xfId="2" applyFont="1" applyFill="1" applyBorder="1" applyAlignment="1">
      <alignment horizontal="right"/>
    </xf>
    <xf numFmtId="0" fontId="110" fillId="0" borderId="0" xfId="2" applyFont="1" applyFill="1" applyBorder="1" applyAlignment="1">
      <alignment horizontal="right" wrapText="1"/>
    </xf>
    <xf numFmtId="3" fontId="110" fillId="0" borderId="0" xfId="2" applyNumberFormat="1" applyFont="1" applyFill="1" applyBorder="1" applyAlignment="1">
      <alignment horizontal="right"/>
    </xf>
    <xf numFmtId="165" fontId="110" fillId="0" borderId="0" xfId="2" applyNumberFormat="1" applyFont="1" applyFill="1" applyBorder="1" applyAlignment="1">
      <alignment horizontal="right"/>
    </xf>
    <xf numFmtId="0" fontId="9" fillId="0" borderId="0" xfId="0" applyFont="1" applyFill="1" applyBorder="1"/>
    <xf numFmtId="3" fontId="9" fillId="0" borderId="0" xfId="0" applyNumberFormat="1" applyFont="1" applyFill="1" applyBorder="1"/>
    <xf numFmtId="3" fontId="45" fillId="0" borderId="0" xfId="0" applyNumberFormat="1" applyFont="1" applyFill="1" applyBorder="1" applyAlignment="1">
      <alignment vertical="center"/>
    </xf>
    <xf numFmtId="0" fontId="121" fillId="0" borderId="0" xfId="0" applyFont="1" applyFill="1" applyBorder="1"/>
    <xf numFmtId="3" fontId="118" fillId="0" borderId="0" xfId="0" applyNumberFormat="1" applyFont="1" applyFill="1" applyBorder="1" applyAlignment="1">
      <alignment horizontal="right"/>
    </xf>
    <xf numFmtId="3" fontId="118" fillId="0" borderId="0" xfId="0" applyNumberFormat="1" applyFont="1" applyFill="1" applyBorder="1"/>
    <xf numFmtId="0" fontId="118" fillId="0" borderId="0" xfId="0" applyFont="1" applyFill="1" applyBorder="1" applyAlignment="1">
      <alignment horizontal="right"/>
    </xf>
    <xf numFmtId="3" fontId="45" fillId="0" borderId="0" xfId="0" applyNumberFormat="1" applyFont="1" applyFill="1" applyBorder="1" applyAlignment="1">
      <alignment horizontal="right"/>
    </xf>
    <xf numFmtId="0" fontId="9" fillId="0" borderId="0" xfId="0" applyFont="1" applyFill="1"/>
    <xf numFmtId="0" fontId="122" fillId="0" borderId="0" xfId="0" applyFont="1" applyFill="1"/>
    <xf numFmtId="0" fontId="123" fillId="0" borderId="0" xfId="0" applyFont="1" applyFill="1"/>
    <xf numFmtId="0" fontId="45" fillId="0" borderId="0" xfId="0" applyFont="1" applyFill="1" applyBorder="1" applyAlignment="1">
      <alignment horizontal="left" vertical="center"/>
    </xf>
    <xf numFmtId="3" fontId="45" fillId="0" borderId="0" xfId="0" applyNumberFormat="1" applyFont="1" applyFill="1" applyBorder="1" applyAlignment="1">
      <alignment horizontal="right" vertical="center"/>
    </xf>
    <xf numFmtId="165" fontId="124" fillId="0" borderId="0" xfId="0" applyNumberFormat="1" applyFont="1" applyFill="1"/>
    <xf numFmtId="165" fontId="9" fillId="0" borderId="0" xfId="0" applyNumberFormat="1" applyFont="1" applyFill="1"/>
    <xf numFmtId="3" fontId="122" fillId="0" borderId="0" xfId="0" applyNumberFormat="1" applyFont="1" applyFill="1"/>
    <xf numFmtId="1" fontId="122" fillId="0" borderId="0" xfId="0" applyNumberFormat="1" applyFont="1" applyFill="1"/>
    <xf numFmtId="3" fontId="116" fillId="0" borderId="0" xfId="0" applyNumberFormat="1" applyFont="1" applyFill="1" applyBorder="1" applyAlignment="1">
      <alignment horizontal="right" vertical="center"/>
    </xf>
    <xf numFmtId="3" fontId="9" fillId="0" borderId="0" xfId="0" applyNumberFormat="1" applyFont="1" applyFill="1"/>
    <xf numFmtId="0" fontId="45" fillId="0" borderId="0" xfId="0" applyFont="1" applyFill="1" applyBorder="1" applyAlignment="1">
      <alignment vertical="center"/>
    </xf>
    <xf numFmtId="164" fontId="45" fillId="0" borderId="0" xfId="1" applyNumberFormat="1" applyFont="1" applyFill="1" applyBorder="1" applyAlignment="1">
      <alignment vertical="center"/>
    </xf>
    <xf numFmtId="164" fontId="45" fillId="0" borderId="0" xfId="0" applyNumberFormat="1" applyFont="1" applyFill="1" applyBorder="1" applyAlignment="1">
      <alignment vertical="center"/>
    </xf>
    <xf numFmtId="1" fontId="9" fillId="0" borderId="0" xfId="0" applyNumberFormat="1" applyFont="1" applyFill="1"/>
    <xf numFmtId="0" fontId="45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0" fontId="45" fillId="0" borderId="0" xfId="0" applyFont="1" applyFill="1" applyBorder="1" applyAlignment="1">
      <alignment horizontal="right" vertical="center"/>
    </xf>
    <xf numFmtId="0" fontId="123" fillId="0" borderId="0" xfId="0" applyFont="1" applyFill="1" applyBorder="1" applyAlignment="1">
      <alignment horizontal="left"/>
    </xf>
    <xf numFmtId="9" fontId="9" fillId="0" borderId="0" xfId="1" applyFont="1" applyFill="1" applyBorder="1"/>
    <xf numFmtId="0" fontId="9" fillId="0" borderId="0" xfId="0" applyFont="1" applyFill="1" applyAlignment="1">
      <alignment horizontal="left"/>
    </xf>
    <xf numFmtId="164" fontId="9" fillId="0" borderId="0" xfId="0" applyNumberFormat="1" applyFont="1" applyFill="1"/>
    <xf numFmtId="0" fontId="111" fillId="0" borderId="0" xfId="57" applyFont="1" applyFill="1"/>
    <xf numFmtId="0" fontId="9" fillId="0" borderId="0" xfId="2" applyFont="1" applyFill="1"/>
    <xf numFmtId="0" fontId="125" fillId="0" borderId="0" xfId="2" applyFont="1" applyFill="1" applyAlignment="1">
      <alignment horizontal="right"/>
    </xf>
    <xf numFmtId="167" fontId="110" fillId="0" borderId="0" xfId="2" applyNumberFormat="1" applyFont="1" applyFill="1" applyBorder="1" applyAlignment="1">
      <alignment horizontal="right"/>
    </xf>
    <xf numFmtId="167" fontId="45" fillId="0" borderId="0" xfId="2" applyNumberFormat="1" applyFont="1" applyFill="1" applyBorder="1" applyAlignment="1">
      <alignment horizontal="right"/>
    </xf>
    <xf numFmtId="3" fontId="124" fillId="0" borderId="0" xfId="2" applyNumberFormat="1" applyFont="1" applyFill="1" applyBorder="1"/>
    <xf numFmtId="0" fontId="9" fillId="0" borderId="0" xfId="2" applyFont="1" applyFill="1" applyBorder="1" applyAlignment="1"/>
    <xf numFmtId="0" fontId="9" fillId="0" borderId="0" xfId="2" applyFont="1" applyFill="1" applyBorder="1"/>
    <xf numFmtId="3" fontId="9" fillId="0" borderId="0" xfId="2" applyNumberFormat="1" applyFont="1" applyFill="1" applyBorder="1"/>
    <xf numFmtId="0" fontId="45" fillId="0" borderId="0" xfId="2" applyFont="1" applyFill="1" applyBorder="1" applyAlignment="1"/>
    <xf numFmtId="3" fontId="9" fillId="0" borderId="0" xfId="2" applyNumberFormat="1" applyFont="1" applyFill="1"/>
    <xf numFmtId="0" fontId="104" fillId="0" borderId="0" xfId="57" applyFont="1" applyFill="1"/>
    <xf numFmtId="0" fontId="126" fillId="0" borderId="0" xfId="2" applyFont="1" applyFill="1" applyBorder="1"/>
    <xf numFmtId="0" fontId="127" fillId="0" borderId="0" xfId="0" applyFont="1" applyFill="1" applyBorder="1" applyAlignment="1">
      <alignment vertical="center"/>
    </xf>
    <xf numFmtId="0" fontId="105" fillId="0" borderId="0" xfId="0" applyFont="1" applyFill="1" applyBorder="1"/>
    <xf numFmtId="0" fontId="127" fillId="0" borderId="0" xfId="0" applyFont="1" applyFill="1" applyBorder="1" applyAlignment="1">
      <alignment wrapText="1"/>
    </xf>
    <xf numFmtId="0" fontId="127" fillId="0" borderId="0" xfId="0" applyFont="1" applyFill="1" applyBorder="1" applyAlignment="1">
      <alignment vertical="center" wrapText="1"/>
    </xf>
    <xf numFmtId="0" fontId="105" fillId="0" borderId="0" xfId="0" applyFont="1" applyFill="1"/>
    <xf numFmtId="0" fontId="127" fillId="0" borderId="0" xfId="0" applyFont="1" applyFill="1" applyBorder="1"/>
    <xf numFmtId="0" fontId="105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5" fillId="0" borderId="0" xfId="0" applyFont="1" applyFill="1" applyBorder="1" applyAlignment="1">
      <alignment vertical="center" wrapText="1"/>
    </xf>
    <xf numFmtId="0" fontId="9" fillId="2" borderId="0" xfId="0" applyFont="1" applyFill="1" applyBorder="1"/>
    <xf numFmtId="3" fontId="45" fillId="2" borderId="0" xfId="0" applyNumberFormat="1" applyFont="1" applyFill="1" applyBorder="1" applyAlignment="1">
      <alignment horizontal="right" vertical="center"/>
    </xf>
    <xf numFmtId="1" fontId="93" fillId="2" borderId="0" xfId="0" applyNumberFormat="1" applyFont="1" applyFill="1" applyBorder="1" applyAlignment="1">
      <alignment horizontal="right" vertical="center" wrapText="1"/>
    </xf>
    <xf numFmtId="0" fontId="93" fillId="2" borderId="0" xfId="0" applyFont="1" applyFill="1" applyBorder="1" applyAlignment="1">
      <alignment horizontal="right" wrapText="1"/>
    </xf>
    <xf numFmtId="0" fontId="45" fillId="0" borderId="0" xfId="0" applyFont="1" applyFill="1" applyBorder="1" applyAlignment="1">
      <alignment horizontal="left" vertical="center"/>
    </xf>
    <xf numFmtId="0" fontId="119" fillId="0" borderId="0" xfId="0" applyFont="1" applyFill="1" applyBorder="1" applyAlignment="1">
      <alignment horizontal="left" wrapText="1"/>
    </xf>
    <xf numFmtId="0" fontId="24" fillId="0" borderId="0" xfId="1535" applyFont="1"/>
    <xf numFmtId="0" fontId="27" fillId="0" borderId="0" xfId="1535" applyFont="1" applyAlignment="1">
      <alignment horizontal="left" vertical="center"/>
    </xf>
    <xf numFmtId="0" fontId="133" fillId="0" borderId="0" xfId="1538" applyFont="1" applyAlignment="1">
      <alignment horizontal="left" vertical="center" wrapText="1"/>
    </xf>
    <xf numFmtId="0" fontId="27" fillId="0" borderId="0" xfId="1535" applyFont="1" applyAlignment="1">
      <alignment horizontal="center" vertical="center"/>
    </xf>
    <xf numFmtId="49" fontId="90" fillId="0" borderId="0" xfId="1538" applyNumberFormat="1" applyFont="1" applyAlignment="1">
      <alignment vertical="top" wrapText="1"/>
    </xf>
    <xf numFmtId="49" fontId="28" fillId="0" borderId="0" xfId="1535" applyNumberFormat="1" applyFont="1" applyAlignment="1">
      <alignment vertical="center"/>
    </xf>
    <xf numFmtId="0" fontId="29" fillId="0" borderId="0" xfId="1535" applyFont="1"/>
    <xf numFmtId="0" fontId="30" fillId="0" borderId="0" xfId="1535" applyFont="1"/>
    <xf numFmtId="0" fontId="24" fillId="0" borderId="0" xfId="1535" applyFont="1" applyAlignment="1">
      <alignment horizontal="left" vertical="center"/>
    </xf>
    <xf numFmtId="0" fontId="30" fillId="0" borderId="0" xfId="1535" applyFont="1" applyAlignment="1">
      <alignment horizontal="center"/>
    </xf>
    <xf numFmtId="0" fontId="24" fillId="0" borderId="0" xfId="1535" applyFont="1" applyAlignment="1">
      <alignment horizontal="right" vertical="center"/>
    </xf>
    <xf numFmtId="0" fontId="24" fillId="0" borderId="0" xfId="1535" applyFont="1" applyAlignment="1">
      <alignment horizontal="left" vertical="center" indent="1"/>
    </xf>
    <xf numFmtId="0" fontId="31" fillId="0" borderId="0" xfId="1535" applyFont="1"/>
    <xf numFmtId="0" fontId="31" fillId="0" borderId="0" xfId="1535" applyFont="1" applyAlignment="1">
      <alignment horizontal="right" vertical="center"/>
    </xf>
    <xf numFmtId="0" fontId="31" fillId="0" borderId="0" xfId="1535" applyFont="1" applyAlignment="1">
      <alignment horizontal="left" vertical="center" indent="1"/>
    </xf>
    <xf numFmtId="49" fontId="27" fillId="0" borderId="0" xfId="1535" applyNumberFormat="1" applyFont="1" applyAlignment="1">
      <alignment vertical="center"/>
    </xf>
    <xf numFmtId="0" fontId="45" fillId="2" borderId="0" xfId="0" applyFont="1" applyFill="1" applyBorder="1" applyAlignment="1"/>
    <xf numFmtId="0" fontId="45" fillId="2" borderId="0" xfId="0" applyFont="1" applyFill="1" applyBorder="1" applyAlignment="1">
      <alignment horizontal="center" vertical="center" wrapText="1"/>
    </xf>
    <xf numFmtId="0" fontId="45" fillId="2" borderId="0" xfId="0" applyFont="1" applyFill="1" applyBorder="1" applyAlignment="1">
      <alignment horizontal="right" vertical="center" wrapText="1"/>
    </xf>
    <xf numFmtId="0" fontId="45" fillId="2" borderId="25" xfId="0" applyFont="1" applyFill="1" applyBorder="1"/>
    <xf numFmtId="0" fontId="45" fillId="2" borderId="0" xfId="0" applyFont="1" applyFill="1" applyBorder="1" applyAlignment="1">
      <alignment horizontal="left" vertical="center"/>
    </xf>
    <xf numFmtId="3" fontId="45" fillId="2" borderId="30" xfId="0" applyNumberFormat="1" applyFont="1" applyFill="1" applyBorder="1" applyAlignment="1">
      <alignment vertical="center"/>
    </xf>
    <xf numFmtId="3" fontId="45" fillId="2" borderId="0" xfId="0" applyNumberFormat="1" applyFont="1" applyFill="1" applyBorder="1" applyAlignment="1">
      <alignment vertical="center"/>
    </xf>
    <xf numFmtId="3" fontId="109" fillId="2" borderId="33" xfId="0" applyNumberFormat="1" applyFont="1" applyFill="1" applyBorder="1" applyAlignment="1">
      <alignment vertical="center"/>
    </xf>
    <xf numFmtId="3" fontId="109" fillId="2" borderId="0" xfId="0" applyNumberFormat="1" applyFont="1" applyFill="1" applyBorder="1" applyAlignment="1">
      <alignment vertical="center"/>
    </xf>
    <xf numFmtId="0" fontId="45" fillId="2" borderId="25" xfId="0" applyFont="1" applyFill="1" applyBorder="1" applyAlignment="1">
      <alignment horizontal="left" vertical="center"/>
    </xf>
    <xf numFmtId="3" fontId="45" fillId="2" borderId="29" xfId="0" applyNumberFormat="1" applyFont="1" applyFill="1" applyBorder="1" applyAlignment="1">
      <alignment vertical="center"/>
    </xf>
    <xf numFmtId="3" fontId="45" fillId="2" borderId="25" xfId="0" applyNumberFormat="1" applyFont="1" applyFill="1" applyBorder="1" applyAlignment="1">
      <alignment vertical="center"/>
    </xf>
    <xf numFmtId="3" fontId="109" fillId="2" borderId="32" xfId="0" applyNumberFormat="1" applyFont="1" applyFill="1" applyBorder="1" applyAlignment="1">
      <alignment vertical="center"/>
    </xf>
    <xf numFmtId="3" fontId="109" fillId="2" borderId="25" xfId="0" applyNumberFormat="1" applyFont="1" applyFill="1" applyBorder="1" applyAlignment="1">
      <alignment vertical="center"/>
    </xf>
    <xf numFmtId="0" fontId="45" fillId="2" borderId="26" xfId="0" applyFont="1" applyFill="1" applyBorder="1" applyAlignment="1">
      <alignment horizontal="left" vertical="center"/>
    </xf>
    <xf numFmtId="3" fontId="45" fillId="2" borderId="28" xfId="0" applyNumberFormat="1" applyFont="1" applyFill="1" applyBorder="1" applyAlignment="1">
      <alignment vertical="center"/>
    </xf>
    <xf numFmtId="3" fontId="45" fillId="2" borderId="26" xfId="0" applyNumberFormat="1" applyFont="1" applyFill="1" applyBorder="1" applyAlignment="1">
      <alignment vertical="center"/>
    </xf>
    <xf numFmtId="3" fontId="109" fillId="2" borderId="31" xfId="0" applyNumberFormat="1" applyFont="1" applyFill="1" applyBorder="1" applyAlignment="1">
      <alignment vertical="center"/>
    </xf>
    <xf numFmtId="3" fontId="109" fillId="2" borderId="26" xfId="0" applyNumberFormat="1" applyFont="1" applyFill="1" applyBorder="1" applyAlignment="1">
      <alignment vertical="center"/>
    </xf>
    <xf numFmtId="3" fontId="45" fillId="2" borderId="27" xfId="0" applyNumberFormat="1" applyFont="1" applyFill="1" applyBorder="1" applyAlignment="1">
      <alignment vertical="center"/>
    </xf>
    <xf numFmtId="3" fontId="45" fillId="2" borderId="6" xfId="0" applyNumberFormat="1" applyFont="1" applyFill="1" applyBorder="1" applyAlignment="1">
      <alignment vertical="center"/>
    </xf>
    <xf numFmtId="3" fontId="109" fillId="2" borderId="34" xfId="0" applyNumberFormat="1" applyFont="1" applyFill="1" applyBorder="1" applyAlignment="1">
      <alignment vertical="center"/>
    </xf>
    <xf numFmtId="3" fontId="109" fillId="2" borderId="6" xfId="0" applyNumberFormat="1" applyFont="1" applyFill="1" applyBorder="1" applyAlignment="1">
      <alignment vertical="center"/>
    </xf>
    <xf numFmtId="0" fontId="45" fillId="2" borderId="0" xfId="0" applyFont="1" applyFill="1" applyBorder="1" applyAlignment="1">
      <alignment horizontal="right" vertical="center"/>
    </xf>
    <xf numFmtId="0" fontId="45" fillId="2" borderId="25" xfId="0" applyFont="1" applyFill="1" applyBorder="1" applyAlignment="1">
      <alignment horizontal="left" vertical="top"/>
    </xf>
    <xf numFmtId="0" fontId="109" fillId="0" borderId="0" xfId="2" applyFont="1" applyFill="1" applyBorder="1" applyAlignment="1">
      <alignment horizontal="right" vertical="top" wrapText="1"/>
    </xf>
    <xf numFmtId="0" fontId="45" fillId="2" borderId="0" xfId="2" applyFont="1" applyFill="1" applyBorder="1" applyAlignment="1">
      <alignment horizontal="left" vertical="center"/>
    </xf>
    <xf numFmtId="165" fontId="45" fillId="2" borderId="0" xfId="2" applyNumberFormat="1" applyFont="1" applyFill="1" applyBorder="1" applyAlignment="1">
      <alignment horizontal="right" vertical="center"/>
    </xf>
    <xf numFmtId="165" fontId="45" fillId="2" borderId="0" xfId="2" applyNumberFormat="1" applyFont="1" applyFill="1" applyBorder="1" applyAlignment="1">
      <alignment vertical="center"/>
    </xf>
    <xf numFmtId="0" fontId="45" fillId="2" borderId="25" xfId="2" applyFont="1" applyFill="1" applyBorder="1" applyAlignment="1">
      <alignment horizontal="left" vertical="center"/>
    </xf>
    <xf numFmtId="165" fontId="45" fillId="2" borderId="25" xfId="2" applyNumberFormat="1" applyFont="1" applyFill="1" applyBorder="1" applyAlignment="1">
      <alignment horizontal="right" vertical="center"/>
    </xf>
    <xf numFmtId="165" fontId="45" fillId="2" borderId="25" xfId="2" applyNumberFormat="1" applyFont="1" applyFill="1" applyBorder="1" applyAlignment="1">
      <alignment vertical="center"/>
    </xf>
    <xf numFmtId="0" fontId="45" fillId="2" borderId="2" xfId="2" applyFont="1" applyFill="1" applyBorder="1" applyAlignment="1">
      <alignment horizontal="left" vertical="center"/>
    </xf>
    <xf numFmtId="165" fontId="45" fillId="2" borderId="30" xfId="2" applyNumberFormat="1" applyFont="1" applyFill="1" applyBorder="1" applyAlignment="1">
      <alignment horizontal="right" vertical="center"/>
    </xf>
    <xf numFmtId="165" fontId="45" fillId="2" borderId="29" xfId="2" applyNumberFormat="1" applyFont="1" applyFill="1" applyBorder="1" applyAlignment="1">
      <alignment horizontal="right" vertical="center"/>
    </xf>
    <xf numFmtId="165" fontId="45" fillId="2" borderId="33" xfId="2" applyNumberFormat="1" applyFont="1" applyFill="1" applyBorder="1" applyAlignment="1">
      <alignment vertical="center"/>
    </xf>
    <xf numFmtId="165" fontId="45" fillId="2" borderId="32" xfId="2" applyNumberFormat="1" applyFont="1" applyFill="1" applyBorder="1" applyAlignment="1">
      <alignment vertical="center"/>
    </xf>
    <xf numFmtId="165" fontId="45" fillId="2" borderId="33" xfId="2" applyNumberFormat="1" applyFont="1" applyFill="1" applyBorder="1" applyAlignment="1">
      <alignment horizontal="right" vertical="center"/>
    </xf>
    <xf numFmtId="165" fontId="45" fillId="2" borderId="32" xfId="2" applyNumberFormat="1" applyFont="1" applyFill="1" applyBorder="1" applyAlignment="1">
      <alignment horizontal="right" vertical="center"/>
    </xf>
    <xf numFmtId="165" fontId="45" fillId="2" borderId="30" xfId="2" applyNumberFormat="1" applyFont="1" applyFill="1" applyBorder="1" applyAlignment="1">
      <alignment vertical="center"/>
    </xf>
    <xf numFmtId="165" fontId="45" fillId="2" borderId="29" xfId="2" applyNumberFormat="1" applyFont="1" applyFill="1" applyBorder="1" applyAlignment="1">
      <alignment vertical="center"/>
    </xf>
    <xf numFmtId="0" fontId="109" fillId="2" borderId="33" xfId="2" applyFont="1" applyFill="1" applyBorder="1" applyAlignment="1">
      <alignment horizontal="center" vertical="center" wrapText="1"/>
    </xf>
    <xf numFmtId="0" fontId="109" fillId="0" borderId="32" xfId="2" applyFont="1" applyFill="1" applyBorder="1"/>
    <xf numFmtId="0" fontId="109" fillId="2" borderId="29" xfId="2" applyFont="1" applyFill="1" applyBorder="1" applyAlignment="1">
      <alignment horizontal="right" wrapText="1"/>
    </xf>
    <xf numFmtId="0" fontId="109" fillId="2" borderId="25" xfId="2" applyFont="1" applyFill="1" applyBorder="1" applyAlignment="1">
      <alignment horizontal="right" wrapText="1"/>
    </xf>
    <xf numFmtId="0" fontId="109" fillId="2" borderId="32" xfId="2" applyFont="1" applyFill="1" applyBorder="1" applyAlignment="1">
      <alignment horizontal="right" wrapText="1"/>
    </xf>
    <xf numFmtId="0" fontId="109" fillId="2" borderId="25" xfId="2" applyFont="1" applyFill="1" applyBorder="1" applyAlignment="1">
      <alignment horizontal="left" vertical="top" wrapText="1"/>
    </xf>
    <xf numFmtId="0" fontId="109" fillId="2" borderId="32" xfId="2" applyFont="1" applyFill="1" applyBorder="1" applyAlignment="1">
      <alignment horizontal="left" vertical="top" wrapText="1"/>
    </xf>
    <xf numFmtId="0" fontId="109" fillId="2" borderId="0" xfId="0" applyFont="1" applyFill="1" applyBorder="1" applyAlignment="1"/>
    <xf numFmtId="0" fontId="109" fillId="2" borderId="25" xfId="0" applyFont="1" applyFill="1" applyBorder="1"/>
    <xf numFmtId="0" fontId="109" fillId="2" borderId="29" xfId="0" applyFont="1" applyFill="1" applyBorder="1" applyAlignment="1">
      <alignment horizontal="right"/>
    </xf>
    <xf numFmtId="0" fontId="109" fillId="2" borderId="25" xfId="0" applyFont="1" applyFill="1" applyBorder="1" applyAlignment="1">
      <alignment horizontal="right"/>
    </xf>
    <xf numFmtId="1" fontId="109" fillId="2" borderId="32" xfId="0" applyNumberFormat="1" applyFont="1" applyFill="1" applyBorder="1" applyAlignment="1">
      <alignment horizontal="right"/>
    </xf>
    <xf numFmtId="1" fontId="109" fillId="2" borderId="25" xfId="0" applyNumberFormat="1" applyFont="1" applyFill="1" applyBorder="1" applyAlignment="1">
      <alignment horizontal="right"/>
    </xf>
    <xf numFmtId="0" fontId="45" fillId="2" borderId="25" xfId="0" applyFont="1" applyFill="1" applyBorder="1" applyAlignment="1">
      <alignment horizontal="left" vertical="center"/>
    </xf>
    <xf numFmtId="0" fontId="109" fillId="2" borderId="31" xfId="2" applyFont="1" applyFill="1" applyBorder="1" applyAlignment="1">
      <alignment horizontal="left" vertical="center"/>
    </xf>
    <xf numFmtId="1" fontId="112" fillId="0" borderId="0" xfId="2" applyNumberFormat="1" applyFont="1" applyFill="1" applyBorder="1" applyAlignment="1">
      <alignment horizontal="left" vertical="top" wrapText="1"/>
    </xf>
    <xf numFmtId="0" fontId="109" fillId="0" borderId="0" xfId="2" applyFont="1" applyFill="1" applyBorder="1" applyAlignment="1">
      <alignment vertical="top" wrapText="1"/>
    </xf>
    <xf numFmtId="0" fontId="113" fillId="0" borderId="0" xfId="2" applyFont="1" applyFill="1" applyBorder="1" applyAlignment="1">
      <alignment horizontal="left" vertical="top" wrapText="1"/>
    </xf>
    <xf numFmtId="165" fontId="45" fillId="2" borderId="0" xfId="2" applyNumberFormat="1" applyFont="1" applyFill="1" applyBorder="1" applyAlignment="1">
      <alignment horizontal="right"/>
    </xf>
    <xf numFmtId="0" fontId="45" fillId="2" borderId="0" xfId="2" applyFont="1" applyFill="1" applyBorder="1" applyAlignment="1">
      <alignment horizontal="center" vertical="center" wrapText="1"/>
    </xf>
    <xf numFmtId="164" fontId="45" fillId="2" borderId="0" xfId="1" applyNumberFormat="1" applyFont="1" applyFill="1" applyBorder="1" applyAlignment="1">
      <alignment vertical="center"/>
    </xf>
    <xf numFmtId="165" fontId="45" fillId="2" borderId="0" xfId="20" applyNumberFormat="1" applyFont="1" applyFill="1" applyBorder="1" applyAlignment="1">
      <alignment horizontal="right" vertical="center"/>
    </xf>
    <xf numFmtId="0" fontId="45" fillId="2" borderId="25" xfId="2" applyFont="1" applyFill="1" applyBorder="1" applyAlignment="1">
      <alignment horizontal="left"/>
    </xf>
    <xf numFmtId="164" fontId="45" fillId="2" borderId="25" xfId="1" applyNumberFormat="1" applyFont="1" applyFill="1" applyBorder="1" applyAlignment="1">
      <alignment vertical="center"/>
    </xf>
    <xf numFmtId="165" fontId="45" fillId="2" borderId="25" xfId="2" applyNumberFormat="1" applyFont="1" applyFill="1" applyBorder="1" applyAlignment="1">
      <alignment horizontal="right"/>
    </xf>
    <xf numFmtId="0" fontId="45" fillId="2" borderId="6" xfId="2" applyFont="1" applyFill="1" applyBorder="1" applyAlignment="1">
      <alignment horizontal="left" vertical="center"/>
    </xf>
    <xf numFmtId="0" fontId="109" fillId="2" borderId="0" xfId="2" applyFont="1" applyFill="1" applyBorder="1" applyAlignment="1">
      <alignment horizontal="center" vertical="center" wrapText="1"/>
    </xf>
    <xf numFmtId="0" fontId="109" fillId="2" borderId="25" xfId="2" applyFont="1" applyFill="1" applyBorder="1" applyAlignment="1">
      <alignment horizontal="left"/>
    </xf>
    <xf numFmtId="0" fontId="109" fillId="2" borderId="25" xfId="0" applyFont="1" applyFill="1" applyBorder="1" applyAlignment="1">
      <alignment horizontal="right" wrapText="1"/>
    </xf>
    <xf numFmtId="165" fontId="45" fillId="2" borderId="30" xfId="20" applyNumberFormat="1" applyFont="1" applyFill="1" applyBorder="1" applyAlignment="1">
      <alignment horizontal="right" vertical="center"/>
    </xf>
    <xf numFmtId="0" fontId="109" fillId="2" borderId="29" xfId="0" applyFont="1" applyFill="1" applyBorder="1" applyAlignment="1">
      <alignment horizontal="right" wrapText="1"/>
    </xf>
    <xf numFmtId="0" fontId="109" fillId="2" borderId="32" xfId="0" applyFont="1" applyFill="1" applyBorder="1" applyAlignment="1">
      <alignment horizontal="right" wrapText="1"/>
    </xf>
    <xf numFmtId="165" fontId="45" fillId="2" borderId="33" xfId="20" applyNumberFormat="1" applyFont="1" applyFill="1" applyBorder="1" applyAlignment="1">
      <alignment horizontal="right" vertical="center"/>
    </xf>
    <xf numFmtId="0" fontId="45" fillId="0" borderId="32" xfId="2" applyFont="1" applyFill="1" applyBorder="1"/>
    <xf numFmtId="0" fontId="109" fillId="2" borderId="29" xfId="0" applyFont="1" applyFill="1" applyBorder="1" applyAlignment="1">
      <alignment horizontal="right" textRotation="90" wrapText="1"/>
    </xf>
    <xf numFmtId="0" fontId="109" fillId="2" borderId="25" xfId="0" applyFont="1" applyFill="1" applyBorder="1" applyAlignment="1">
      <alignment horizontal="right" textRotation="90" wrapText="1"/>
    </xf>
    <xf numFmtId="0" fontId="109" fillId="2" borderId="32" xfId="0" applyFont="1" applyFill="1" applyBorder="1" applyAlignment="1">
      <alignment horizontal="right" textRotation="90" wrapText="1"/>
    </xf>
    <xf numFmtId="0" fontId="109" fillId="2" borderId="6" xfId="2" applyFont="1" applyFill="1" applyBorder="1" applyAlignment="1">
      <alignment horizontal="left" vertical="center"/>
    </xf>
    <xf numFmtId="0" fontId="136" fillId="0" borderId="25" xfId="0" applyFont="1" applyFill="1" applyBorder="1"/>
    <xf numFmtId="0" fontId="136" fillId="0" borderId="25" xfId="0" applyFont="1" applyFill="1" applyBorder="1" applyAlignment="1"/>
    <xf numFmtId="1" fontId="109" fillId="2" borderId="29" xfId="2" applyNumberFormat="1" applyFont="1" applyFill="1" applyBorder="1" applyAlignment="1">
      <alignment horizontal="right" wrapText="1"/>
    </xf>
    <xf numFmtId="1" fontId="109" fillId="2" borderId="25" xfId="2" applyNumberFormat="1" applyFont="1" applyFill="1" applyBorder="1" applyAlignment="1">
      <alignment horizontal="right" wrapText="1"/>
    </xf>
    <xf numFmtId="1" fontId="109" fillId="2" borderId="32" xfId="2" applyNumberFormat="1" applyFont="1" applyFill="1" applyBorder="1" applyAlignment="1">
      <alignment horizontal="right" wrapText="1"/>
    </xf>
    <xf numFmtId="0" fontId="109" fillId="2" borderId="25" xfId="2" applyFont="1" applyFill="1" applyBorder="1" applyAlignment="1">
      <alignment horizontal="right" textRotation="90" wrapText="1"/>
    </xf>
    <xf numFmtId="3" fontId="45" fillId="2" borderId="0" xfId="2" applyNumberFormat="1" applyFont="1" applyFill="1" applyBorder="1" applyAlignment="1">
      <alignment horizontal="right" vertical="center"/>
    </xf>
    <xf numFmtId="3" fontId="45" fillId="2" borderId="0" xfId="2" applyNumberFormat="1" applyFont="1" applyFill="1" applyBorder="1" applyAlignment="1">
      <alignment vertical="center"/>
    </xf>
    <xf numFmtId="0" fontId="109" fillId="0" borderId="25" xfId="2" applyFont="1" applyFill="1" applyBorder="1" applyAlignment="1">
      <alignment horizontal="right" vertical="top" wrapText="1"/>
    </xf>
    <xf numFmtId="3" fontId="45" fillId="2" borderId="25" xfId="2" applyNumberFormat="1" applyFont="1" applyFill="1" applyBorder="1" applyAlignment="1">
      <alignment horizontal="right" vertical="center"/>
    </xf>
    <xf numFmtId="3" fontId="45" fillId="2" borderId="25" xfId="2" applyNumberFormat="1" applyFont="1" applyFill="1" applyBorder="1" applyAlignment="1">
      <alignment vertical="center"/>
    </xf>
    <xf numFmtId="3" fontId="45" fillId="2" borderId="30" xfId="2" applyNumberFormat="1" applyFont="1" applyFill="1" applyBorder="1" applyAlignment="1">
      <alignment horizontal="right" vertical="center"/>
    </xf>
    <xf numFmtId="3" fontId="45" fillId="2" borderId="29" xfId="2" applyNumberFormat="1" applyFont="1" applyFill="1" applyBorder="1" applyAlignment="1">
      <alignment horizontal="right" vertical="center"/>
    </xf>
    <xf numFmtId="3" fontId="45" fillId="2" borderId="33" xfId="2" applyNumberFormat="1" applyFont="1" applyFill="1" applyBorder="1" applyAlignment="1">
      <alignment vertical="center"/>
    </xf>
    <xf numFmtId="3" fontId="45" fillId="2" borderId="32" xfId="2" applyNumberFormat="1" applyFont="1" applyFill="1" applyBorder="1" applyAlignment="1">
      <alignment vertical="center"/>
    </xf>
    <xf numFmtId="3" fontId="45" fillId="2" borderId="33" xfId="2" applyNumberFormat="1" applyFont="1" applyFill="1" applyBorder="1" applyAlignment="1">
      <alignment horizontal="right" vertical="center"/>
    </xf>
    <xf numFmtId="0" fontId="109" fillId="2" borderId="30" xfId="2" applyFont="1" applyFill="1" applyBorder="1"/>
    <xf numFmtId="0" fontId="109" fillId="2" borderId="0" xfId="2" applyFont="1" applyFill="1" applyBorder="1"/>
    <xf numFmtId="0" fontId="109" fillId="2" borderId="33" xfId="2" applyFont="1" applyFill="1" applyBorder="1"/>
    <xf numFmtId="0" fontId="109" fillId="2" borderId="0" xfId="2" applyFont="1" applyFill="1" applyBorder="1" applyAlignment="1">
      <alignment horizontal="left" vertical="center" wrapText="1"/>
    </xf>
    <xf numFmtId="0" fontId="109" fillId="2" borderId="0" xfId="2" applyFont="1" applyFill="1" applyBorder="1" applyAlignment="1">
      <alignment vertical="center" wrapText="1"/>
    </xf>
    <xf numFmtId="0" fontId="109" fillId="2" borderId="30" xfId="2" applyFont="1" applyFill="1" applyBorder="1" applyAlignment="1">
      <alignment vertical="center" wrapText="1"/>
    </xf>
    <xf numFmtId="165" fontId="45" fillId="0" borderId="0" xfId="0" applyNumberFormat="1" applyFont="1" applyFill="1" applyBorder="1" applyAlignment="1">
      <alignment horizontal="center"/>
    </xf>
    <xf numFmtId="0" fontId="109" fillId="2" borderId="0" xfId="0" applyFont="1" applyFill="1" applyBorder="1" applyAlignment="1">
      <alignment vertical="center"/>
    </xf>
    <xf numFmtId="1" fontId="112" fillId="0" borderId="25" xfId="0" applyNumberFormat="1" applyFont="1" applyFill="1" applyBorder="1" applyAlignment="1">
      <alignment vertical="top"/>
    </xf>
    <xf numFmtId="0" fontId="93" fillId="0" borderId="25" xfId="0" applyFont="1" applyFill="1" applyBorder="1" applyAlignment="1">
      <alignment vertical="top" wrapText="1"/>
    </xf>
    <xf numFmtId="165" fontId="45" fillId="2" borderId="0" xfId="0" applyNumberFormat="1" applyFont="1" applyFill="1" applyBorder="1" applyAlignment="1"/>
    <xf numFmtId="165" fontId="45" fillId="2" borderId="0" xfId="0" applyNumberFormat="1" applyFont="1" applyFill="1" applyBorder="1" applyAlignment="1">
      <alignment vertical="center"/>
    </xf>
    <xf numFmtId="3" fontId="45" fillId="2" borderId="0" xfId="0" applyNumberFormat="1" applyFont="1" applyFill="1" applyBorder="1" applyAlignment="1">
      <alignment vertical="top" wrapText="1"/>
    </xf>
    <xf numFmtId="165" fontId="45" fillId="2" borderId="0" xfId="0" applyNumberFormat="1" applyFont="1" applyFill="1" applyBorder="1" applyAlignment="1">
      <alignment vertical="top" wrapText="1"/>
    </xf>
    <xf numFmtId="3" fontId="45" fillId="2" borderId="0" xfId="0" applyNumberFormat="1" applyFont="1" applyFill="1" applyBorder="1" applyAlignment="1"/>
    <xf numFmtId="3" fontId="45" fillId="2" borderId="0" xfId="0" applyNumberFormat="1" applyFont="1" applyFill="1" applyBorder="1" applyAlignment="1">
      <alignment vertical="top"/>
    </xf>
    <xf numFmtId="0" fontId="109" fillId="2" borderId="25" xfId="0" applyFont="1" applyFill="1" applyBorder="1" applyAlignment="1">
      <alignment horizontal="left" wrapText="1"/>
    </xf>
    <xf numFmtId="165" fontId="45" fillId="2" borderId="25" xfId="0" applyNumberFormat="1" applyFont="1" applyFill="1" applyBorder="1" applyAlignment="1">
      <alignment vertical="center"/>
    </xf>
    <xf numFmtId="0" fontId="45" fillId="2" borderId="6" xfId="0" applyFont="1" applyFill="1" applyBorder="1" applyAlignment="1">
      <alignment horizontal="left" vertical="center"/>
    </xf>
    <xf numFmtId="165" fontId="45" fillId="2" borderId="6" xfId="0" applyNumberFormat="1" applyFont="1" applyFill="1" applyBorder="1" applyAlignment="1">
      <alignment vertical="center"/>
    </xf>
    <xf numFmtId="3" fontId="45" fillId="2" borderId="30" xfId="0" applyNumberFormat="1" applyFont="1" applyFill="1" applyBorder="1" applyAlignment="1"/>
    <xf numFmtId="3" fontId="45" fillId="2" borderId="30" xfId="0" applyNumberFormat="1" applyFont="1" applyFill="1" applyBorder="1" applyAlignment="1">
      <alignment vertical="top"/>
    </xf>
    <xf numFmtId="165" fontId="45" fillId="2" borderId="33" xfId="0" applyNumberFormat="1" applyFont="1" applyFill="1" applyBorder="1" applyAlignment="1"/>
    <xf numFmtId="165" fontId="45" fillId="2" borderId="33" xfId="0" applyNumberFormat="1" applyFont="1" applyFill="1" applyBorder="1" applyAlignment="1">
      <alignment vertical="center"/>
    </xf>
    <xf numFmtId="165" fontId="45" fillId="2" borderId="33" xfId="0" applyNumberFormat="1" applyFont="1" applyFill="1" applyBorder="1" applyAlignment="1">
      <alignment vertical="top" wrapText="1"/>
    </xf>
    <xf numFmtId="165" fontId="45" fillId="2" borderId="32" xfId="0" applyNumberFormat="1" applyFont="1" applyFill="1" applyBorder="1" applyAlignment="1">
      <alignment vertical="center"/>
    </xf>
    <xf numFmtId="165" fontId="45" fillId="2" borderId="34" xfId="0" applyNumberFormat="1" applyFont="1" applyFill="1" applyBorder="1" applyAlignment="1">
      <alignment vertical="center"/>
    </xf>
    <xf numFmtId="0" fontId="109" fillId="2" borderId="0" xfId="0" applyFont="1" applyFill="1" applyBorder="1" applyAlignment="1">
      <alignment horizontal="right" wrapText="1"/>
    </xf>
    <xf numFmtId="0" fontId="120" fillId="2" borderId="32" xfId="0" applyFont="1" applyFill="1" applyBorder="1" applyAlignment="1">
      <alignment vertical="center"/>
    </xf>
    <xf numFmtId="3" fontId="45" fillId="0" borderId="0" xfId="0" applyNumberFormat="1" applyFont="1" applyFill="1" applyBorder="1" applyAlignment="1">
      <alignment horizontal="center"/>
    </xf>
    <xf numFmtId="0" fontId="45" fillId="0" borderId="0" xfId="0" applyFont="1" applyFill="1" applyBorder="1" applyAlignment="1">
      <alignment horizontal="left"/>
    </xf>
    <xf numFmtId="0" fontId="45" fillId="0" borderId="25" xfId="0" applyFont="1" applyFill="1" applyBorder="1" applyAlignment="1">
      <alignment horizontal="left" wrapText="1"/>
    </xf>
    <xf numFmtId="3" fontId="45" fillId="0" borderId="25" xfId="0" applyNumberFormat="1" applyFont="1" applyFill="1" applyBorder="1"/>
    <xf numFmtId="3" fontId="45" fillId="0" borderId="25" xfId="0" applyNumberFormat="1" applyFont="1" applyFill="1" applyBorder="1" applyAlignment="1">
      <alignment horizontal="center"/>
    </xf>
    <xf numFmtId="0" fontId="9" fillId="0" borderId="25" xfId="0" applyFont="1" applyFill="1" applyBorder="1"/>
    <xf numFmtId="3" fontId="45" fillId="0" borderId="25" xfId="0" applyNumberFormat="1" applyFont="1" applyFill="1" applyBorder="1" applyAlignment="1">
      <alignment horizontal="right"/>
    </xf>
    <xf numFmtId="165" fontId="45" fillId="0" borderId="25" xfId="0" applyNumberFormat="1" applyFont="1" applyFill="1" applyBorder="1" applyAlignment="1">
      <alignment horizontal="center"/>
    </xf>
    <xf numFmtId="3" fontId="45" fillId="0" borderId="28" xfId="0" applyNumberFormat="1" applyFont="1" applyFill="1" applyBorder="1"/>
    <xf numFmtId="3" fontId="45" fillId="0" borderId="26" xfId="0" applyNumberFormat="1" applyFont="1" applyFill="1" applyBorder="1"/>
    <xf numFmtId="3" fontId="45" fillId="0" borderId="26" xfId="0" applyNumberFormat="1" applyFont="1" applyFill="1" applyBorder="1" applyAlignment="1">
      <alignment horizontal="center"/>
    </xf>
    <xf numFmtId="3" fontId="45" fillId="0" borderId="29" xfId="0" applyNumberFormat="1" applyFont="1" applyFill="1" applyBorder="1"/>
    <xf numFmtId="3" fontId="45" fillId="0" borderId="30" xfId="0" applyNumberFormat="1" applyFont="1" applyFill="1" applyBorder="1" applyAlignment="1">
      <alignment horizontal="right"/>
    </xf>
    <xf numFmtId="3" fontId="45" fillId="0" borderId="29" xfId="0" applyNumberFormat="1" applyFont="1" applyFill="1" applyBorder="1" applyAlignment="1">
      <alignment horizontal="right"/>
    </xf>
    <xf numFmtId="3" fontId="45" fillId="0" borderId="31" xfId="0" applyNumberFormat="1" applyFont="1" applyFill="1" applyBorder="1" applyAlignment="1">
      <alignment horizontal="center"/>
    </xf>
    <xf numFmtId="3" fontId="45" fillId="0" borderId="32" xfId="0" applyNumberFormat="1" applyFont="1" applyFill="1" applyBorder="1" applyAlignment="1">
      <alignment horizontal="center"/>
    </xf>
    <xf numFmtId="165" fontId="45" fillId="0" borderId="33" xfId="0" applyNumberFormat="1" applyFont="1" applyFill="1" applyBorder="1" applyAlignment="1">
      <alignment horizontal="center"/>
    </xf>
    <xf numFmtId="165" fontId="45" fillId="0" borderId="32" xfId="0" applyNumberFormat="1" applyFont="1" applyFill="1" applyBorder="1" applyAlignment="1">
      <alignment horizontal="center"/>
    </xf>
    <xf numFmtId="0" fontId="121" fillId="0" borderId="30" xfId="0" applyFont="1" applyFill="1" applyBorder="1"/>
    <xf numFmtId="3" fontId="118" fillId="0" borderId="30" xfId="0" applyNumberFormat="1" applyFont="1" applyFill="1" applyBorder="1" applyAlignment="1">
      <alignment horizontal="right"/>
    </xf>
    <xf numFmtId="0" fontId="118" fillId="0" borderId="30" xfId="0" applyFont="1" applyFill="1" applyBorder="1" applyAlignment="1">
      <alignment horizontal="right"/>
    </xf>
    <xf numFmtId="0" fontId="9" fillId="0" borderId="29" xfId="0" applyFont="1" applyFill="1" applyBorder="1"/>
    <xf numFmtId="0" fontId="121" fillId="0" borderId="33" xfId="0" applyFont="1" applyFill="1" applyBorder="1"/>
    <xf numFmtId="0" fontId="9" fillId="0" borderId="32" xfId="0" applyFont="1" applyFill="1" applyBorder="1"/>
    <xf numFmtId="0" fontId="127" fillId="0" borderId="30" xfId="0" applyFont="1" applyFill="1" applyBorder="1" applyAlignment="1">
      <alignment horizontal="left" vertical="top"/>
    </xf>
    <xf numFmtId="0" fontId="109" fillId="2" borderId="0" xfId="0" applyFont="1" applyFill="1" applyBorder="1" applyAlignment="1">
      <alignment horizontal="left" vertical="center"/>
    </xf>
    <xf numFmtId="1" fontId="93" fillId="0" borderId="0" xfId="0" applyNumberFormat="1" applyFont="1" applyFill="1" applyBorder="1" applyAlignment="1">
      <alignment vertical="center" wrapText="1"/>
    </xf>
    <xf numFmtId="1" fontId="93" fillId="0" borderId="0" xfId="0" applyNumberFormat="1" applyFont="1" applyFill="1" applyBorder="1" applyAlignment="1">
      <alignment horizontal="left" vertical="center" wrapText="1"/>
    </xf>
    <xf numFmtId="0" fontId="93" fillId="0" borderId="0" xfId="0" applyFont="1" applyFill="1" applyBorder="1" applyAlignment="1">
      <alignment vertical="center" wrapText="1"/>
    </xf>
    <xf numFmtId="1" fontId="9" fillId="0" borderId="0" xfId="0" applyNumberFormat="1" applyFont="1" applyFill="1" applyBorder="1" applyAlignment="1">
      <alignment vertical="center" wrapText="1"/>
    </xf>
    <xf numFmtId="1" fontId="109" fillId="2" borderId="0" xfId="0" applyNumberFormat="1" applyFont="1" applyFill="1" applyBorder="1" applyAlignment="1">
      <alignment horizontal="right" vertical="center" wrapText="1"/>
    </xf>
    <xf numFmtId="0" fontId="109" fillId="2" borderId="0" xfId="0" applyFont="1" applyFill="1" applyBorder="1" applyAlignment="1">
      <alignment horizontal="left" wrapText="1"/>
    </xf>
    <xf numFmtId="0" fontId="45" fillId="2" borderId="0" xfId="0" applyFont="1" applyFill="1" applyBorder="1" applyAlignment="1">
      <alignment wrapText="1"/>
    </xf>
    <xf numFmtId="164" fontId="45" fillId="2" borderId="0" xfId="1" applyNumberFormat="1" applyFont="1" applyFill="1" applyBorder="1" applyAlignment="1">
      <alignment horizontal="right" vertical="center"/>
    </xf>
    <xf numFmtId="3" fontId="45" fillId="2" borderId="26" xfId="0" applyNumberFormat="1" applyFont="1" applyFill="1" applyBorder="1" applyAlignment="1">
      <alignment horizontal="right" vertical="center"/>
    </xf>
    <xf numFmtId="164" fontId="45" fillId="2" borderId="26" xfId="1" applyNumberFormat="1" applyFont="1" applyFill="1" applyBorder="1" applyAlignment="1">
      <alignment horizontal="right" vertical="center"/>
    </xf>
    <xf numFmtId="3" fontId="45" fillId="2" borderId="25" xfId="0" applyNumberFormat="1" applyFont="1" applyFill="1" applyBorder="1" applyAlignment="1">
      <alignment horizontal="right" vertical="center"/>
    </xf>
    <xf numFmtId="164" fontId="45" fillId="2" borderId="25" xfId="1" applyNumberFormat="1" applyFont="1" applyFill="1" applyBorder="1" applyAlignment="1">
      <alignment horizontal="right" vertical="center"/>
    </xf>
    <xf numFmtId="3" fontId="45" fillId="2" borderId="28" xfId="0" applyNumberFormat="1" applyFont="1" applyFill="1" applyBorder="1" applyAlignment="1">
      <alignment horizontal="right" vertical="center"/>
    </xf>
    <xf numFmtId="3" fontId="45" fillId="2" borderId="30" xfId="0" applyNumberFormat="1" applyFont="1" applyFill="1" applyBorder="1" applyAlignment="1">
      <alignment horizontal="right" vertical="center"/>
    </xf>
    <xf numFmtId="3" fontId="45" fillId="2" borderId="29" xfId="0" applyNumberFormat="1" applyFont="1" applyFill="1" applyBorder="1" applyAlignment="1">
      <alignment horizontal="right" vertical="center"/>
    </xf>
    <xf numFmtId="1" fontId="93" fillId="0" borderId="25" xfId="0" applyNumberFormat="1" applyFont="1" applyFill="1" applyBorder="1" applyAlignment="1">
      <alignment vertical="center" wrapText="1"/>
    </xf>
    <xf numFmtId="1" fontId="93" fillId="0" borderId="25" xfId="0" applyNumberFormat="1" applyFont="1" applyFill="1" applyBorder="1" applyAlignment="1">
      <alignment horizontal="left" vertical="center" wrapText="1"/>
    </xf>
    <xf numFmtId="0" fontId="93" fillId="0" borderId="25" xfId="0" applyFont="1" applyFill="1" applyBorder="1" applyAlignment="1">
      <alignment vertical="center" wrapText="1"/>
    </xf>
    <xf numFmtId="0" fontId="109" fillId="2" borderId="25" xfId="0" applyFont="1" applyFill="1" applyBorder="1" applyAlignment="1">
      <alignment horizontal="left" vertical="center"/>
    </xf>
    <xf numFmtId="3" fontId="109" fillId="2" borderId="25" xfId="0" applyNumberFormat="1" applyFont="1" applyFill="1" applyBorder="1" applyAlignment="1">
      <alignment horizontal="right" vertical="center"/>
    </xf>
    <xf numFmtId="164" fontId="109" fillId="2" borderId="25" xfId="1" applyNumberFormat="1" applyFont="1" applyFill="1" applyBorder="1" applyAlignment="1">
      <alignment horizontal="right" vertical="center"/>
    </xf>
    <xf numFmtId="3" fontId="109" fillId="2" borderId="29" xfId="0" applyNumberFormat="1" applyFont="1" applyFill="1" applyBorder="1" applyAlignment="1">
      <alignment horizontal="right" vertical="center"/>
    </xf>
    <xf numFmtId="0" fontId="109" fillId="2" borderId="25" xfId="0" applyFont="1" applyFill="1" applyBorder="1" applyAlignment="1">
      <alignment vertical="top" wrapText="1"/>
    </xf>
    <xf numFmtId="0" fontId="109" fillId="2" borderId="25" xfId="0" applyFont="1" applyFill="1" applyBorder="1" applyAlignment="1">
      <alignment horizontal="left" vertical="top" wrapText="1"/>
    </xf>
    <xf numFmtId="165" fontId="115" fillId="2" borderId="0" xfId="1" applyNumberFormat="1" applyFont="1" applyFill="1" applyBorder="1" applyAlignment="1">
      <alignment horizontal="right" vertical="center"/>
    </xf>
    <xf numFmtId="165" fontId="115" fillId="2" borderId="0" xfId="0" applyNumberFormat="1" applyFont="1" applyFill="1" applyBorder="1" applyAlignment="1">
      <alignment horizontal="right" vertical="center"/>
    </xf>
    <xf numFmtId="165" fontId="45" fillId="2" borderId="0" xfId="1" applyNumberFormat="1" applyFont="1" applyFill="1" applyBorder="1" applyAlignment="1">
      <alignment horizontal="right" vertical="center"/>
    </xf>
    <xf numFmtId="165" fontId="45" fillId="2" borderId="0" xfId="0" applyNumberFormat="1" applyFont="1" applyFill="1" applyBorder="1" applyAlignment="1">
      <alignment horizontal="right" vertical="center"/>
    </xf>
    <xf numFmtId="165" fontId="45" fillId="2" borderId="25" xfId="1" applyNumberFormat="1" applyFont="1" applyFill="1" applyBorder="1" applyAlignment="1">
      <alignment horizontal="right" vertical="center"/>
    </xf>
    <xf numFmtId="165" fontId="45" fillId="2" borderId="25" xfId="0" applyNumberFormat="1" applyFont="1" applyFill="1" applyBorder="1" applyAlignment="1">
      <alignment horizontal="right" vertical="center"/>
    </xf>
    <xf numFmtId="165" fontId="115" fillId="2" borderId="30" xfId="1" applyNumberFormat="1" applyFont="1" applyFill="1" applyBorder="1" applyAlignment="1">
      <alignment horizontal="right" vertical="center"/>
    </xf>
    <xf numFmtId="165" fontId="45" fillId="2" borderId="29" xfId="1" applyNumberFormat="1" applyFont="1" applyFill="1" applyBorder="1" applyAlignment="1">
      <alignment horizontal="right" vertical="center"/>
    </xf>
    <xf numFmtId="164" fontId="45" fillId="2" borderId="33" xfId="1" applyNumberFormat="1" applyFont="1" applyFill="1" applyBorder="1" applyAlignment="1">
      <alignment horizontal="right" vertical="center"/>
    </xf>
    <xf numFmtId="164" fontId="45" fillId="2" borderId="32" xfId="1" applyNumberFormat="1" applyFont="1" applyFill="1" applyBorder="1" applyAlignment="1">
      <alignment horizontal="right" vertical="center"/>
    </xf>
    <xf numFmtId="3" fontId="45" fillId="2" borderId="30" xfId="2" applyNumberFormat="1" applyFont="1" applyFill="1" applyBorder="1" applyAlignment="1">
      <alignment vertical="center"/>
    </xf>
    <xf numFmtId="3" fontId="45" fillId="2" borderId="29" xfId="2" applyNumberFormat="1" applyFont="1" applyFill="1" applyBorder="1" applyAlignment="1">
      <alignment vertical="center"/>
    </xf>
    <xf numFmtId="0" fontId="109" fillId="2" borderId="26" xfId="2" applyFont="1" applyFill="1" applyBorder="1" applyAlignment="1">
      <alignment horizontal="left" vertical="center" wrapText="1"/>
    </xf>
    <xf numFmtId="0" fontId="45" fillId="2" borderId="32" xfId="2" applyFont="1" applyFill="1" applyBorder="1" applyAlignment="1">
      <alignment horizontal="left"/>
    </xf>
    <xf numFmtId="0" fontId="109" fillId="2" borderId="29" xfId="2" applyFont="1" applyFill="1" applyBorder="1" applyAlignment="1">
      <alignment horizontal="right" textRotation="90" wrapText="1"/>
    </xf>
    <xf numFmtId="0" fontId="109" fillId="2" borderId="32" xfId="2" applyFont="1" applyFill="1" applyBorder="1" applyAlignment="1">
      <alignment horizontal="right" textRotation="90" wrapText="1"/>
    </xf>
    <xf numFmtId="0" fontId="109" fillId="2" borderId="26" xfId="0" applyFont="1" applyFill="1" applyBorder="1" applyAlignment="1">
      <alignment horizontal="left" vertical="top" wrapText="1"/>
    </xf>
    <xf numFmtId="0" fontId="109" fillId="2" borderId="28" xfId="0" applyFont="1" applyFill="1" applyBorder="1" applyAlignment="1">
      <alignment horizontal="left" vertical="top" wrapText="1"/>
    </xf>
    <xf numFmtId="0" fontId="109" fillId="2" borderId="26" xfId="0" applyFont="1" applyFill="1" applyBorder="1" applyAlignment="1">
      <alignment vertical="center" wrapText="1"/>
    </xf>
    <xf numFmtId="0" fontId="109" fillId="2" borderId="29" xfId="0" applyFont="1" applyFill="1" applyBorder="1" applyAlignment="1">
      <alignment vertical="top" wrapText="1"/>
    </xf>
    <xf numFmtId="164" fontId="110" fillId="2" borderId="0" xfId="1" applyNumberFormat="1" applyFont="1" applyFill="1" applyBorder="1" applyAlignment="1">
      <alignment horizontal="right" vertical="center"/>
    </xf>
    <xf numFmtId="0" fontId="109" fillId="2" borderId="30" xfId="0" applyFont="1" applyFill="1" applyBorder="1" applyAlignment="1">
      <alignment horizontal="right"/>
    </xf>
    <xf numFmtId="0" fontId="109" fillId="2" borderId="0" xfId="0" applyFont="1" applyFill="1" applyBorder="1" applyAlignment="1">
      <alignment horizontal="right"/>
    </xf>
    <xf numFmtId="0" fontId="138" fillId="2" borderId="30" xfId="0" applyFont="1" applyFill="1" applyBorder="1" applyAlignment="1">
      <alignment horizontal="right" wrapText="1"/>
    </xf>
    <xf numFmtId="0" fontId="138" fillId="2" borderId="0" xfId="0" applyFont="1" applyFill="1" applyBorder="1" applyAlignment="1">
      <alignment horizontal="right" wrapText="1"/>
    </xf>
    <xf numFmtId="0" fontId="109" fillId="2" borderId="25" xfId="0" applyFont="1" applyFill="1" applyBorder="1" applyAlignment="1">
      <alignment horizontal="left" vertical="center" wrapText="1"/>
    </xf>
    <xf numFmtId="0" fontId="138" fillId="2" borderId="29" xfId="0" applyFont="1" applyFill="1" applyBorder="1" applyAlignment="1">
      <alignment horizontal="right" wrapText="1"/>
    </xf>
    <xf numFmtId="0" fontId="138" fillId="2" borderId="25" xfId="0" applyFont="1" applyFill="1" applyBorder="1" applyAlignment="1">
      <alignment horizontal="right" wrapText="1"/>
    </xf>
    <xf numFmtId="0" fontId="93" fillId="2" borderId="0" xfId="0" applyFont="1" applyFill="1" applyBorder="1" applyAlignment="1">
      <alignment horizontal="left" wrapText="1"/>
    </xf>
    <xf numFmtId="1" fontId="109" fillId="2" borderId="26" xfId="0" applyNumberFormat="1" applyFont="1" applyFill="1" applyBorder="1" applyAlignment="1">
      <alignment horizontal="left" vertical="center" wrapText="1"/>
    </xf>
    <xf numFmtId="0" fontId="45" fillId="2" borderId="0" xfId="0" applyFont="1" applyFill="1" applyBorder="1"/>
    <xf numFmtId="0" fontId="45" fillId="0" borderId="25" xfId="0" applyFont="1" applyFill="1" applyBorder="1"/>
    <xf numFmtId="0" fontId="109" fillId="2" borderId="25" xfId="0" applyFont="1" applyFill="1" applyBorder="1" applyAlignment="1">
      <alignment vertical="top"/>
    </xf>
    <xf numFmtId="0" fontId="109" fillId="2" borderId="25" xfId="0" applyFont="1" applyFill="1" applyBorder="1" applyAlignment="1">
      <alignment horizontal="center"/>
    </xf>
    <xf numFmtId="0" fontId="45" fillId="2" borderId="6" xfId="0" applyFont="1" applyFill="1" applyBorder="1" applyAlignment="1">
      <alignment vertical="center"/>
    </xf>
    <xf numFmtId="1" fontId="45" fillId="2" borderId="6" xfId="0" applyNumberFormat="1" applyFont="1" applyFill="1" applyBorder="1" applyAlignment="1">
      <alignment vertical="center" wrapText="1"/>
    </xf>
    <xf numFmtId="0" fontId="45" fillId="2" borderId="6" xfId="0" applyFont="1" applyFill="1" applyBorder="1" applyAlignment="1">
      <alignment horizontal="right" vertical="center"/>
    </xf>
    <xf numFmtId="3" fontId="45" fillId="2" borderId="6" xfId="0" applyNumberFormat="1" applyFont="1" applyFill="1" applyBorder="1" applyAlignment="1">
      <alignment horizontal="right" vertical="center"/>
    </xf>
    <xf numFmtId="164" fontId="45" fillId="2" borderId="6" xfId="1" applyNumberFormat="1" applyFont="1" applyFill="1" applyBorder="1" applyAlignment="1">
      <alignment horizontal="right" vertical="center"/>
    </xf>
    <xf numFmtId="0" fontId="109" fillId="2" borderId="6" xfId="0" applyFont="1" applyFill="1" applyBorder="1" applyAlignment="1">
      <alignment vertical="center" wrapText="1"/>
    </xf>
    <xf numFmtId="0" fontId="109" fillId="2" borderId="30" xfId="0" applyFont="1" applyFill="1" applyBorder="1" applyAlignment="1">
      <alignment vertical="top" wrapText="1"/>
    </xf>
    <xf numFmtId="0" fontId="129" fillId="0" borderId="30" xfId="0" applyFont="1" applyFill="1" applyBorder="1"/>
    <xf numFmtId="0" fontId="109" fillId="2" borderId="25" xfId="0" applyFont="1" applyFill="1" applyBorder="1" applyAlignment="1">
      <alignment horizontal="center" vertical="center" wrapText="1"/>
    </xf>
    <xf numFmtId="164" fontId="45" fillId="2" borderId="0" xfId="0" applyNumberFormat="1" applyFont="1" applyFill="1" applyBorder="1" applyAlignment="1">
      <alignment vertical="center"/>
    </xf>
    <xf numFmtId="0" fontId="45" fillId="2" borderId="25" xfId="0" applyFont="1" applyFill="1" applyBorder="1" applyAlignment="1">
      <alignment vertical="center"/>
    </xf>
    <xf numFmtId="0" fontId="109" fillId="2" borderId="0" xfId="0" applyFont="1" applyFill="1" applyBorder="1" applyAlignment="1">
      <alignment horizontal="right" textRotation="90" wrapText="1"/>
    </xf>
    <xf numFmtId="0" fontId="109" fillId="2" borderId="25" xfId="2" applyFont="1" applyFill="1" applyBorder="1" applyAlignment="1">
      <alignment horizontal="center" textRotation="90" wrapText="1"/>
    </xf>
    <xf numFmtId="0" fontId="107" fillId="0" borderId="0" xfId="2" quotePrefix="1" applyFont="1" applyFill="1" applyBorder="1" applyAlignment="1">
      <alignment horizontal="left"/>
    </xf>
    <xf numFmtId="0" fontId="107" fillId="0" borderId="0" xfId="2" applyFont="1" applyFill="1" applyBorder="1" applyAlignment="1">
      <alignment horizontal="left"/>
    </xf>
    <xf numFmtId="0" fontId="140" fillId="0" borderId="0" xfId="2" applyFont="1" applyFill="1" applyBorder="1" applyAlignment="1"/>
    <xf numFmtId="0" fontId="116" fillId="0" borderId="0" xfId="2" applyFont="1" applyFill="1" applyBorder="1" applyAlignment="1">
      <alignment wrapText="1"/>
    </xf>
    <xf numFmtId="165" fontId="116" fillId="0" borderId="0" xfId="2" applyNumberFormat="1" applyFont="1" applyFill="1" applyBorder="1"/>
    <xf numFmtId="0" fontId="109" fillId="2" borderId="0" xfId="0" applyFont="1" applyFill="1" applyBorder="1" applyAlignment="1">
      <alignment horizontal="left" vertical="top" wrapText="1"/>
    </xf>
    <xf numFmtId="0" fontId="109" fillId="2" borderId="0" xfId="0" applyFont="1" applyFill="1" applyBorder="1" applyAlignment="1">
      <alignment horizontal="left" vertical="center"/>
    </xf>
    <xf numFmtId="165" fontId="45" fillId="2" borderId="31" xfId="20" applyNumberFormat="1" applyFont="1" applyFill="1" applyBorder="1" applyAlignment="1">
      <alignment horizontal="right" vertical="center"/>
    </xf>
    <xf numFmtId="0" fontId="9" fillId="0" borderId="0" xfId="1539" applyFont="1"/>
    <xf numFmtId="0" fontId="9" fillId="0" borderId="0" xfId="1539"/>
    <xf numFmtId="0" fontId="141" fillId="0" borderId="0" xfId="1539" applyFont="1"/>
    <xf numFmtId="0" fontId="92" fillId="0" borderId="0" xfId="0" applyFont="1" applyFill="1"/>
    <xf numFmtId="0" fontId="92" fillId="0" borderId="0" xfId="1539" applyFont="1"/>
    <xf numFmtId="0" fontId="142" fillId="0" borderId="0" xfId="1539" applyFont="1" applyAlignment="1">
      <alignment horizontal="left"/>
    </xf>
    <xf numFmtId="184" fontId="142" fillId="0" borderId="0" xfId="1539" applyNumberFormat="1" applyFont="1" applyAlignment="1">
      <alignment horizontal="left"/>
    </xf>
    <xf numFmtId="165" fontId="110" fillId="2" borderId="30" xfId="2" applyNumberFormat="1" applyFont="1" applyFill="1" applyBorder="1" applyAlignment="1">
      <alignment horizontal="right" vertical="center"/>
    </xf>
    <xf numFmtId="165" fontId="110" fillId="2" borderId="0" xfId="2" applyNumberFormat="1" applyFont="1" applyFill="1" applyBorder="1" applyAlignment="1">
      <alignment horizontal="right" vertical="center"/>
    </xf>
    <xf numFmtId="165" fontId="110" fillId="2" borderId="33" xfId="2" applyNumberFormat="1" applyFont="1" applyFill="1" applyBorder="1" applyAlignment="1">
      <alignment horizontal="right" vertical="center"/>
    </xf>
    <xf numFmtId="165" fontId="110" fillId="2" borderId="29" xfId="2" applyNumberFormat="1" applyFont="1" applyFill="1" applyBorder="1" applyAlignment="1">
      <alignment horizontal="right" vertical="center"/>
    </xf>
    <xf numFmtId="165" fontId="110" fillId="2" borderId="25" xfId="2" applyNumberFormat="1" applyFont="1" applyFill="1" applyBorder="1" applyAlignment="1">
      <alignment horizontal="right" vertical="center"/>
    </xf>
    <xf numFmtId="165" fontId="110" fillId="2" borderId="32" xfId="2" applyNumberFormat="1" applyFont="1" applyFill="1" applyBorder="1" applyAlignment="1">
      <alignment horizontal="right" vertical="center"/>
    </xf>
    <xf numFmtId="165" fontId="110" fillId="2" borderId="27" xfId="2" applyNumberFormat="1" applyFont="1" applyFill="1" applyBorder="1" applyAlignment="1">
      <alignment horizontal="right" vertical="center"/>
    </xf>
    <xf numFmtId="165" fontId="110" fillId="2" borderId="2" xfId="2" applyNumberFormat="1" applyFont="1" applyFill="1" applyBorder="1" applyAlignment="1">
      <alignment horizontal="right" vertical="center"/>
    </xf>
    <xf numFmtId="165" fontId="110" fillId="2" borderId="34" xfId="2" applyNumberFormat="1" applyFont="1" applyFill="1" applyBorder="1" applyAlignment="1">
      <alignment horizontal="right" vertical="center"/>
    </xf>
    <xf numFmtId="165" fontId="110" fillId="2" borderId="30" xfId="20" applyNumberFormat="1" applyFont="1" applyFill="1" applyBorder="1" applyAlignment="1">
      <alignment horizontal="right" vertical="center"/>
    </xf>
    <xf numFmtId="165" fontId="110" fillId="2" borderId="0" xfId="20" applyNumberFormat="1" applyFont="1" applyFill="1" applyBorder="1" applyAlignment="1">
      <alignment horizontal="right" vertical="center"/>
    </xf>
    <xf numFmtId="164" fontId="110" fillId="2" borderId="0" xfId="1" applyNumberFormat="1" applyFont="1" applyFill="1" applyBorder="1" applyAlignment="1">
      <alignment vertical="center"/>
    </xf>
    <xf numFmtId="165" fontId="110" fillId="2" borderId="33" xfId="20" applyNumberFormat="1" applyFont="1" applyFill="1" applyBorder="1" applyAlignment="1">
      <alignment horizontal="right" vertical="center"/>
    </xf>
    <xf numFmtId="165" fontId="110" fillId="2" borderId="29" xfId="20" applyNumberFormat="1" applyFont="1" applyFill="1" applyBorder="1" applyAlignment="1">
      <alignment horizontal="right" vertical="center"/>
    </xf>
    <xf numFmtId="165" fontId="110" fillId="2" borderId="25" xfId="20" applyNumberFormat="1" applyFont="1" applyFill="1" applyBorder="1" applyAlignment="1">
      <alignment horizontal="right" vertical="center"/>
    </xf>
    <xf numFmtId="164" fontId="110" fillId="2" borderId="25" xfId="1" applyNumberFormat="1" applyFont="1" applyFill="1" applyBorder="1" applyAlignment="1">
      <alignment vertical="center"/>
    </xf>
    <xf numFmtId="165" fontId="110" fillId="2" borderId="32" xfId="20" applyNumberFormat="1" applyFont="1" applyFill="1" applyBorder="1" applyAlignment="1">
      <alignment horizontal="right" vertical="center"/>
    </xf>
    <xf numFmtId="165" fontId="110" fillId="2" borderId="27" xfId="20" applyNumberFormat="1" applyFont="1" applyFill="1" applyBorder="1" applyAlignment="1">
      <alignment horizontal="right" vertical="center"/>
    </xf>
    <xf numFmtId="165" fontId="110" fillId="2" borderId="6" xfId="20" applyNumberFormat="1" applyFont="1" applyFill="1" applyBorder="1" applyAlignment="1">
      <alignment horizontal="right" vertical="center"/>
    </xf>
    <xf numFmtId="164" fontId="110" fillId="2" borderId="6" xfId="1" applyNumberFormat="1" applyFont="1" applyFill="1" applyBorder="1" applyAlignment="1">
      <alignment vertical="center"/>
    </xf>
    <xf numFmtId="165" fontId="110" fillId="2" borderId="34" xfId="20" applyNumberFormat="1" applyFont="1" applyFill="1" applyBorder="1" applyAlignment="1">
      <alignment horizontal="right" vertical="center"/>
    </xf>
    <xf numFmtId="3" fontId="110" fillId="2" borderId="30" xfId="2" applyNumberFormat="1" applyFont="1" applyFill="1" applyBorder="1" applyAlignment="1">
      <alignment horizontal="right" vertical="center"/>
    </xf>
    <xf numFmtId="3" fontId="110" fillId="2" borderId="0" xfId="2" applyNumberFormat="1" applyFont="1" applyFill="1" applyBorder="1" applyAlignment="1">
      <alignment horizontal="right" vertical="center"/>
    </xf>
    <xf numFmtId="3" fontId="110" fillId="2" borderId="33" xfId="2" applyNumberFormat="1" applyFont="1" applyFill="1" applyBorder="1" applyAlignment="1">
      <alignment horizontal="right" vertical="center"/>
    </xf>
    <xf numFmtId="3" fontId="110" fillId="2" borderId="29" xfId="2" applyNumberFormat="1" applyFont="1" applyFill="1" applyBorder="1" applyAlignment="1">
      <alignment horizontal="right" vertical="center"/>
    </xf>
    <xf numFmtId="3" fontId="110" fillId="2" borderId="25" xfId="2" applyNumberFormat="1" applyFont="1" applyFill="1" applyBorder="1" applyAlignment="1">
      <alignment horizontal="right" vertical="center"/>
    </xf>
    <xf numFmtId="3" fontId="110" fillId="2" borderId="32" xfId="2" applyNumberFormat="1" applyFont="1" applyFill="1" applyBorder="1" applyAlignment="1">
      <alignment horizontal="right" vertical="center"/>
    </xf>
    <xf numFmtId="3" fontId="110" fillId="2" borderId="27" xfId="2" applyNumberFormat="1" applyFont="1" applyFill="1" applyBorder="1" applyAlignment="1">
      <alignment horizontal="right" vertical="center"/>
    </xf>
    <xf numFmtId="3" fontId="110" fillId="2" borderId="6" xfId="2" applyNumberFormat="1" applyFont="1" applyFill="1" applyBorder="1" applyAlignment="1">
      <alignment horizontal="right" vertical="center"/>
    </xf>
    <xf numFmtId="3" fontId="110" fillId="2" borderId="34" xfId="2" applyNumberFormat="1" applyFont="1" applyFill="1" applyBorder="1" applyAlignment="1">
      <alignment horizontal="right" vertical="center"/>
    </xf>
    <xf numFmtId="165" fontId="45" fillId="2" borderId="32" xfId="20" applyNumberFormat="1" applyFont="1" applyFill="1" applyBorder="1" applyAlignment="1">
      <alignment horizontal="right" vertical="center"/>
    </xf>
    <xf numFmtId="165" fontId="45" fillId="2" borderId="34" xfId="20" applyNumberFormat="1" applyFont="1" applyFill="1" applyBorder="1" applyAlignment="1">
      <alignment horizontal="right" vertical="center"/>
    </xf>
    <xf numFmtId="165" fontId="45" fillId="2" borderId="25" xfId="20" applyNumberFormat="1" applyFont="1" applyFill="1" applyBorder="1" applyAlignment="1">
      <alignment horizontal="right" vertical="center"/>
    </xf>
    <xf numFmtId="165" fontId="45" fillId="2" borderId="6" xfId="20" applyNumberFormat="1" applyFont="1" applyFill="1" applyBorder="1" applyAlignment="1">
      <alignment horizontal="right" vertical="center"/>
    </xf>
    <xf numFmtId="0" fontId="116" fillId="0" borderId="0" xfId="2" applyFont="1" applyFill="1" applyBorder="1"/>
    <xf numFmtId="165" fontId="45" fillId="2" borderId="26" xfId="20" applyNumberFormat="1" applyFont="1" applyFill="1" applyBorder="1" applyAlignment="1">
      <alignment horizontal="right" vertical="center"/>
    </xf>
    <xf numFmtId="0" fontId="130" fillId="0" borderId="0" xfId="1535" applyFont="1" applyAlignment="1">
      <alignment horizontal="left" vertical="center" wrapText="1"/>
    </xf>
    <xf numFmtId="0" fontId="132" fillId="0" borderId="0" xfId="1535" applyFont="1" applyAlignment="1">
      <alignment horizontal="left" vertical="center" wrapText="1"/>
    </xf>
    <xf numFmtId="0" fontId="32" fillId="0" borderId="0" xfId="1535" applyFont="1" applyAlignment="1">
      <alignment horizontal="center"/>
    </xf>
    <xf numFmtId="49" fontId="32" fillId="0" borderId="0" xfId="1535" applyNumberFormat="1" applyFont="1" applyAlignment="1">
      <alignment horizontal="center" vertical="center"/>
    </xf>
    <xf numFmtId="49" fontId="33" fillId="0" borderId="0" xfId="1535" applyNumberFormat="1" applyFont="1" applyAlignment="1">
      <alignment horizontal="center" vertical="center"/>
    </xf>
    <xf numFmtId="0" fontId="97" fillId="0" borderId="0" xfId="0" applyFont="1" applyFill="1" applyAlignment="1">
      <alignment horizontal="justify" vertical="top" wrapText="1"/>
    </xf>
    <xf numFmtId="0" fontId="92" fillId="0" borderId="0" xfId="0" applyFont="1" applyAlignment="1">
      <alignment horizontal="right"/>
    </xf>
    <xf numFmtId="0" fontId="107" fillId="2" borderId="25" xfId="2" applyFont="1" applyFill="1" applyBorder="1" applyAlignment="1">
      <alignment horizontal="left" wrapText="1"/>
    </xf>
    <xf numFmtId="0" fontId="92" fillId="0" borderId="0" xfId="0" applyFont="1" applyBorder="1" applyAlignment="1">
      <alignment horizontal="right"/>
    </xf>
    <xf numFmtId="0" fontId="54" fillId="2" borderId="0" xfId="2" applyFont="1" applyFill="1" applyAlignment="1">
      <alignment horizontal="justify" vertical="top" wrapText="1"/>
    </xf>
    <xf numFmtId="0" fontId="54" fillId="2" borderId="0" xfId="2" applyFont="1" applyFill="1" applyAlignment="1">
      <alignment horizontal="justify" wrapText="1"/>
    </xf>
    <xf numFmtId="3" fontId="92" fillId="0" borderId="0" xfId="2" applyNumberFormat="1" applyFont="1" applyFill="1" applyAlignment="1">
      <alignment horizontal="center"/>
    </xf>
    <xf numFmtId="0" fontId="107" fillId="0" borderId="25" xfId="2" applyFont="1" applyFill="1" applyBorder="1" applyAlignment="1">
      <alignment horizontal="left"/>
    </xf>
    <xf numFmtId="0" fontId="107" fillId="0" borderId="0" xfId="2" applyFont="1" applyFill="1" applyBorder="1" applyAlignment="1">
      <alignment horizontal="left"/>
    </xf>
    <xf numFmtId="0" fontId="103" fillId="0" borderId="0" xfId="0" applyFont="1" applyFill="1" applyAlignment="1">
      <alignment horizontal="justify" vertical="top" wrapText="1"/>
    </xf>
    <xf numFmtId="0" fontId="140" fillId="0" borderId="0" xfId="0" applyFont="1" applyFill="1" applyBorder="1" applyAlignment="1">
      <alignment horizontal="left"/>
    </xf>
    <xf numFmtId="1" fontId="93" fillId="0" borderId="0" xfId="0" applyNumberFormat="1" applyFont="1" applyFill="1" applyBorder="1" applyAlignment="1">
      <alignment horizontal="center" vertical="center"/>
    </xf>
    <xf numFmtId="0" fontId="93" fillId="0" borderId="0" xfId="0" applyFont="1" applyFill="1" applyBorder="1" applyAlignment="1">
      <alignment horizontal="center" vertical="center"/>
    </xf>
    <xf numFmtId="0" fontId="109" fillId="2" borderId="28" xfId="0" applyFont="1" applyFill="1" applyBorder="1" applyAlignment="1">
      <alignment horizontal="left" vertical="center"/>
    </xf>
    <xf numFmtId="0" fontId="109" fillId="2" borderId="26" xfId="0" applyFont="1" applyFill="1" applyBorder="1" applyAlignment="1">
      <alignment horizontal="left" vertical="center"/>
    </xf>
    <xf numFmtId="0" fontId="109" fillId="2" borderId="31" xfId="0" applyFont="1" applyFill="1" applyBorder="1" applyAlignment="1">
      <alignment horizontal="left" vertical="center"/>
    </xf>
    <xf numFmtId="0" fontId="45" fillId="2" borderId="0" xfId="0" applyFont="1" applyFill="1" applyBorder="1" applyAlignment="1">
      <alignment horizontal="left" vertical="top"/>
    </xf>
    <xf numFmtId="0" fontId="45" fillId="2" borderId="25" xfId="0" applyFont="1" applyFill="1" applyBorder="1" applyAlignment="1">
      <alignment horizontal="left" vertical="top"/>
    </xf>
    <xf numFmtId="0" fontId="45" fillId="2" borderId="26" xfId="0" applyFont="1" applyFill="1" applyBorder="1" applyAlignment="1">
      <alignment horizontal="left" vertical="top"/>
    </xf>
    <xf numFmtId="0" fontId="45" fillId="2" borderId="0" xfId="0" applyFont="1" applyFill="1" applyBorder="1" applyAlignment="1">
      <alignment horizontal="left" vertical="top" wrapText="1"/>
    </xf>
    <xf numFmtId="0" fontId="109" fillId="2" borderId="0" xfId="0" applyFont="1" applyFill="1" applyBorder="1" applyAlignment="1">
      <alignment horizontal="center" vertical="center" textRotation="90" wrapText="1"/>
    </xf>
    <xf numFmtId="0" fontId="109" fillId="2" borderId="25" xfId="0" applyFont="1" applyFill="1" applyBorder="1" applyAlignment="1">
      <alignment horizontal="center" vertical="center" textRotation="90" wrapText="1"/>
    </xf>
    <xf numFmtId="0" fontId="109" fillId="2" borderId="26" xfId="0" applyFont="1" applyFill="1" applyBorder="1" applyAlignment="1">
      <alignment horizontal="center" vertical="center" textRotation="90" wrapText="1"/>
    </xf>
    <xf numFmtId="0" fontId="45" fillId="2" borderId="25" xfId="0" applyFont="1" applyFill="1" applyBorder="1" applyAlignment="1">
      <alignment horizontal="left" vertical="center"/>
    </xf>
    <xf numFmtId="0" fontId="45" fillId="2" borderId="25" xfId="0" applyFont="1" applyFill="1" applyBorder="1" applyAlignment="1">
      <alignment horizontal="left" vertical="top" wrapText="1"/>
    </xf>
    <xf numFmtId="0" fontId="45" fillId="2" borderId="26" xfId="0" applyFont="1" applyFill="1" applyBorder="1" applyAlignment="1">
      <alignment horizontal="left" vertical="top" wrapText="1"/>
    </xf>
    <xf numFmtId="0" fontId="45" fillId="2" borderId="6" xfId="0" applyFont="1" applyFill="1" applyBorder="1" applyAlignment="1">
      <alignment horizontal="left" vertical="center" wrapText="1"/>
    </xf>
    <xf numFmtId="0" fontId="109" fillId="2" borderId="27" xfId="2" applyFont="1" applyFill="1" applyBorder="1" applyAlignment="1">
      <alignment horizontal="left" vertical="top" wrapText="1"/>
    </xf>
    <xf numFmtId="0" fontId="109" fillId="2" borderId="6" xfId="2" applyFont="1" applyFill="1" applyBorder="1" applyAlignment="1">
      <alignment horizontal="left" vertical="top" wrapText="1"/>
    </xf>
    <xf numFmtId="0" fontId="105" fillId="0" borderId="0" xfId="2" applyFont="1" applyFill="1" applyBorder="1" applyAlignment="1">
      <alignment horizontal="left" wrapText="1"/>
    </xf>
    <xf numFmtId="1" fontId="93" fillId="0" borderId="0" xfId="2" applyNumberFormat="1" applyFont="1" applyFill="1" applyBorder="1" applyAlignment="1">
      <alignment horizontal="center" vertical="center" wrapText="1"/>
    </xf>
    <xf numFmtId="0" fontId="93" fillId="0" borderId="0" xfId="2" applyFont="1" applyFill="1" applyBorder="1" applyAlignment="1">
      <alignment horizontal="center" vertical="center" wrapText="1"/>
    </xf>
    <xf numFmtId="0" fontId="140" fillId="0" borderId="0" xfId="2" applyFont="1" applyFill="1" applyBorder="1" applyAlignment="1">
      <alignment horizontal="left"/>
    </xf>
    <xf numFmtId="0" fontId="109" fillId="2" borderId="34" xfId="2" applyFont="1" applyFill="1" applyBorder="1" applyAlignment="1">
      <alignment horizontal="left" vertical="top" wrapText="1"/>
    </xf>
    <xf numFmtId="0" fontId="109" fillId="2" borderId="0" xfId="2" applyFont="1" applyFill="1" applyBorder="1" applyAlignment="1">
      <alignment horizontal="left" vertical="top" wrapText="1"/>
    </xf>
    <xf numFmtId="0" fontId="109" fillId="2" borderId="25" xfId="2" applyFont="1" applyFill="1" applyBorder="1" applyAlignment="1">
      <alignment horizontal="left" vertical="top" wrapText="1"/>
    </xf>
    <xf numFmtId="0" fontId="109" fillId="2" borderId="33" xfId="2" applyFont="1" applyFill="1" applyBorder="1" applyAlignment="1">
      <alignment horizontal="left" vertical="top" wrapText="1"/>
    </xf>
    <xf numFmtId="0" fontId="109" fillId="2" borderId="32" xfId="2" applyFont="1" applyFill="1" applyBorder="1" applyAlignment="1">
      <alignment horizontal="left" vertical="top" wrapText="1"/>
    </xf>
    <xf numFmtId="0" fontId="109" fillId="2" borderId="27" xfId="2" applyFont="1" applyFill="1" applyBorder="1" applyAlignment="1">
      <alignment horizontal="left" vertical="center" wrapText="1"/>
    </xf>
    <xf numFmtId="0" fontId="109" fillId="2" borderId="2" xfId="2" applyFont="1" applyFill="1" applyBorder="1" applyAlignment="1">
      <alignment horizontal="left" vertical="center" wrapText="1"/>
    </xf>
    <xf numFmtId="0" fontId="109" fillId="2" borderId="34" xfId="2" applyFont="1" applyFill="1" applyBorder="1" applyAlignment="1">
      <alignment horizontal="left" vertical="center" wrapText="1"/>
    </xf>
    <xf numFmtId="0" fontId="105" fillId="0" borderId="0" xfId="2" applyFont="1" applyFill="1" applyBorder="1" applyAlignment="1">
      <alignment horizontal="left"/>
    </xf>
    <xf numFmtId="0" fontId="117" fillId="0" borderId="0" xfId="2" applyFont="1" applyFill="1" applyBorder="1" applyAlignment="1">
      <alignment horizontal="right" vertical="center" wrapText="1"/>
    </xf>
    <xf numFmtId="0" fontId="109" fillId="2" borderId="29" xfId="2" applyFont="1" applyFill="1" applyBorder="1" applyAlignment="1">
      <alignment horizontal="left" vertical="top" wrapText="1"/>
    </xf>
    <xf numFmtId="0" fontId="109" fillId="2" borderId="6" xfId="2" applyFont="1" applyFill="1" applyBorder="1" applyAlignment="1">
      <alignment horizontal="left" vertical="center" wrapText="1"/>
    </xf>
    <xf numFmtId="1" fontId="45" fillId="0" borderId="0" xfId="2" applyNumberFormat="1" applyFont="1" applyFill="1" applyBorder="1" applyAlignment="1">
      <alignment horizontal="center" vertical="center"/>
    </xf>
    <xf numFmtId="1" fontId="93" fillId="0" borderId="25" xfId="2" applyNumberFormat="1" applyFont="1" applyFill="1" applyBorder="1" applyAlignment="1">
      <alignment horizontal="center" wrapText="1"/>
    </xf>
    <xf numFmtId="0" fontId="93" fillId="0" borderId="25" xfId="2" applyFont="1" applyFill="1" applyBorder="1" applyAlignment="1">
      <alignment horizontal="center" wrapText="1"/>
    </xf>
    <xf numFmtId="1" fontId="109" fillId="2" borderId="26" xfId="2" applyNumberFormat="1" applyFont="1" applyFill="1" applyBorder="1" applyAlignment="1">
      <alignment horizontal="right" wrapText="1"/>
    </xf>
    <xf numFmtId="1" fontId="109" fillId="2" borderId="25" xfId="2" applyNumberFormat="1" applyFont="1" applyFill="1" applyBorder="1" applyAlignment="1">
      <alignment horizontal="right" wrapText="1"/>
    </xf>
    <xf numFmtId="0" fontId="127" fillId="0" borderId="28" xfId="0" applyFont="1" applyFill="1" applyBorder="1" applyAlignment="1">
      <alignment horizontal="left"/>
    </xf>
    <xf numFmtId="0" fontId="127" fillId="0" borderId="26" xfId="0" applyFont="1" applyFill="1" applyBorder="1" applyAlignment="1">
      <alignment horizontal="left"/>
    </xf>
    <xf numFmtId="0" fontId="127" fillId="0" borderId="31" xfId="0" applyFont="1" applyFill="1" applyBorder="1" applyAlignment="1">
      <alignment horizontal="left"/>
    </xf>
    <xf numFmtId="0" fontId="140" fillId="0" borderId="0" xfId="0" applyFont="1" applyFill="1" applyBorder="1" applyAlignment="1">
      <alignment horizontal="left" vertical="center" wrapText="1"/>
    </xf>
    <xf numFmtId="0" fontId="109" fillId="2" borderId="6" xfId="0" applyFont="1" applyFill="1" applyBorder="1" applyAlignment="1">
      <alignment horizontal="left" vertical="center"/>
    </xf>
    <xf numFmtId="0" fontId="109" fillId="2" borderId="27" xfId="0" applyFont="1" applyFill="1" applyBorder="1" applyAlignment="1">
      <alignment horizontal="left" vertical="center"/>
    </xf>
    <xf numFmtId="0" fontId="109" fillId="2" borderId="34" xfId="0" applyFont="1" applyFill="1" applyBorder="1" applyAlignment="1">
      <alignment horizontal="left" vertical="center"/>
    </xf>
    <xf numFmtId="0" fontId="109" fillId="2" borderId="29" xfId="0" applyFont="1" applyFill="1" applyBorder="1" applyAlignment="1">
      <alignment horizontal="right" wrapText="1"/>
    </xf>
    <xf numFmtId="0" fontId="109" fillId="2" borderId="25" xfId="0" applyFont="1" applyFill="1" applyBorder="1" applyAlignment="1">
      <alignment horizontal="right" wrapText="1"/>
    </xf>
    <xf numFmtId="1" fontId="112" fillId="0" borderId="25" xfId="0" applyNumberFormat="1" applyFont="1" applyFill="1" applyBorder="1" applyAlignment="1">
      <alignment horizontal="left" vertical="center"/>
    </xf>
    <xf numFmtId="0" fontId="109" fillId="2" borderId="30" xfId="0" applyFont="1" applyFill="1" applyBorder="1" applyAlignment="1">
      <alignment horizontal="left" vertical="top" wrapText="1"/>
    </xf>
    <xf numFmtId="0" fontId="109" fillId="2" borderId="0" xfId="0" applyFont="1" applyFill="1" applyBorder="1" applyAlignment="1">
      <alignment horizontal="left" vertical="top" wrapText="1"/>
    </xf>
    <xf numFmtId="0" fontId="109" fillId="2" borderId="0" xfId="0" applyFont="1" applyFill="1" applyBorder="1" applyAlignment="1">
      <alignment horizontal="right" wrapText="1"/>
    </xf>
    <xf numFmtId="1" fontId="109" fillId="2" borderId="28" xfId="0" applyNumberFormat="1" applyFont="1" applyFill="1" applyBorder="1" applyAlignment="1">
      <alignment horizontal="left" vertical="top"/>
    </xf>
    <xf numFmtId="1" fontId="109" fillId="2" borderId="26" xfId="0" applyNumberFormat="1" applyFont="1" applyFill="1" applyBorder="1" applyAlignment="1">
      <alignment horizontal="left" vertical="top"/>
    </xf>
    <xf numFmtId="1" fontId="109" fillId="2" borderId="29" xfId="0" applyNumberFormat="1" applyFont="1" applyFill="1" applyBorder="1" applyAlignment="1">
      <alignment horizontal="left" vertical="top"/>
    </xf>
    <xf numFmtId="1" fontId="109" fillId="2" borderId="25" xfId="0" applyNumberFormat="1" applyFont="1" applyFill="1" applyBorder="1" applyAlignment="1">
      <alignment horizontal="left" vertical="top"/>
    </xf>
    <xf numFmtId="0" fontId="109" fillId="2" borderId="28" xfId="0" applyFont="1" applyFill="1" applyBorder="1" applyAlignment="1">
      <alignment horizontal="left" vertical="top" wrapText="1"/>
    </xf>
    <xf numFmtId="0" fontId="109" fillId="2" borderId="29" xfId="0" applyFont="1" applyFill="1" applyBorder="1" applyAlignment="1">
      <alignment horizontal="left" vertical="top" wrapText="1"/>
    </xf>
    <xf numFmtId="0" fontId="109" fillId="2" borderId="26" xfId="0" applyFont="1" applyFill="1" applyBorder="1" applyAlignment="1">
      <alignment horizontal="left" vertical="top" wrapText="1"/>
    </xf>
    <xf numFmtId="0" fontId="109" fillId="2" borderId="25" xfId="0" applyFont="1" applyFill="1" applyBorder="1" applyAlignment="1">
      <alignment horizontal="left" vertical="top" wrapText="1"/>
    </xf>
    <xf numFmtId="0" fontId="105" fillId="0" borderId="0" xfId="0" applyFont="1" applyFill="1" applyBorder="1" applyAlignment="1">
      <alignment horizontal="left"/>
    </xf>
    <xf numFmtId="1" fontId="105" fillId="0" borderId="0" xfId="0" applyNumberFormat="1" applyFont="1" applyFill="1" applyBorder="1" applyAlignment="1">
      <alignment horizontal="left" vertical="top"/>
    </xf>
    <xf numFmtId="0" fontId="105" fillId="0" borderId="0" xfId="0" applyFont="1" applyFill="1" applyBorder="1" applyAlignment="1">
      <alignment horizontal="left" vertical="top"/>
    </xf>
    <xf numFmtId="0" fontId="105" fillId="0" borderId="0" xfId="0" applyFont="1" applyFill="1" applyBorder="1" applyAlignment="1">
      <alignment horizontal="left" vertical="center"/>
    </xf>
    <xf numFmtId="0" fontId="45" fillId="2" borderId="26" xfId="0" applyFont="1" applyFill="1" applyBorder="1" applyAlignment="1">
      <alignment vertical="top" wrapText="1"/>
    </xf>
    <xf numFmtId="0" fontId="45" fillId="2" borderId="0" xfId="0" applyFont="1" applyFill="1" applyBorder="1" applyAlignment="1">
      <alignment vertical="top" wrapText="1"/>
    </xf>
    <xf numFmtId="0" fontId="45" fillId="2" borderId="25" xfId="0" applyFont="1" applyFill="1" applyBorder="1" applyAlignment="1">
      <alignment vertical="top" wrapText="1"/>
    </xf>
    <xf numFmtId="1" fontId="45" fillId="2" borderId="26" xfId="0" applyNumberFormat="1" applyFont="1" applyFill="1" applyBorder="1" applyAlignment="1">
      <alignment vertical="top" wrapText="1"/>
    </xf>
    <xf numFmtId="0" fontId="105" fillId="0" borderId="0" xfId="0" applyFont="1" applyFill="1" applyBorder="1" applyAlignment="1">
      <alignment horizontal="left" wrapText="1"/>
    </xf>
    <xf numFmtId="0" fontId="109" fillId="2" borderId="31" xfId="0" applyFont="1" applyFill="1" applyBorder="1" applyAlignment="1">
      <alignment horizontal="left" vertical="top" wrapText="1"/>
    </xf>
    <xf numFmtId="0" fontId="109" fillId="2" borderId="32" xfId="0" applyFont="1" applyFill="1" applyBorder="1" applyAlignment="1">
      <alignment horizontal="left" vertical="top" wrapText="1"/>
    </xf>
    <xf numFmtId="1" fontId="45" fillId="2" borderId="26" xfId="0" applyNumberFormat="1" applyFont="1" applyFill="1" applyBorder="1" applyAlignment="1">
      <alignment horizontal="left" vertical="top" wrapText="1"/>
    </xf>
    <xf numFmtId="1" fontId="45" fillId="2" borderId="0" xfId="0" applyNumberFormat="1" applyFont="1" applyFill="1" applyBorder="1" applyAlignment="1">
      <alignment horizontal="left" vertical="top" wrapText="1"/>
    </xf>
    <xf numFmtId="1" fontId="45" fillId="2" borderId="25" xfId="0" applyNumberFormat="1" applyFont="1" applyFill="1" applyBorder="1" applyAlignment="1">
      <alignment horizontal="left" vertical="top" wrapText="1"/>
    </xf>
    <xf numFmtId="0" fontId="45" fillId="0" borderId="0" xfId="0" applyFont="1" applyFill="1" applyBorder="1" applyAlignment="1">
      <alignment horizontal="justify" vertical="top" wrapText="1"/>
    </xf>
    <xf numFmtId="0" fontId="45" fillId="0" borderId="0" xfId="0" applyFont="1" applyFill="1" applyBorder="1" applyAlignment="1">
      <alignment horizontal="left" vertical="top" wrapText="1"/>
    </xf>
    <xf numFmtId="0" fontId="105" fillId="0" borderId="0" xfId="0" applyFont="1" applyFill="1" applyBorder="1" applyAlignment="1">
      <alignment horizontal="center" vertical="top"/>
    </xf>
    <xf numFmtId="0" fontId="105" fillId="0" borderId="0" xfId="0" applyFont="1" applyFill="1" applyBorder="1" applyAlignment="1">
      <alignment horizontal="center" vertical="top" wrapText="1"/>
    </xf>
    <xf numFmtId="0" fontId="45" fillId="0" borderId="0" xfId="0" applyFont="1" applyFill="1" applyBorder="1" applyAlignment="1">
      <alignment horizontal="left" vertical="center"/>
    </xf>
    <xf numFmtId="0" fontId="105" fillId="0" borderId="0" xfId="0" applyFont="1" applyFill="1" applyBorder="1" applyAlignment="1">
      <alignment horizontal="left" vertical="top" wrapText="1"/>
    </xf>
    <xf numFmtId="0" fontId="140" fillId="0" borderId="0" xfId="0" applyFont="1" applyFill="1" applyBorder="1" applyAlignment="1">
      <alignment horizontal="left" wrapText="1"/>
    </xf>
    <xf numFmtId="0" fontId="109" fillId="2" borderId="27" xfId="0" applyFont="1" applyFill="1" applyBorder="1" applyAlignment="1">
      <alignment horizontal="left" vertical="center" wrapText="1"/>
    </xf>
    <xf numFmtId="0" fontId="109" fillId="2" borderId="6" xfId="0" applyFont="1" applyFill="1" applyBorder="1" applyAlignment="1">
      <alignment horizontal="left" vertical="center" wrapText="1"/>
    </xf>
    <xf numFmtId="0" fontId="109" fillId="2" borderId="34" xfId="0" applyFont="1" applyFill="1" applyBorder="1" applyAlignment="1">
      <alignment horizontal="left" vertical="center" wrapText="1"/>
    </xf>
    <xf numFmtId="0" fontId="112" fillId="0" borderId="0" xfId="0" applyFont="1" applyFill="1" applyBorder="1" applyAlignment="1">
      <alignment horizontal="left" vertical="center"/>
    </xf>
    <xf numFmtId="0" fontId="109" fillId="2" borderId="33" xfId="0" applyFont="1" applyFill="1" applyBorder="1" applyAlignment="1">
      <alignment horizontal="right" wrapText="1"/>
    </xf>
    <xf numFmtId="0" fontId="109" fillId="2" borderId="32" xfId="0" applyFont="1" applyFill="1" applyBorder="1" applyAlignment="1">
      <alignment horizontal="right" wrapText="1"/>
    </xf>
    <xf numFmtId="0" fontId="107" fillId="2" borderId="25" xfId="0" applyFont="1" applyFill="1" applyBorder="1" applyAlignment="1">
      <alignment horizontal="left" vertical="center"/>
    </xf>
    <xf numFmtId="1" fontId="105" fillId="0" borderId="0" xfId="0" applyNumberFormat="1" applyFont="1" applyFill="1" applyBorder="1" applyAlignment="1">
      <alignment horizontal="center" vertical="top" wrapText="1"/>
    </xf>
    <xf numFmtId="1" fontId="105" fillId="0" borderId="0" xfId="0" applyNumberFormat="1" applyFont="1" applyFill="1" applyBorder="1" applyAlignment="1">
      <alignment horizontal="center" vertical="top"/>
    </xf>
    <xf numFmtId="0" fontId="109" fillId="2" borderId="26" xfId="0" applyFont="1" applyFill="1" applyBorder="1" applyAlignment="1">
      <alignment horizontal="right" wrapText="1"/>
    </xf>
    <xf numFmtId="0" fontId="109" fillId="2" borderId="31" xfId="0" applyFont="1" applyFill="1" applyBorder="1" applyAlignment="1">
      <alignment horizontal="right" wrapText="1"/>
    </xf>
    <xf numFmtId="0" fontId="105" fillId="0" borderId="0" xfId="0" applyFont="1" applyAlignment="1">
      <alignment horizontal="left" vertical="center" readingOrder="1"/>
    </xf>
    <xf numFmtId="1" fontId="112" fillId="0" borderId="0" xfId="2" applyNumberFormat="1" applyFont="1" applyFill="1" applyBorder="1" applyAlignment="1">
      <alignment horizontal="left" vertical="top" wrapText="1"/>
    </xf>
    <xf numFmtId="0" fontId="112" fillId="0" borderId="0" xfId="2" applyFont="1" applyFill="1" applyBorder="1" applyAlignment="1">
      <alignment horizontal="left" vertical="top" wrapText="1"/>
    </xf>
    <xf numFmtId="0" fontId="109" fillId="2" borderId="25" xfId="0" applyFont="1" applyFill="1" applyBorder="1" applyAlignment="1">
      <alignment horizontal="left" vertical="center" wrapText="1"/>
    </xf>
    <xf numFmtId="0" fontId="109" fillId="2" borderId="0" xfId="0" applyFont="1" applyFill="1" applyBorder="1" applyAlignment="1">
      <alignment horizontal="left" vertical="center"/>
    </xf>
    <xf numFmtId="1" fontId="112" fillId="0" borderId="0" xfId="0" applyNumberFormat="1" applyFont="1" applyFill="1" applyBorder="1" applyAlignment="1">
      <alignment horizontal="left" vertical="center"/>
    </xf>
    <xf numFmtId="0" fontId="109" fillId="2" borderId="28" xfId="0" applyFont="1" applyFill="1" applyBorder="1" applyAlignment="1">
      <alignment horizontal="left" vertical="center" wrapText="1"/>
    </xf>
    <xf numFmtId="0" fontId="109" fillId="2" borderId="26" xfId="0" applyFont="1" applyFill="1" applyBorder="1" applyAlignment="1">
      <alignment horizontal="left" vertical="center" wrapText="1"/>
    </xf>
    <xf numFmtId="0" fontId="109" fillId="2" borderId="31" xfId="0" applyFont="1" applyFill="1" applyBorder="1" applyAlignment="1">
      <alignment horizontal="left" vertical="center" wrapText="1"/>
    </xf>
    <xf numFmtId="0" fontId="109" fillId="2" borderId="0" xfId="0" applyFont="1" applyFill="1" applyBorder="1" applyAlignment="1">
      <alignment horizontal="left" vertical="center" wrapText="1"/>
    </xf>
    <xf numFmtId="1" fontId="109" fillId="2" borderId="6" xfId="0" applyNumberFormat="1" applyFont="1" applyFill="1" applyBorder="1" applyAlignment="1">
      <alignment horizontal="left" vertical="center"/>
    </xf>
    <xf numFmtId="0" fontId="105" fillId="0" borderId="0" xfId="2" applyFont="1" applyFill="1" applyAlignment="1">
      <alignment horizontal="left"/>
    </xf>
    <xf numFmtId="0" fontId="45" fillId="0" borderId="0" xfId="2" applyFont="1" applyFill="1" applyBorder="1" applyAlignment="1">
      <alignment horizontal="left"/>
    </xf>
    <xf numFmtId="0" fontId="45" fillId="0" borderId="0" xfId="2" applyFont="1" applyFill="1" applyBorder="1" applyAlignment="1">
      <alignment horizontal="left" vertical="top" wrapText="1"/>
    </xf>
  </cellXfs>
  <cellStyles count="1540">
    <cellStyle name="$l0 %" xfId="88" xr:uid="{00000000-0005-0000-0000-000000000000}"/>
    <cellStyle name="$l0 % 2" xfId="89" xr:uid="{00000000-0005-0000-0000-000001000000}"/>
    <cellStyle name="$l0 % 2 2" xfId="90" xr:uid="{00000000-0005-0000-0000-000002000000}"/>
    <cellStyle name="$l0 % 2 3" xfId="91" xr:uid="{00000000-0005-0000-0000-000003000000}"/>
    <cellStyle name="$l0 % 2 4" xfId="92" xr:uid="{00000000-0005-0000-0000-000004000000}"/>
    <cellStyle name="$l0 % 2 5" xfId="93" xr:uid="{00000000-0005-0000-0000-000005000000}"/>
    <cellStyle name="$l0 % 2 6" xfId="94" xr:uid="{00000000-0005-0000-0000-000006000000}"/>
    <cellStyle name="$l0 % 2 7" xfId="95" xr:uid="{00000000-0005-0000-0000-000007000000}"/>
    <cellStyle name="$l0 % 3" xfId="96" xr:uid="{00000000-0005-0000-0000-000008000000}"/>
    <cellStyle name="$l0 % 3 2" xfId="97" xr:uid="{00000000-0005-0000-0000-000009000000}"/>
    <cellStyle name="$l0 % 3 3" xfId="98" xr:uid="{00000000-0005-0000-0000-00000A000000}"/>
    <cellStyle name="$l0 % 3 4" xfId="99" xr:uid="{00000000-0005-0000-0000-00000B000000}"/>
    <cellStyle name="$l0 % 3 5" xfId="100" xr:uid="{00000000-0005-0000-0000-00000C000000}"/>
    <cellStyle name="$l0 % 3 6" xfId="101" xr:uid="{00000000-0005-0000-0000-00000D000000}"/>
    <cellStyle name="$l0 % 3 7" xfId="102" xr:uid="{00000000-0005-0000-0000-00000E000000}"/>
    <cellStyle name="$l0 % 4" xfId="103" xr:uid="{00000000-0005-0000-0000-00000F000000}"/>
    <cellStyle name="$l0 % 5" xfId="104" xr:uid="{00000000-0005-0000-0000-000010000000}"/>
    <cellStyle name="$l0 % 6" xfId="105" xr:uid="{00000000-0005-0000-0000-000011000000}"/>
    <cellStyle name="$l0 % 7" xfId="106" xr:uid="{00000000-0005-0000-0000-000012000000}"/>
    <cellStyle name="$l0 % 8" xfId="107" xr:uid="{00000000-0005-0000-0000-000013000000}"/>
    <cellStyle name="$l0 % 9" xfId="108" xr:uid="{00000000-0005-0000-0000-000014000000}"/>
    <cellStyle name="$l0 Dec" xfId="109" xr:uid="{00000000-0005-0000-0000-000015000000}"/>
    <cellStyle name="$l0 Dec 2" xfId="110" xr:uid="{00000000-0005-0000-0000-000016000000}"/>
    <cellStyle name="$l0 Dec 2 2" xfId="111" xr:uid="{00000000-0005-0000-0000-000017000000}"/>
    <cellStyle name="$l0 Dec 2 3" xfId="112" xr:uid="{00000000-0005-0000-0000-000018000000}"/>
    <cellStyle name="$l0 Dec 2 4" xfId="113" xr:uid="{00000000-0005-0000-0000-000019000000}"/>
    <cellStyle name="$l0 Dec 2 5" xfId="114" xr:uid="{00000000-0005-0000-0000-00001A000000}"/>
    <cellStyle name="$l0 Dec 2 6" xfId="115" xr:uid="{00000000-0005-0000-0000-00001B000000}"/>
    <cellStyle name="$l0 Dec 2 7" xfId="116" xr:uid="{00000000-0005-0000-0000-00001C000000}"/>
    <cellStyle name="$l0 Dec 3" xfId="117" xr:uid="{00000000-0005-0000-0000-00001D000000}"/>
    <cellStyle name="$l0 Dec 3 2" xfId="118" xr:uid="{00000000-0005-0000-0000-00001E000000}"/>
    <cellStyle name="$l0 Dec 3 3" xfId="119" xr:uid="{00000000-0005-0000-0000-00001F000000}"/>
    <cellStyle name="$l0 Dec 3 4" xfId="120" xr:uid="{00000000-0005-0000-0000-000020000000}"/>
    <cellStyle name="$l0 Dec 3 5" xfId="121" xr:uid="{00000000-0005-0000-0000-000021000000}"/>
    <cellStyle name="$l0 Dec 3 6" xfId="122" xr:uid="{00000000-0005-0000-0000-000022000000}"/>
    <cellStyle name="$l0 Dec 3 7" xfId="123" xr:uid="{00000000-0005-0000-0000-000023000000}"/>
    <cellStyle name="$l0 Dec 4" xfId="124" xr:uid="{00000000-0005-0000-0000-000024000000}"/>
    <cellStyle name="$l0 Dec 5" xfId="125" xr:uid="{00000000-0005-0000-0000-000025000000}"/>
    <cellStyle name="$l0 Dec 6" xfId="126" xr:uid="{00000000-0005-0000-0000-000026000000}"/>
    <cellStyle name="$l0 Dec 7" xfId="127" xr:uid="{00000000-0005-0000-0000-000027000000}"/>
    <cellStyle name="$l0 Dec 8" xfId="128" xr:uid="{00000000-0005-0000-0000-000028000000}"/>
    <cellStyle name="$l0 Dec 9" xfId="129" xr:uid="{00000000-0005-0000-0000-000029000000}"/>
    <cellStyle name="$l0 No" xfId="130" xr:uid="{00000000-0005-0000-0000-00002A000000}"/>
    <cellStyle name="$l0 No 2" xfId="131" xr:uid="{00000000-0005-0000-0000-00002B000000}"/>
    <cellStyle name="$l0 No 2 2" xfId="132" xr:uid="{00000000-0005-0000-0000-00002C000000}"/>
    <cellStyle name="$l0 No 2 3" xfId="133" xr:uid="{00000000-0005-0000-0000-00002D000000}"/>
    <cellStyle name="$l0 No 2 4" xfId="134" xr:uid="{00000000-0005-0000-0000-00002E000000}"/>
    <cellStyle name="$l0 No 2 5" xfId="135" xr:uid="{00000000-0005-0000-0000-00002F000000}"/>
    <cellStyle name="$l0 No 2 6" xfId="136" xr:uid="{00000000-0005-0000-0000-000030000000}"/>
    <cellStyle name="$l0 No 2 7" xfId="137" xr:uid="{00000000-0005-0000-0000-000031000000}"/>
    <cellStyle name="$l0 No 3" xfId="138" xr:uid="{00000000-0005-0000-0000-000032000000}"/>
    <cellStyle name="$l0 No 3 2" xfId="139" xr:uid="{00000000-0005-0000-0000-000033000000}"/>
    <cellStyle name="$l0 No 3 3" xfId="140" xr:uid="{00000000-0005-0000-0000-000034000000}"/>
    <cellStyle name="$l0 No 3 4" xfId="141" xr:uid="{00000000-0005-0000-0000-000035000000}"/>
    <cellStyle name="$l0 No 3 5" xfId="142" xr:uid="{00000000-0005-0000-0000-000036000000}"/>
    <cellStyle name="$l0 No 3 6" xfId="143" xr:uid="{00000000-0005-0000-0000-000037000000}"/>
    <cellStyle name="$l0 No 3 7" xfId="144" xr:uid="{00000000-0005-0000-0000-000038000000}"/>
    <cellStyle name="$l0 No 4" xfId="145" xr:uid="{00000000-0005-0000-0000-000039000000}"/>
    <cellStyle name="$l0 No 5" xfId="146" xr:uid="{00000000-0005-0000-0000-00003A000000}"/>
    <cellStyle name="$l0 No 6" xfId="147" xr:uid="{00000000-0005-0000-0000-00003B000000}"/>
    <cellStyle name="$l0 No 7" xfId="148" xr:uid="{00000000-0005-0000-0000-00003C000000}"/>
    <cellStyle name="$l0 No 8" xfId="149" xr:uid="{00000000-0005-0000-0000-00003D000000}"/>
    <cellStyle name="$l0 No 9" xfId="150" xr:uid="{00000000-0005-0000-0000-00003E000000}"/>
    <cellStyle name="$l0 Row" xfId="151" xr:uid="{00000000-0005-0000-0000-00003F000000}"/>
    <cellStyle name="$l1 %" xfId="152" xr:uid="{00000000-0005-0000-0000-000040000000}"/>
    <cellStyle name="$l1 % 2" xfId="153" xr:uid="{00000000-0005-0000-0000-000041000000}"/>
    <cellStyle name="$l1 % 2 2" xfId="154" xr:uid="{00000000-0005-0000-0000-000042000000}"/>
    <cellStyle name="$l1 % 2 3" xfId="155" xr:uid="{00000000-0005-0000-0000-000043000000}"/>
    <cellStyle name="$l1 % 2 4" xfId="156" xr:uid="{00000000-0005-0000-0000-000044000000}"/>
    <cellStyle name="$l1 % 2 5" xfId="157" xr:uid="{00000000-0005-0000-0000-000045000000}"/>
    <cellStyle name="$l1 % 2 6" xfId="158" xr:uid="{00000000-0005-0000-0000-000046000000}"/>
    <cellStyle name="$l1 % 2 7" xfId="159" xr:uid="{00000000-0005-0000-0000-000047000000}"/>
    <cellStyle name="$l1 % 3" xfId="160" xr:uid="{00000000-0005-0000-0000-000048000000}"/>
    <cellStyle name="$l1 % 3 2" xfId="161" xr:uid="{00000000-0005-0000-0000-000049000000}"/>
    <cellStyle name="$l1 % 3 3" xfId="162" xr:uid="{00000000-0005-0000-0000-00004A000000}"/>
    <cellStyle name="$l1 % 3 4" xfId="163" xr:uid="{00000000-0005-0000-0000-00004B000000}"/>
    <cellStyle name="$l1 % 3 5" xfId="164" xr:uid="{00000000-0005-0000-0000-00004C000000}"/>
    <cellStyle name="$l1 % 3 6" xfId="165" xr:uid="{00000000-0005-0000-0000-00004D000000}"/>
    <cellStyle name="$l1 % 3 7" xfId="166" xr:uid="{00000000-0005-0000-0000-00004E000000}"/>
    <cellStyle name="$l1 % 4" xfId="167" xr:uid="{00000000-0005-0000-0000-00004F000000}"/>
    <cellStyle name="$l1 % 5" xfId="168" xr:uid="{00000000-0005-0000-0000-000050000000}"/>
    <cellStyle name="$l1 % 6" xfId="169" xr:uid="{00000000-0005-0000-0000-000051000000}"/>
    <cellStyle name="$l1 % 7" xfId="170" xr:uid="{00000000-0005-0000-0000-000052000000}"/>
    <cellStyle name="$l1 % 8" xfId="171" xr:uid="{00000000-0005-0000-0000-000053000000}"/>
    <cellStyle name="$l1 % 9" xfId="172" xr:uid="{00000000-0005-0000-0000-000054000000}"/>
    <cellStyle name="$l1 No" xfId="173" xr:uid="{00000000-0005-0000-0000-000055000000}"/>
    <cellStyle name="$l1 No 2" xfId="174" xr:uid="{00000000-0005-0000-0000-000056000000}"/>
    <cellStyle name="$l1 No 2 2" xfId="175" xr:uid="{00000000-0005-0000-0000-000057000000}"/>
    <cellStyle name="$l1 No 2 3" xfId="176" xr:uid="{00000000-0005-0000-0000-000058000000}"/>
    <cellStyle name="$l1 No 2 4" xfId="177" xr:uid="{00000000-0005-0000-0000-000059000000}"/>
    <cellStyle name="$l1 No 2 5" xfId="178" xr:uid="{00000000-0005-0000-0000-00005A000000}"/>
    <cellStyle name="$l1 No 2 6" xfId="179" xr:uid="{00000000-0005-0000-0000-00005B000000}"/>
    <cellStyle name="$l1 No 2 7" xfId="180" xr:uid="{00000000-0005-0000-0000-00005C000000}"/>
    <cellStyle name="$l1 No 3" xfId="181" xr:uid="{00000000-0005-0000-0000-00005D000000}"/>
    <cellStyle name="$l1 No 3 2" xfId="182" xr:uid="{00000000-0005-0000-0000-00005E000000}"/>
    <cellStyle name="$l1 No 3 3" xfId="183" xr:uid="{00000000-0005-0000-0000-00005F000000}"/>
    <cellStyle name="$l1 No 3 4" xfId="184" xr:uid="{00000000-0005-0000-0000-000060000000}"/>
    <cellStyle name="$l1 No 3 5" xfId="185" xr:uid="{00000000-0005-0000-0000-000061000000}"/>
    <cellStyle name="$l1 No 3 6" xfId="186" xr:uid="{00000000-0005-0000-0000-000062000000}"/>
    <cellStyle name="$l1 No 3 7" xfId="187" xr:uid="{00000000-0005-0000-0000-000063000000}"/>
    <cellStyle name="$l1 No 4" xfId="188" xr:uid="{00000000-0005-0000-0000-000064000000}"/>
    <cellStyle name="$l1 No 5" xfId="189" xr:uid="{00000000-0005-0000-0000-000065000000}"/>
    <cellStyle name="$l1 No 6" xfId="190" xr:uid="{00000000-0005-0000-0000-000066000000}"/>
    <cellStyle name="$l1 No 7" xfId="191" xr:uid="{00000000-0005-0000-0000-000067000000}"/>
    <cellStyle name="$l1 No 8" xfId="192" xr:uid="{00000000-0005-0000-0000-000068000000}"/>
    <cellStyle name="$l1 No 9" xfId="193" xr:uid="{00000000-0005-0000-0000-000069000000}"/>
    <cellStyle name="$l1 Row" xfId="194" xr:uid="{00000000-0005-0000-0000-00006A000000}"/>
    <cellStyle name="$l2 %" xfId="195" xr:uid="{00000000-0005-0000-0000-00006B000000}"/>
    <cellStyle name="$l2 % 2" xfId="196" xr:uid="{00000000-0005-0000-0000-00006C000000}"/>
    <cellStyle name="$l2 % 2 2" xfId="197" xr:uid="{00000000-0005-0000-0000-00006D000000}"/>
    <cellStyle name="$l2 % 2 3" xfId="198" xr:uid="{00000000-0005-0000-0000-00006E000000}"/>
    <cellStyle name="$l2 % 2 4" xfId="199" xr:uid="{00000000-0005-0000-0000-00006F000000}"/>
    <cellStyle name="$l2 % 2 5" xfId="200" xr:uid="{00000000-0005-0000-0000-000070000000}"/>
    <cellStyle name="$l2 % 2 6" xfId="201" xr:uid="{00000000-0005-0000-0000-000071000000}"/>
    <cellStyle name="$l2 % 2 7" xfId="202" xr:uid="{00000000-0005-0000-0000-000072000000}"/>
    <cellStyle name="$l2 % 3" xfId="203" xr:uid="{00000000-0005-0000-0000-000073000000}"/>
    <cellStyle name="$l2 % 3 2" xfId="204" xr:uid="{00000000-0005-0000-0000-000074000000}"/>
    <cellStyle name="$l2 % 3 3" xfId="205" xr:uid="{00000000-0005-0000-0000-000075000000}"/>
    <cellStyle name="$l2 % 3 4" xfId="206" xr:uid="{00000000-0005-0000-0000-000076000000}"/>
    <cellStyle name="$l2 % 3 5" xfId="207" xr:uid="{00000000-0005-0000-0000-000077000000}"/>
    <cellStyle name="$l2 % 3 6" xfId="208" xr:uid="{00000000-0005-0000-0000-000078000000}"/>
    <cellStyle name="$l2 % 3 7" xfId="209" xr:uid="{00000000-0005-0000-0000-000079000000}"/>
    <cellStyle name="$l2 % 4" xfId="210" xr:uid="{00000000-0005-0000-0000-00007A000000}"/>
    <cellStyle name="$l2 % 5" xfId="211" xr:uid="{00000000-0005-0000-0000-00007B000000}"/>
    <cellStyle name="$l2 % 6" xfId="212" xr:uid="{00000000-0005-0000-0000-00007C000000}"/>
    <cellStyle name="$l2 % 7" xfId="213" xr:uid="{00000000-0005-0000-0000-00007D000000}"/>
    <cellStyle name="$l2 % 8" xfId="214" xr:uid="{00000000-0005-0000-0000-00007E000000}"/>
    <cellStyle name="$l2 % 9" xfId="215" xr:uid="{00000000-0005-0000-0000-00007F000000}"/>
    <cellStyle name="$l2 No" xfId="216" xr:uid="{00000000-0005-0000-0000-000080000000}"/>
    <cellStyle name="$l2 No 2" xfId="217" xr:uid="{00000000-0005-0000-0000-000081000000}"/>
    <cellStyle name="$l2 No 2 2" xfId="218" xr:uid="{00000000-0005-0000-0000-000082000000}"/>
    <cellStyle name="$l2 No 2 3" xfId="219" xr:uid="{00000000-0005-0000-0000-000083000000}"/>
    <cellStyle name="$l2 No 2 4" xfId="220" xr:uid="{00000000-0005-0000-0000-000084000000}"/>
    <cellStyle name="$l2 No 2 5" xfId="221" xr:uid="{00000000-0005-0000-0000-000085000000}"/>
    <cellStyle name="$l2 No 2 6" xfId="222" xr:uid="{00000000-0005-0000-0000-000086000000}"/>
    <cellStyle name="$l2 No 2 7" xfId="223" xr:uid="{00000000-0005-0000-0000-000087000000}"/>
    <cellStyle name="$l2 No 3" xfId="224" xr:uid="{00000000-0005-0000-0000-000088000000}"/>
    <cellStyle name="$l2 No 3 2" xfId="225" xr:uid="{00000000-0005-0000-0000-000089000000}"/>
    <cellStyle name="$l2 No 3 3" xfId="226" xr:uid="{00000000-0005-0000-0000-00008A000000}"/>
    <cellStyle name="$l2 No 3 4" xfId="227" xr:uid="{00000000-0005-0000-0000-00008B000000}"/>
    <cellStyle name="$l2 No 3 5" xfId="228" xr:uid="{00000000-0005-0000-0000-00008C000000}"/>
    <cellStyle name="$l2 No 3 6" xfId="229" xr:uid="{00000000-0005-0000-0000-00008D000000}"/>
    <cellStyle name="$l2 No 3 7" xfId="230" xr:uid="{00000000-0005-0000-0000-00008E000000}"/>
    <cellStyle name="$l2 No 4" xfId="231" xr:uid="{00000000-0005-0000-0000-00008F000000}"/>
    <cellStyle name="$l2 No 5" xfId="232" xr:uid="{00000000-0005-0000-0000-000090000000}"/>
    <cellStyle name="$l2 No 6" xfId="233" xr:uid="{00000000-0005-0000-0000-000091000000}"/>
    <cellStyle name="$l2 No 7" xfId="234" xr:uid="{00000000-0005-0000-0000-000092000000}"/>
    <cellStyle name="$l2 No 8" xfId="235" xr:uid="{00000000-0005-0000-0000-000093000000}"/>
    <cellStyle name="$l2 No 9" xfId="236" xr:uid="{00000000-0005-0000-0000-000094000000}"/>
    <cellStyle name="$l2 Row" xfId="237" xr:uid="{00000000-0005-0000-0000-000095000000}"/>
    <cellStyle name="$l2 Row 10" xfId="238" xr:uid="{00000000-0005-0000-0000-000096000000}"/>
    <cellStyle name="$l2 Row 11" xfId="239" xr:uid="{00000000-0005-0000-0000-000097000000}"/>
    <cellStyle name="$l2 Row 2" xfId="240" xr:uid="{00000000-0005-0000-0000-000098000000}"/>
    <cellStyle name="$l2 Row 2 2" xfId="241" xr:uid="{00000000-0005-0000-0000-000099000000}"/>
    <cellStyle name="$l2 Row 2 3" xfId="242" xr:uid="{00000000-0005-0000-0000-00009A000000}"/>
    <cellStyle name="$l2 Row 2 4" xfId="243" xr:uid="{00000000-0005-0000-0000-00009B000000}"/>
    <cellStyle name="$l2 Row 2 5" xfId="244" xr:uid="{00000000-0005-0000-0000-00009C000000}"/>
    <cellStyle name="$l2 Row 2 6" xfId="245" xr:uid="{00000000-0005-0000-0000-00009D000000}"/>
    <cellStyle name="$l2 Row 2 7" xfId="246" xr:uid="{00000000-0005-0000-0000-00009E000000}"/>
    <cellStyle name="$l2 Row 2 8" xfId="247" xr:uid="{00000000-0005-0000-0000-00009F000000}"/>
    <cellStyle name="$l2 Row 3" xfId="248" xr:uid="{00000000-0005-0000-0000-0000A0000000}"/>
    <cellStyle name="$l2 Row 3 2" xfId="249" xr:uid="{00000000-0005-0000-0000-0000A1000000}"/>
    <cellStyle name="$l2 Row 3 3" xfId="250" xr:uid="{00000000-0005-0000-0000-0000A2000000}"/>
    <cellStyle name="$l2 Row 3 4" xfId="251" xr:uid="{00000000-0005-0000-0000-0000A3000000}"/>
    <cellStyle name="$l2 Row 3 5" xfId="252" xr:uid="{00000000-0005-0000-0000-0000A4000000}"/>
    <cellStyle name="$l2 Row 3 6" xfId="253" xr:uid="{00000000-0005-0000-0000-0000A5000000}"/>
    <cellStyle name="$l2 Row 3 7" xfId="254" xr:uid="{00000000-0005-0000-0000-0000A6000000}"/>
    <cellStyle name="$l2 Row 3 8" xfId="255" xr:uid="{00000000-0005-0000-0000-0000A7000000}"/>
    <cellStyle name="$l2 Row 4" xfId="256" xr:uid="{00000000-0005-0000-0000-0000A8000000}"/>
    <cellStyle name="$l2 Row 5" xfId="257" xr:uid="{00000000-0005-0000-0000-0000A9000000}"/>
    <cellStyle name="$l2 Row 6" xfId="258" xr:uid="{00000000-0005-0000-0000-0000AA000000}"/>
    <cellStyle name="$l2 Row 7" xfId="259" xr:uid="{00000000-0005-0000-0000-0000AB000000}"/>
    <cellStyle name="$l2 Row 8" xfId="260" xr:uid="{00000000-0005-0000-0000-0000AC000000}"/>
    <cellStyle name="$l2 Row 9" xfId="261" xr:uid="{00000000-0005-0000-0000-0000AD000000}"/>
    <cellStyle name="$u0 %" xfId="262" xr:uid="{00000000-0005-0000-0000-0000AE000000}"/>
    <cellStyle name="$u0 % 2" xfId="263" xr:uid="{00000000-0005-0000-0000-0000AF000000}"/>
    <cellStyle name="$u0 % 2 2" xfId="264" xr:uid="{00000000-0005-0000-0000-0000B0000000}"/>
    <cellStyle name="$u0 % 2 3" xfId="265" xr:uid="{00000000-0005-0000-0000-0000B1000000}"/>
    <cellStyle name="$u0 % 2 4" xfId="266" xr:uid="{00000000-0005-0000-0000-0000B2000000}"/>
    <cellStyle name="$u0 % 2 5" xfId="267" xr:uid="{00000000-0005-0000-0000-0000B3000000}"/>
    <cellStyle name="$u0 % 2 6" xfId="268" xr:uid="{00000000-0005-0000-0000-0000B4000000}"/>
    <cellStyle name="$u0 % 2 7" xfId="269" xr:uid="{00000000-0005-0000-0000-0000B5000000}"/>
    <cellStyle name="$u0 % 3" xfId="270" xr:uid="{00000000-0005-0000-0000-0000B6000000}"/>
    <cellStyle name="$u0 % 3 2" xfId="271" xr:uid="{00000000-0005-0000-0000-0000B7000000}"/>
    <cellStyle name="$u0 % 3 3" xfId="272" xr:uid="{00000000-0005-0000-0000-0000B8000000}"/>
    <cellStyle name="$u0 % 3 4" xfId="273" xr:uid="{00000000-0005-0000-0000-0000B9000000}"/>
    <cellStyle name="$u0 % 3 5" xfId="274" xr:uid="{00000000-0005-0000-0000-0000BA000000}"/>
    <cellStyle name="$u0 % 3 6" xfId="275" xr:uid="{00000000-0005-0000-0000-0000BB000000}"/>
    <cellStyle name="$u0 % 3 7" xfId="276" xr:uid="{00000000-0005-0000-0000-0000BC000000}"/>
    <cellStyle name="$u0 % 4" xfId="277" xr:uid="{00000000-0005-0000-0000-0000BD000000}"/>
    <cellStyle name="$u0 % 5" xfId="278" xr:uid="{00000000-0005-0000-0000-0000BE000000}"/>
    <cellStyle name="$u0 % 6" xfId="279" xr:uid="{00000000-0005-0000-0000-0000BF000000}"/>
    <cellStyle name="$u0 % 7" xfId="280" xr:uid="{00000000-0005-0000-0000-0000C0000000}"/>
    <cellStyle name="$u0 % 8" xfId="281" xr:uid="{00000000-0005-0000-0000-0000C1000000}"/>
    <cellStyle name="$u0 % 9" xfId="282" xr:uid="{00000000-0005-0000-0000-0000C2000000}"/>
    <cellStyle name="$u0 No" xfId="283" xr:uid="{00000000-0005-0000-0000-0000C3000000}"/>
    <cellStyle name="$u0 No 2" xfId="284" xr:uid="{00000000-0005-0000-0000-0000C4000000}"/>
    <cellStyle name="$u0 No 2 2" xfId="285" xr:uid="{00000000-0005-0000-0000-0000C5000000}"/>
    <cellStyle name="$u0 No 2 3" xfId="286" xr:uid="{00000000-0005-0000-0000-0000C6000000}"/>
    <cellStyle name="$u0 No 2 4" xfId="287" xr:uid="{00000000-0005-0000-0000-0000C7000000}"/>
    <cellStyle name="$u0 No 2 5" xfId="288" xr:uid="{00000000-0005-0000-0000-0000C8000000}"/>
    <cellStyle name="$u0 No 2 6" xfId="289" xr:uid="{00000000-0005-0000-0000-0000C9000000}"/>
    <cellStyle name="$u0 No 2 7" xfId="290" xr:uid="{00000000-0005-0000-0000-0000CA000000}"/>
    <cellStyle name="$u0 No 3" xfId="291" xr:uid="{00000000-0005-0000-0000-0000CB000000}"/>
    <cellStyle name="$u0 No 3 2" xfId="292" xr:uid="{00000000-0005-0000-0000-0000CC000000}"/>
    <cellStyle name="$u0 No 3 3" xfId="293" xr:uid="{00000000-0005-0000-0000-0000CD000000}"/>
    <cellStyle name="$u0 No 3 4" xfId="294" xr:uid="{00000000-0005-0000-0000-0000CE000000}"/>
    <cellStyle name="$u0 No 3 5" xfId="295" xr:uid="{00000000-0005-0000-0000-0000CF000000}"/>
    <cellStyle name="$u0 No 3 6" xfId="296" xr:uid="{00000000-0005-0000-0000-0000D0000000}"/>
    <cellStyle name="$u0 No 3 7" xfId="297" xr:uid="{00000000-0005-0000-0000-0000D1000000}"/>
    <cellStyle name="$u0 No 4" xfId="298" xr:uid="{00000000-0005-0000-0000-0000D2000000}"/>
    <cellStyle name="$u0 No 5" xfId="299" xr:uid="{00000000-0005-0000-0000-0000D3000000}"/>
    <cellStyle name="$u0 No 6" xfId="300" xr:uid="{00000000-0005-0000-0000-0000D4000000}"/>
    <cellStyle name="$u0 No 7" xfId="301" xr:uid="{00000000-0005-0000-0000-0000D5000000}"/>
    <cellStyle name="$u0 No 8" xfId="302" xr:uid="{00000000-0005-0000-0000-0000D6000000}"/>
    <cellStyle name="$u0 No 9" xfId="303" xr:uid="{00000000-0005-0000-0000-0000D7000000}"/>
    <cellStyle name="[StdExit()]" xfId="304" xr:uid="{00000000-0005-0000-0000-0000D8000000}"/>
    <cellStyle name="_List1" xfId="305" xr:uid="{00000000-0005-0000-0000-0000D9000000}"/>
    <cellStyle name="’E‰Ý [0.00]_Region Orders (2)" xfId="306" xr:uid="{00000000-0005-0000-0000-0000DA000000}"/>
    <cellStyle name="’E‰Ý_Region Orders (2)" xfId="307" xr:uid="{00000000-0005-0000-0000-0000DB000000}"/>
    <cellStyle name="•WŹ€_Pacific Region P&amp;L" xfId="308" xr:uid="{00000000-0005-0000-0000-0000DC000000}"/>
    <cellStyle name="•WŹ_Pacific Region P&amp;L" xfId="309" xr:uid="{00000000-0005-0000-0000-0000DD000000}"/>
    <cellStyle name="20 % – Zvýraznění1 2" xfId="310" xr:uid="{00000000-0005-0000-0000-0000DE000000}"/>
    <cellStyle name="20 % – Zvýraznění2 2" xfId="311" xr:uid="{00000000-0005-0000-0000-0000DF000000}"/>
    <cellStyle name="20 % – Zvýraznění3 2" xfId="312" xr:uid="{00000000-0005-0000-0000-0000E0000000}"/>
    <cellStyle name="20 % – Zvýraznění4 2" xfId="313" xr:uid="{00000000-0005-0000-0000-0000E1000000}"/>
    <cellStyle name="20 % – Zvýraznění5 2" xfId="314" xr:uid="{00000000-0005-0000-0000-0000E2000000}"/>
    <cellStyle name="20 % – Zvýraznění6 2" xfId="315" xr:uid="{00000000-0005-0000-0000-0000E3000000}"/>
    <cellStyle name="40 % – Zvýraznění1 2" xfId="316" xr:uid="{00000000-0005-0000-0000-0000E4000000}"/>
    <cellStyle name="40 % – Zvýraznění2 2" xfId="317" xr:uid="{00000000-0005-0000-0000-0000E5000000}"/>
    <cellStyle name="40 % – Zvýraznění3 2" xfId="318" xr:uid="{00000000-0005-0000-0000-0000E6000000}"/>
    <cellStyle name="40 % – Zvýraznění4 2" xfId="319" xr:uid="{00000000-0005-0000-0000-0000E7000000}"/>
    <cellStyle name="40 % – Zvýraznění5 2" xfId="320" xr:uid="{00000000-0005-0000-0000-0000E8000000}"/>
    <cellStyle name="40 % – Zvýraznění6 2" xfId="321" xr:uid="{00000000-0005-0000-0000-0000E9000000}"/>
    <cellStyle name="60 % – Zvýraznění1 2" xfId="322" xr:uid="{00000000-0005-0000-0000-0000EA000000}"/>
    <cellStyle name="60 % – Zvýraznění2 2" xfId="323" xr:uid="{00000000-0005-0000-0000-0000EB000000}"/>
    <cellStyle name="60 % – Zvýraznění3 2" xfId="324" xr:uid="{00000000-0005-0000-0000-0000EC000000}"/>
    <cellStyle name="60 % – Zvýraznění4 2" xfId="325" xr:uid="{00000000-0005-0000-0000-0000ED000000}"/>
    <cellStyle name="60 % – Zvýraznění5 2" xfId="326" xr:uid="{00000000-0005-0000-0000-0000EE000000}"/>
    <cellStyle name="60 % – Zvýraznění6 2" xfId="327" xr:uid="{00000000-0005-0000-0000-0000EF000000}"/>
    <cellStyle name="Accent1 - 20%" xfId="328" xr:uid="{00000000-0005-0000-0000-0000F0000000}"/>
    <cellStyle name="Accent1 - 40%" xfId="329" xr:uid="{00000000-0005-0000-0000-0000F1000000}"/>
    <cellStyle name="Accent1 - 60%" xfId="330" xr:uid="{00000000-0005-0000-0000-0000F2000000}"/>
    <cellStyle name="Accent2 - 20%" xfId="331" xr:uid="{00000000-0005-0000-0000-0000F3000000}"/>
    <cellStyle name="Accent2 - 40%" xfId="332" xr:uid="{00000000-0005-0000-0000-0000F4000000}"/>
    <cellStyle name="Accent2 - 60%" xfId="333" xr:uid="{00000000-0005-0000-0000-0000F5000000}"/>
    <cellStyle name="Accent3 - 20%" xfId="334" xr:uid="{00000000-0005-0000-0000-0000F6000000}"/>
    <cellStyle name="Accent3 - 40%" xfId="335" xr:uid="{00000000-0005-0000-0000-0000F7000000}"/>
    <cellStyle name="Accent3 - 60%" xfId="336" xr:uid="{00000000-0005-0000-0000-0000F8000000}"/>
    <cellStyle name="Accent4 - 20%" xfId="337" xr:uid="{00000000-0005-0000-0000-0000F9000000}"/>
    <cellStyle name="Accent4 - 40%" xfId="338" xr:uid="{00000000-0005-0000-0000-0000FA000000}"/>
    <cellStyle name="Accent4 - 60%" xfId="339" xr:uid="{00000000-0005-0000-0000-0000FB000000}"/>
    <cellStyle name="Accent5 - 20%" xfId="340" xr:uid="{00000000-0005-0000-0000-0000FC000000}"/>
    <cellStyle name="Accent5 - 40%" xfId="341" xr:uid="{00000000-0005-0000-0000-0000FD000000}"/>
    <cellStyle name="Accent5 - 60%" xfId="342" xr:uid="{00000000-0005-0000-0000-0000FE000000}"/>
    <cellStyle name="Accent6 - 20%" xfId="343" xr:uid="{00000000-0005-0000-0000-0000FF000000}"/>
    <cellStyle name="Accent6 - 40%" xfId="344" xr:uid="{00000000-0005-0000-0000-000000010000}"/>
    <cellStyle name="Accent6 - 60%" xfId="345" xr:uid="{00000000-0005-0000-0000-000001010000}"/>
    <cellStyle name="AdminStyle" xfId="346" xr:uid="{00000000-0005-0000-0000-000002010000}"/>
    <cellStyle name="AdminStyle 2" xfId="347" xr:uid="{00000000-0005-0000-0000-000003010000}"/>
    <cellStyle name="AdminStyle 2 2" xfId="348" xr:uid="{00000000-0005-0000-0000-000004010000}"/>
    <cellStyle name="AdminStyle 2 3" xfId="349" xr:uid="{00000000-0005-0000-0000-000005010000}"/>
    <cellStyle name="AdminStyle 2 4" xfId="350" xr:uid="{00000000-0005-0000-0000-000006010000}"/>
    <cellStyle name="AdminStyle 2 5" xfId="351" xr:uid="{00000000-0005-0000-0000-000007010000}"/>
    <cellStyle name="AdminStyle 2 6" xfId="352" xr:uid="{00000000-0005-0000-0000-000008010000}"/>
    <cellStyle name="AdminStyle 2 7" xfId="353" xr:uid="{00000000-0005-0000-0000-000009010000}"/>
    <cellStyle name="AdminStyle 3" xfId="354" xr:uid="{00000000-0005-0000-0000-00000A010000}"/>
    <cellStyle name="AdminStyle 3 2" xfId="355" xr:uid="{00000000-0005-0000-0000-00000B010000}"/>
    <cellStyle name="AdminStyle 3 3" xfId="356" xr:uid="{00000000-0005-0000-0000-00000C010000}"/>
    <cellStyle name="AdminStyle 3 4" xfId="357" xr:uid="{00000000-0005-0000-0000-00000D010000}"/>
    <cellStyle name="AdminStyle 3 5" xfId="358" xr:uid="{00000000-0005-0000-0000-00000E010000}"/>
    <cellStyle name="AdminStyle 3 6" xfId="359" xr:uid="{00000000-0005-0000-0000-00000F010000}"/>
    <cellStyle name="AdminStyle 3 7" xfId="360" xr:uid="{00000000-0005-0000-0000-000010010000}"/>
    <cellStyle name="AdminStyle 4" xfId="361" xr:uid="{00000000-0005-0000-0000-000011010000}"/>
    <cellStyle name="AdminStyle 5" xfId="362" xr:uid="{00000000-0005-0000-0000-000012010000}"/>
    <cellStyle name="AdminStyle 6" xfId="363" xr:uid="{00000000-0005-0000-0000-000013010000}"/>
    <cellStyle name="AdminStyle 7" xfId="364" xr:uid="{00000000-0005-0000-0000-000014010000}"/>
    <cellStyle name="AdminStyle 8" xfId="365" xr:uid="{00000000-0005-0000-0000-000015010000}"/>
    <cellStyle name="AdminStyle 9" xfId="366" xr:uid="{00000000-0005-0000-0000-000016010000}"/>
    <cellStyle name="args.style" xfId="367" xr:uid="{00000000-0005-0000-0000-000017010000}"/>
    <cellStyle name="args.style 2" xfId="368" xr:uid="{00000000-0005-0000-0000-000018010000}"/>
    <cellStyle name="args.style 3" xfId="369" xr:uid="{00000000-0005-0000-0000-000019010000}"/>
    <cellStyle name="args.style_110310_Výkazy CEPS 10_13062011" xfId="370" xr:uid="{00000000-0005-0000-0000-00001A010000}"/>
    <cellStyle name="Calc Currency (0)" xfId="371" xr:uid="{00000000-0005-0000-0000-00001B010000}"/>
    <cellStyle name="Calc Currency (0) 2" xfId="372" xr:uid="{00000000-0005-0000-0000-00001C010000}"/>
    <cellStyle name="Calc Currency (0) 3" xfId="373" xr:uid="{00000000-0005-0000-0000-00001D010000}"/>
    <cellStyle name="Calc Currency (0)_110310_Výkazy CEPS 10_13062011" xfId="374" xr:uid="{00000000-0005-0000-0000-00001E010000}"/>
    <cellStyle name="cárkyd" xfId="375" xr:uid="{00000000-0005-0000-0000-00001F010000}"/>
    <cellStyle name="cary" xfId="376" xr:uid="{00000000-0005-0000-0000-000020010000}"/>
    <cellStyle name="cary 2" xfId="377" xr:uid="{00000000-0005-0000-0000-000021010000}"/>
    <cellStyle name="Celkem 2" xfId="58" xr:uid="{00000000-0005-0000-0000-000022010000}"/>
    <cellStyle name="Celkem 2 10" xfId="378" xr:uid="{00000000-0005-0000-0000-000023010000}"/>
    <cellStyle name="CELKEM 2 2" xfId="379" xr:uid="{00000000-0005-0000-0000-000024010000}"/>
    <cellStyle name="Celkem 2 2 2" xfId="380" xr:uid="{00000000-0005-0000-0000-000025010000}"/>
    <cellStyle name="Celkem 2 2 3" xfId="381" xr:uid="{00000000-0005-0000-0000-000026010000}"/>
    <cellStyle name="Celkem 2 2 4" xfId="382" xr:uid="{00000000-0005-0000-0000-000027010000}"/>
    <cellStyle name="Celkem 2 2 5" xfId="383" xr:uid="{00000000-0005-0000-0000-000028010000}"/>
    <cellStyle name="Celkem 2 2 6" xfId="384" xr:uid="{00000000-0005-0000-0000-000029010000}"/>
    <cellStyle name="Celkem 2 2 7" xfId="385" xr:uid="{00000000-0005-0000-0000-00002A010000}"/>
    <cellStyle name="Celkem 2 2 8" xfId="386" xr:uid="{00000000-0005-0000-0000-00002B010000}"/>
    <cellStyle name="Celkem 2 2 9" xfId="387" xr:uid="{00000000-0005-0000-0000-00002C010000}"/>
    <cellStyle name="CELKEM 2 3" xfId="388" xr:uid="{00000000-0005-0000-0000-00002D010000}"/>
    <cellStyle name="Celkem 2 4" xfId="389" xr:uid="{00000000-0005-0000-0000-00002E010000}"/>
    <cellStyle name="Celkem 2 5" xfId="390" xr:uid="{00000000-0005-0000-0000-00002F010000}"/>
    <cellStyle name="Celkem 2 6" xfId="391" xr:uid="{00000000-0005-0000-0000-000030010000}"/>
    <cellStyle name="Celkem 2 7" xfId="392" xr:uid="{00000000-0005-0000-0000-000031010000}"/>
    <cellStyle name="Celkem 2 8" xfId="393" xr:uid="{00000000-0005-0000-0000-000032010000}"/>
    <cellStyle name="Celkem 2 9" xfId="394" xr:uid="{00000000-0005-0000-0000-000033010000}"/>
    <cellStyle name="CELKEM 3" xfId="395" xr:uid="{00000000-0005-0000-0000-000034010000}"/>
    <cellStyle name="ColLevel_1_BE (2)" xfId="396" xr:uid="{00000000-0005-0000-0000-000035010000}"/>
    <cellStyle name="Comma [0]_!!!GO" xfId="397" xr:uid="{00000000-0005-0000-0000-000036010000}"/>
    <cellStyle name="Comma_!!!GO" xfId="398" xr:uid="{00000000-0005-0000-0000-000037010000}"/>
    <cellStyle name="Copied" xfId="399" xr:uid="{00000000-0005-0000-0000-000038010000}"/>
    <cellStyle name="Copied 2" xfId="400" xr:uid="{00000000-0005-0000-0000-000039010000}"/>
    <cellStyle name="Copied 3" xfId="401" xr:uid="{00000000-0005-0000-0000-00003A010000}"/>
    <cellStyle name="Copied_110310_Výkazy CEPS 10_13062011" xfId="402" xr:uid="{00000000-0005-0000-0000-00003B010000}"/>
    <cellStyle name="COST1" xfId="403" xr:uid="{00000000-0005-0000-0000-00003C010000}"/>
    <cellStyle name="COST1 2" xfId="404" xr:uid="{00000000-0005-0000-0000-00003D010000}"/>
    <cellStyle name="COST1 3" xfId="405" xr:uid="{00000000-0005-0000-0000-00003E010000}"/>
    <cellStyle name="COST1_110310_Výkazy CEPS 10_13062011" xfId="406" xr:uid="{00000000-0005-0000-0000-00003F010000}"/>
    <cellStyle name="Currency [0]_!!!GO" xfId="407" xr:uid="{00000000-0005-0000-0000-000040010000}"/>
    <cellStyle name="Currency_!!!GO" xfId="408" xr:uid="{00000000-0005-0000-0000-000041010000}"/>
    <cellStyle name="ČÁRKA 2" xfId="409" xr:uid="{00000000-0005-0000-0000-000042010000}"/>
    <cellStyle name="ČÁRKA 2 2" xfId="410" xr:uid="{00000000-0005-0000-0000-000043010000}"/>
    <cellStyle name="ČÁRKA 2 3" xfId="411" xr:uid="{00000000-0005-0000-0000-000044010000}"/>
    <cellStyle name="ČEPS" xfId="412" xr:uid="{00000000-0005-0000-0000-000045010000}"/>
    <cellStyle name="ČEPS chybně" xfId="413" xr:uid="{00000000-0005-0000-0000-000046010000}"/>
    <cellStyle name="ČEPS neutrální" xfId="414" xr:uid="{00000000-0005-0000-0000-000047010000}"/>
    <cellStyle name="ČEPS správně" xfId="415" xr:uid="{00000000-0005-0000-0000-000048010000}"/>
    <cellStyle name="Date" xfId="416" xr:uid="{00000000-0005-0000-0000-000049010000}"/>
    <cellStyle name="Date 2" xfId="417" xr:uid="{00000000-0005-0000-0000-00004A010000}"/>
    <cellStyle name="Date 3" xfId="418" xr:uid="{00000000-0005-0000-0000-00004B010000}"/>
    <cellStyle name="Date_110310_Výkazy CEPS 10_13062011" xfId="419" xr:uid="{00000000-0005-0000-0000-00004C010000}"/>
    <cellStyle name="Datum" xfId="59" xr:uid="{00000000-0005-0000-0000-00004D010000}"/>
    <cellStyle name="DATUM 2" xfId="420" xr:uid="{00000000-0005-0000-0000-00004E010000}"/>
    <cellStyle name="DATUM 2 2" xfId="421" xr:uid="{00000000-0005-0000-0000-00004F010000}"/>
    <cellStyle name="DATUM 2 3" xfId="422" xr:uid="{00000000-0005-0000-0000-000050010000}"/>
    <cellStyle name="Emphasis 1" xfId="423" xr:uid="{00000000-0005-0000-0000-000051010000}"/>
    <cellStyle name="Emphasis 2" xfId="424" xr:uid="{00000000-0005-0000-0000-000052010000}"/>
    <cellStyle name="Emphasis 3" xfId="425" xr:uid="{00000000-0005-0000-0000-000053010000}"/>
    <cellStyle name="Entered" xfId="426" xr:uid="{00000000-0005-0000-0000-000054010000}"/>
    <cellStyle name="Entered 2" xfId="427" xr:uid="{00000000-0005-0000-0000-000055010000}"/>
    <cellStyle name="Entered 3" xfId="428" xr:uid="{00000000-0005-0000-0000-000056010000}"/>
    <cellStyle name="Entered_110310_Výkazy CEPS 10_13062011" xfId="429" xr:uid="{00000000-0005-0000-0000-000057010000}"/>
    <cellStyle name="F2" xfId="60" xr:uid="{00000000-0005-0000-0000-000058010000}"/>
    <cellStyle name="F3" xfId="61" xr:uid="{00000000-0005-0000-0000-000059010000}"/>
    <cellStyle name="F4" xfId="62" xr:uid="{00000000-0005-0000-0000-00005A010000}"/>
    <cellStyle name="F5" xfId="63" xr:uid="{00000000-0005-0000-0000-00005B010000}"/>
    <cellStyle name="F6" xfId="64" xr:uid="{00000000-0005-0000-0000-00005C010000}"/>
    <cellStyle name="F7" xfId="65" xr:uid="{00000000-0005-0000-0000-00005D010000}"/>
    <cellStyle name="F8" xfId="66" xr:uid="{00000000-0005-0000-0000-00005E010000}"/>
    <cellStyle name="Finanční0" xfId="67" xr:uid="{00000000-0005-0000-0000-00005F010000}"/>
    <cellStyle name="Fixed" xfId="13" xr:uid="{00000000-0005-0000-0000-000060010000}"/>
    <cellStyle name="Grey" xfId="430" xr:uid="{00000000-0005-0000-0000-000061010000}"/>
    <cellStyle name="Header1" xfId="431" xr:uid="{00000000-0005-0000-0000-000062010000}"/>
    <cellStyle name="Header2" xfId="432" xr:uid="{00000000-0005-0000-0000-000063010000}"/>
    <cellStyle name="Header2 2" xfId="433" xr:uid="{00000000-0005-0000-0000-000064010000}"/>
    <cellStyle name="Header2 2 2" xfId="434" xr:uid="{00000000-0005-0000-0000-000065010000}"/>
    <cellStyle name="Header2 2 3" xfId="435" xr:uid="{00000000-0005-0000-0000-000066010000}"/>
    <cellStyle name="Header2 2 4" xfId="436" xr:uid="{00000000-0005-0000-0000-000067010000}"/>
    <cellStyle name="Header2 2 5" xfId="437" xr:uid="{00000000-0005-0000-0000-000068010000}"/>
    <cellStyle name="Header2 2 6" xfId="438" xr:uid="{00000000-0005-0000-0000-000069010000}"/>
    <cellStyle name="Header2 2 7" xfId="439" xr:uid="{00000000-0005-0000-0000-00006A010000}"/>
    <cellStyle name="Header2 2 8" xfId="440" xr:uid="{00000000-0005-0000-0000-00006B010000}"/>
    <cellStyle name="Header2 3" xfId="441" xr:uid="{00000000-0005-0000-0000-00006C010000}"/>
    <cellStyle name="Header2 3 2" xfId="442" xr:uid="{00000000-0005-0000-0000-00006D010000}"/>
    <cellStyle name="Header2 3 3" xfId="443" xr:uid="{00000000-0005-0000-0000-00006E010000}"/>
    <cellStyle name="Header2 3 4" xfId="444" xr:uid="{00000000-0005-0000-0000-00006F010000}"/>
    <cellStyle name="Header2 3 5" xfId="445" xr:uid="{00000000-0005-0000-0000-000070010000}"/>
    <cellStyle name="Header2 3 6" xfId="446" xr:uid="{00000000-0005-0000-0000-000071010000}"/>
    <cellStyle name="Header2 3 7" xfId="447" xr:uid="{00000000-0005-0000-0000-000072010000}"/>
    <cellStyle name="Header2 3 8" xfId="448" xr:uid="{00000000-0005-0000-0000-000073010000}"/>
    <cellStyle name="HEADING1" xfId="68" xr:uid="{00000000-0005-0000-0000-000074010000}"/>
    <cellStyle name="HEADING2" xfId="69" xr:uid="{00000000-0005-0000-0000-000075010000}"/>
    <cellStyle name="Hypertextový odkaz 2" xfId="4" xr:uid="{00000000-0005-0000-0000-000076010000}"/>
    <cellStyle name="Chybně 2" xfId="449" xr:uid="{00000000-0005-0000-0000-000077010000}"/>
    <cellStyle name="Input [yellow]" xfId="450" xr:uid="{00000000-0005-0000-0000-000078010000}"/>
    <cellStyle name="Input [yellow] 2" xfId="451" xr:uid="{00000000-0005-0000-0000-000079010000}"/>
    <cellStyle name="Input [yellow] 2 10" xfId="452" xr:uid="{00000000-0005-0000-0000-00007A010000}"/>
    <cellStyle name="Input [yellow] 2 2" xfId="453" xr:uid="{00000000-0005-0000-0000-00007B010000}"/>
    <cellStyle name="Input [yellow] 2 3" xfId="454" xr:uid="{00000000-0005-0000-0000-00007C010000}"/>
    <cellStyle name="Input [yellow] 2 4" xfId="455" xr:uid="{00000000-0005-0000-0000-00007D010000}"/>
    <cellStyle name="Input [yellow] 2 5" xfId="456" xr:uid="{00000000-0005-0000-0000-00007E010000}"/>
    <cellStyle name="Input [yellow] 2 6" xfId="457" xr:uid="{00000000-0005-0000-0000-00007F010000}"/>
    <cellStyle name="Input [yellow] 2 7" xfId="458" xr:uid="{00000000-0005-0000-0000-000080010000}"/>
    <cellStyle name="Input [yellow] 2 8" xfId="459" xr:uid="{00000000-0005-0000-0000-000081010000}"/>
    <cellStyle name="Input [yellow] 2 9" xfId="460" xr:uid="{00000000-0005-0000-0000-000082010000}"/>
    <cellStyle name="Input [yellow] 3" xfId="461" xr:uid="{00000000-0005-0000-0000-000083010000}"/>
    <cellStyle name="Input [yellow] 3 10" xfId="462" xr:uid="{00000000-0005-0000-0000-000084010000}"/>
    <cellStyle name="Input [yellow] 3 2" xfId="463" xr:uid="{00000000-0005-0000-0000-000085010000}"/>
    <cellStyle name="Input [yellow] 3 3" xfId="464" xr:uid="{00000000-0005-0000-0000-000086010000}"/>
    <cellStyle name="Input [yellow] 3 4" xfId="465" xr:uid="{00000000-0005-0000-0000-000087010000}"/>
    <cellStyle name="Input [yellow] 3 5" xfId="466" xr:uid="{00000000-0005-0000-0000-000088010000}"/>
    <cellStyle name="Input [yellow] 3 6" xfId="467" xr:uid="{00000000-0005-0000-0000-000089010000}"/>
    <cellStyle name="Input [yellow] 3 7" xfId="468" xr:uid="{00000000-0005-0000-0000-00008A010000}"/>
    <cellStyle name="Input [yellow] 3 8" xfId="469" xr:uid="{00000000-0005-0000-0000-00008B010000}"/>
    <cellStyle name="Input [yellow] 3 9" xfId="470" xr:uid="{00000000-0005-0000-0000-00008C010000}"/>
    <cellStyle name="Input Cells" xfId="471" xr:uid="{00000000-0005-0000-0000-00008D010000}"/>
    <cellStyle name="Input Cells 2" xfId="472" xr:uid="{00000000-0005-0000-0000-00008E010000}"/>
    <cellStyle name="Input Cells 3" xfId="473" xr:uid="{00000000-0005-0000-0000-00008F010000}"/>
    <cellStyle name="Input Cells_110310_Výkazy CEPS 10_13062011" xfId="474" xr:uid="{00000000-0005-0000-0000-000090010000}"/>
    <cellStyle name="Kontrolní buňka 2" xfId="475" xr:uid="{00000000-0005-0000-0000-000091010000}"/>
    <cellStyle name="Linked Cells" xfId="476" xr:uid="{00000000-0005-0000-0000-000092010000}"/>
    <cellStyle name="Linked Cells 2" xfId="477" xr:uid="{00000000-0005-0000-0000-000093010000}"/>
    <cellStyle name="Linked Cells 3" xfId="478" xr:uid="{00000000-0005-0000-0000-000094010000}"/>
    <cellStyle name="Linked Cells_110310_Výkazy CEPS 10_13062011" xfId="479" xr:uid="{00000000-0005-0000-0000-000095010000}"/>
    <cellStyle name="MĚNA 2" xfId="480" xr:uid="{00000000-0005-0000-0000-000096010000}"/>
    <cellStyle name="MĚNA 2 2" xfId="481" xr:uid="{00000000-0005-0000-0000-000097010000}"/>
    <cellStyle name="MĚNA 2 3" xfId="482" xr:uid="{00000000-0005-0000-0000-000098010000}"/>
    <cellStyle name="Měna0" xfId="70" xr:uid="{00000000-0005-0000-0000-000099010000}"/>
    <cellStyle name="Milliers [0]_!!!GO" xfId="483" xr:uid="{00000000-0005-0000-0000-00009A010000}"/>
    <cellStyle name="Milliers_!!!GO" xfId="484" xr:uid="{00000000-0005-0000-0000-00009B010000}"/>
    <cellStyle name="Monétaire [0]_!!!GO" xfId="485" xr:uid="{00000000-0005-0000-0000-00009C010000}"/>
    <cellStyle name="Monétaire_!!!GO" xfId="486" xr:uid="{00000000-0005-0000-0000-00009D010000}"/>
    <cellStyle name="Nadpis 1 2" xfId="487" xr:uid="{00000000-0005-0000-0000-00009E010000}"/>
    <cellStyle name="Nadpis 2 2" xfId="488" xr:uid="{00000000-0005-0000-0000-00009F010000}"/>
    <cellStyle name="Nadpis 3 2" xfId="489" xr:uid="{00000000-0005-0000-0000-0000A0010000}"/>
    <cellStyle name="Nadpis 4 2" xfId="490" xr:uid="{00000000-0005-0000-0000-0000A1010000}"/>
    <cellStyle name="Nadpis malý" xfId="491" xr:uid="{00000000-0005-0000-0000-0000A2010000}"/>
    <cellStyle name="NADPIS1" xfId="492" xr:uid="{00000000-0005-0000-0000-0000A3010000}"/>
    <cellStyle name="NADPIS1 2" xfId="493" xr:uid="{00000000-0005-0000-0000-0000A4010000}"/>
    <cellStyle name="NADPIS1 2 2" xfId="494" xr:uid="{00000000-0005-0000-0000-0000A5010000}"/>
    <cellStyle name="NADPIS1 2 3" xfId="495" xr:uid="{00000000-0005-0000-0000-0000A6010000}"/>
    <cellStyle name="NADPIS2" xfId="496" xr:uid="{00000000-0005-0000-0000-0000A7010000}"/>
    <cellStyle name="NADPIS2 2" xfId="497" xr:uid="{00000000-0005-0000-0000-0000A8010000}"/>
    <cellStyle name="NADPIS2 2 2" xfId="498" xr:uid="{00000000-0005-0000-0000-0000A9010000}"/>
    <cellStyle name="NADPIS2 2 3" xfId="499" xr:uid="{00000000-0005-0000-0000-0000AA010000}"/>
    <cellStyle name="Název 2" xfId="500" xr:uid="{00000000-0005-0000-0000-0000AB010000}"/>
    <cellStyle name="Neutrální 2" xfId="501" xr:uid="{00000000-0005-0000-0000-0000AC010000}"/>
    <cellStyle name="Neutrální 3" xfId="502" xr:uid="{00000000-0005-0000-0000-0000AD010000}"/>
    <cellStyle name="New Times Roman" xfId="503" xr:uid="{00000000-0005-0000-0000-0000AE010000}"/>
    <cellStyle name="New Times Roman 2" xfId="504" xr:uid="{00000000-0005-0000-0000-0000AF010000}"/>
    <cellStyle name="New Times Roman 3" xfId="505" xr:uid="{00000000-0005-0000-0000-0000B0010000}"/>
    <cellStyle name="New Times Roman_110310_Výkazy CEPS 10_13062011" xfId="506" xr:uid="{00000000-0005-0000-0000-0000B1010000}"/>
    <cellStyle name="normal" xfId="71" xr:uid="{00000000-0005-0000-0000-0000B2010000}"/>
    <cellStyle name="Normal - Style1" xfId="507" xr:uid="{00000000-0005-0000-0000-0000B3010000}"/>
    <cellStyle name="Normal - Style1 2" xfId="508" xr:uid="{00000000-0005-0000-0000-0000B4010000}"/>
    <cellStyle name="Normal - Style1 3" xfId="509" xr:uid="{00000000-0005-0000-0000-0000B5010000}"/>
    <cellStyle name="Normal - Style1_110310_Výkazy CEPS 10_13062011" xfId="510" xr:uid="{00000000-0005-0000-0000-0000B6010000}"/>
    <cellStyle name="normal 2" xfId="511" xr:uid="{00000000-0005-0000-0000-0000B7010000}"/>
    <cellStyle name="Normal_!!!GO" xfId="512" xr:uid="{00000000-0005-0000-0000-0000B8010000}"/>
    <cellStyle name="Normální" xfId="0" builtinId="0"/>
    <cellStyle name="Normální 10" xfId="72" xr:uid="{00000000-0005-0000-0000-0000BA010000}"/>
    <cellStyle name="Normální 10 2" xfId="513" xr:uid="{00000000-0005-0000-0000-0000BB010000}"/>
    <cellStyle name="Normální 11" xfId="73" xr:uid="{00000000-0005-0000-0000-0000BC010000}"/>
    <cellStyle name="Normální 11 2" xfId="514" xr:uid="{00000000-0005-0000-0000-0000BD010000}"/>
    <cellStyle name="Normální 11 3" xfId="515" xr:uid="{00000000-0005-0000-0000-0000BE010000}"/>
    <cellStyle name="Normální 11 4" xfId="516" xr:uid="{00000000-0005-0000-0000-0000BF010000}"/>
    <cellStyle name="Normální 11 5" xfId="517" xr:uid="{00000000-0005-0000-0000-0000C0010000}"/>
    <cellStyle name="Normální 11 6" xfId="518" xr:uid="{00000000-0005-0000-0000-0000C1010000}"/>
    <cellStyle name="Normální 12" xfId="74" xr:uid="{00000000-0005-0000-0000-0000C2010000}"/>
    <cellStyle name="Normální 12 2" xfId="519" xr:uid="{00000000-0005-0000-0000-0000C3010000}"/>
    <cellStyle name="Normální 12 3" xfId="1539" xr:uid="{EC41200C-39F2-41F2-929E-0094D727D8BB}"/>
    <cellStyle name="Normální 13" xfId="520" xr:uid="{00000000-0005-0000-0000-0000C4010000}"/>
    <cellStyle name="Normální 13 2" xfId="521" xr:uid="{00000000-0005-0000-0000-0000C5010000}"/>
    <cellStyle name="Normální 14" xfId="522" xr:uid="{00000000-0005-0000-0000-0000C6010000}"/>
    <cellStyle name="Normální 14 2" xfId="523" xr:uid="{00000000-0005-0000-0000-0000C7010000}"/>
    <cellStyle name="Normální 15" xfId="524" xr:uid="{00000000-0005-0000-0000-0000C8010000}"/>
    <cellStyle name="Normální 15 2" xfId="525" xr:uid="{00000000-0005-0000-0000-0000C9010000}"/>
    <cellStyle name="Normální 16" xfId="526" xr:uid="{00000000-0005-0000-0000-0000CA010000}"/>
    <cellStyle name="Normální 17" xfId="527" xr:uid="{00000000-0005-0000-0000-0000CB010000}"/>
    <cellStyle name="Normální 18" xfId="528" xr:uid="{00000000-0005-0000-0000-0000CC010000}"/>
    <cellStyle name="Normální 19" xfId="1536" xr:uid="{00000000-0005-0000-0000-0000CD010000}"/>
    <cellStyle name="Normální 19 2" xfId="1537" xr:uid="{00000000-0005-0000-0000-0000CE010000}"/>
    <cellStyle name="Normální 19 3" xfId="1538" xr:uid="{FC2DA9EE-F984-412E-A44C-5D4015995987}"/>
    <cellStyle name="Normální 2" xfId="2" xr:uid="{00000000-0005-0000-0000-0000CF010000}"/>
    <cellStyle name="Normální 2 2" xfId="14" xr:uid="{00000000-0005-0000-0000-0000D0010000}"/>
    <cellStyle name="Normální 2 2 2" xfId="15" xr:uid="{00000000-0005-0000-0000-0000D1010000}"/>
    <cellStyle name="Normální 2 2 3" xfId="529" xr:uid="{00000000-0005-0000-0000-0000D2010000}"/>
    <cellStyle name="Normální 2 2 4" xfId="530" xr:uid="{00000000-0005-0000-0000-0000D3010000}"/>
    <cellStyle name="Normální 2 3" xfId="20" xr:uid="{00000000-0005-0000-0000-0000D4010000}"/>
    <cellStyle name="normální 2 4" xfId="531" xr:uid="{00000000-0005-0000-0000-0000D5010000}"/>
    <cellStyle name="Normální 2 5" xfId="532" xr:uid="{00000000-0005-0000-0000-0000D6010000}"/>
    <cellStyle name="Normální 2 6" xfId="533" xr:uid="{00000000-0005-0000-0000-0000D7010000}"/>
    <cellStyle name="Normální 2 7" xfId="1535" xr:uid="{00000000-0005-0000-0000-0000D8010000}"/>
    <cellStyle name="normální 2_120301 Výkazy PDS 11" xfId="534" xr:uid="{00000000-0005-0000-0000-0000D9010000}"/>
    <cellStyle name="Normální 3" xfId="5" xr:uid="{00000000-0005-0000-0000-0000DA010000}"/>
    <cellStyle name="Normální 3 2" xfId="535" xr:uid="{00000000-0005-0000-0000-0000DB010000}"/>
    <cellStyle name="Normální 3 2 2" xfId="536" xr:uid="{00000000-0005-0000-0000-0000DC010000}"/>
    <cellStyle name="normální 3 3" xfId="537" xr:uid="{00000000-0005-0000-0000-0000DD010000}"/>
    <cellStyle name="Normální 3 4" xfId="538" xr:uid="{00000000-0005-0000-0000-0000DE010000}"/>
    <cellStyle name="Normální 3 5" xfId="539" xr:uid="{00000000-0005-0000-0000-0000DF010000}"/>
    <cellStyle name="Normální 4" xfId="6" xr:uid="{00000000-0005-0000-0000-0000E0010000}"/>
    <cellStyle name="Normální 4 2" xfId="75" xr:uid="{00000000-0005-0000-0000-0000E1010000}"/>
    <cellStyle name="Normální 4 2 2" xfId="540" xr:uid="{00000000-0005-0000-0000-0000E2010000}"/>
    <cellStyle name="Normální 4 2 3" xfId="541" xr:uid="{00000000-0005-0000-0000-0000E3010000}"/>
    <cellStyle name="Normální 5" xfId="16" xr:uid="{00000000-0005-0000-0000-0000E4010000}"/>
    <cellStyle name="Normální 5 2" xfId="17" xr:uid="{00000000-0005-0000-0000-0000E5010000}"/>
    <cellStyle name="Normální 5 2 2" xfId="76" xr:uid="{00000000-0005-0000-0000-0000E6010000}"/>
    <cellStyle name="Normální 5 3" xfId="19" xr:uid="{00000000-0005-0000-0000-0000E7010000}"/>
    <cellStyle name="Normální 5 4" xfId="77" xr:uid="{00000000-0005-0000-0000-0000E8010000}"/>
    <cellStyle name="Normální 6" xfId="18" xr:uid="{00000000-0005-0000-0000-0000E9010000}"/>
    <cellStyle name="Normální 6 2" xfId="78" xr:uid="{00000000-0005-0000-0000-0000EA010000}"/>
    <cellStyle name="Normální 6 3" xfId="542" xr:uid="{00000000-0005-0000-0000-0000EB010000}"/>
    <cellStyle name="Normální 7" xfId="21" xr:uid="{00000000-0005-0000-0000-0000EC010000}"/>
    <cellStyle name="Normální 7 2" xfId="57" xr:uid="{00000000-0005-0000-0000-0000ED010000}"/>
    <cellStyle name="Normální 7 3" xfId="79" xr:uid="{00000000-0005-0000-0000-0000EE010000}"/>
    <cellStyle name="Normální 8" xfId="22" xr:uid="{00000000-0005-0000-0000-0000EF010000}"/>
    <cellStyle name="Normální 8 2" xfId="80" xr:uid="{00000000-0005-0000-0000-0000F0010000}"/>
    <cellStyle name="Normální 9" xfId="23" xr:uid="{00000000-0005-0000-0000-0000F1010000}"/>
    <cellStyle name="Normální 9 2" xfId="81" xr:uid="{00000000-0005-0000-0000-0000F2010000}"/>
    <cellStyle name="Normální 9 3" xfId="543" xr:uid="{00000000-0005-0000-0000-0000F3010000}"/>
    <cellStyle name="Normální 91" xfId="544" xr:uid="{00000000-0005-0000-0000-0000F4010000}"/>
    <cellStyle name="O…‹aO‚e [0.00]_Region Orders (2)" xfId="545" xr:uid="{00000000-0005-0000-0000-0000F5010000}"/>
    <cellStyle name="O…‹aO‚e_Region Orders (2)" xfId="546" xr:uid="{00000000-0005-0000-0000-0000F6010000}"/>
    <cellStyle name="per.style" xfId="547" xr:uid="{00000000-0005-0000-0000-0000F7010000}"/>
    <cellStyle name="per.style 2" xfId="548" xr:uid="{00000000-0005-0000-0000-0000F8010000}"/>
    <cellStyle name="per.style 3" xfId="549" xr:uid="{00000000-0005-0000-0000-0000F9010000}"/>
    <cellStyle name="per.style_110310_Výkazy CEPS 10_13062011" xfId="550" xr:uid="{00000000-0005-0000-0000-0000FA010000}"/>
    <cellStyle name="Percent [2]" xfId="551" xr:uid="{00000000-0005-0000-0000-0000FB010000}"/>
    <cellStyle name="Percent [2] 2" xfId="552" xr:uid="{00000000-0005-0000-0000-0000FC010000}"/>
    <cellStyle name="Percent [2] 3" xfId="553" xr:uid="{00000000-0005-0000-0000-0000FD010000}"/>
    <cellStyle name="Pevný" xfId="82" xr:uid="{00000000-0005-0000-0000-0000FE010000}"/>
    <cellStyle name="PEVNÝ 2" xfId="554" xr:uid="{00000000-0005-0000-0000-0000FF010000}"/>
    <cellStyle name="PEVNÝ 2 2" xfId="555" xr:uid="{00000000-0005-0000-0000-000000020000}"/>
    <cellStyle name="PEVNÝ 2 3" xfId="556" xr:uid="{00000000-0005-0000-0000-000001020000}"/>
    <cellStyle name="Poznámka 2" xfId="557" xr:uid="{00000000-0005-0000-0000-000002020000}"/>
    <cellStyle name="Poznámka 2 10" xfId="558" xr:uid="{00000000-0005-0000-0000-000003020000}"/>
    <cellStyle name="Poznámka 2 11" xfId="559" xr:uid="{00000000-0005-0000-0000-000004020000}"/>
    <cellStyle name="Poznámka 2 12" xfId="560" xr:uid="{00000000-0005-0000-0000-000005020000}"/>
    <cellStyle name="Poznámka 2 2" xfId="561" xr:uid="{00000000-0005-0000-0000-000006020000}"/>
    <cellStyle name="Poznámka 2 2 10" xfId="562" xr:uid="{00000000-0005-0000-0000-000007020000}"/>
    <cellStyle name="Poznámka 2 2 2" xfId="563" xr:uid="{00000000-0005-0000-0000-000008020000}"/>
    <cellStyle name="Poznámka 2 2 3" xfId="564" xr:uid="{00000000-0005-0000-0000-000009020000}"/>
    <cellStyle name="Poznámka 2 2 4" xfId="565" xr:uid="{00000000-0005-0000-0000-00000A020000}"/>
    <cellStyle name="Poznámka 2 2 5" xfId="566" xr:uid="{00000000-0005-0000-0000-00000B020000}"/>
    <cellStyle name="Poznámka 2 2 6" xfId="567" xr:uid="{00000000-0005-0000-0000-00000C020000}"/>
    <cellStyle name="Poznámka 2 2 7" xfId="568" xr:uid="{00000000-0005-0000-0000-00000D020000}"/>
    <cellStyle name="Poznámka 2 2 8" xfId="569" xr:uid="{00000000-0005-0000-0000-00000E020000}"/>
    <cellStyle name="Poznámka 2 2 9" xfId="570" xr:uid="{00000000-0005-0000-0000-00000F020000}"/>
    <cellStyle name="Poznámka 2 3" xfId="571" xr:uid="{00000000-0005-0000-0000-000010020000}"/>
    <cellStyle name="Poznámka 2 3 10" xfId="572" xr:uid="{00000000-0005-0000-0000-000011020000}"/>
    <cellStyle name="Poznámka 2 3 2" xfId="573" xr:uid="{00000000-0005-0000-0000-000012020000}"/>
    <cellStyle name="Poznámka 2 3 3" xfId="574" xr:uid="{00000000-0005-0000-0000-000013020000}"/>
    <cellStyle name="Poznámka 2 3 4" xfId="575" xr:uid="{00000000-0005-0000-0000-000014020000}"/>
    <cellStyle name="Poznámka 2 3 5" xfId="576" xr:uid="{00000000-0005-0000-0000-000015020000}"/>
    <cellStyle name="Poznámka 2 3 6" xfId="577" xr:uid="{00000000-0005-0000-0000-000016020000}"/>
    <cellStyle name="Poznámka 2 3 7" xfId="578" xr:uid="{00000000-0005-0000-0000-000017020000}"/>
    <cellStyle name="Poznámka 2 3 8" xfId="579" xr:uid="{00000000-0005-0000-0000-000018020000}"/>
    <cellStyle name="Poznámka 2 3 9" xfId="580" xr:uid="{00000000-0005-0000-0000-000019020000}"/>
    <cellStyle name="Poznámka 2 4" xfId="581" xr:uid="{00000000-0005-0000-0000-00001A020000}"/>
    <cellStyle name="Poznámka 2 5" xfId="582" xr:uid="{00000000-0005-0000-0000-00001B020000}"/>
    <cellStyle name="Poznámka 2 6" xfId="583" xr:uid="{00000000-0005-0000-0000-00001C020000}"/>
    <cellStyle name="Poznámka 2 7" xfId="584" xr:uid="{00000000-0005-0000-0000-00001D020000}"/>
    <cellStyle name="Poznámka 2 8" xfId="585" xr:uid="{00000000-0005-0000-0000-00001E020000}"/>
    <cellStyle name="Poznámka 2 9" xfId="586" xr:uid="{00000000-0005-0000-0000-00001F020000}"/>
    <cellStyle name="pricing" xfId="587" xr:uid="{00000000-0005-0000-0000-000020020000}"/>
    <cellStyle name="pricing 2" xfId="588" xr:uid="{00000000-0005-0000-0000-000021020000}"/>
    <cellStyle name="procent 2" xfId="589" xr:uid="{00000000-0005-0000-0000-000022020000}"/>
    <cellStyle name="procent 2 2" xfId="590" xr:uid="{00000000-0005-0000-0000-000023020000}"/>
    <cellStyle name="Procenta" xfId="1" builtinId="5"/>
    <cellStyle name="Procenta 2" xfId="7" xr:uid="{00000000-0005-0000-0000-000025020000}"/>
    <cellStyle name="Procenta 2 2" xfId="3" xr:uid="{00000000-0005-0000-0000-000026020000}"/>
    <cellStyle name="Procenta 2 3" xfId="83" xr:uid="{00000000-0005-0000-0000-000027020000}"/>
    <cellStyle name="Procenta 2 4" xfId="591" xr:uid="{00000000-0005-0000-0000-000028020000}"/>
    <cellStyle name="Procenta 2 5" xfId="592" xr:uid="{00000000-0005-0000-0000-000029020000}"/>
    <cellStyle name="Procenta 3" xfId="84" xr:uid="{00000000-0005-0000-0000-00002A020000}"/>
    <cellStyle name="Procenta 3 2" xfId="85" xr:uid="{00000000-0005-0000-0000-00002B020000}"/>
    <cellStyle name="Procenta 4" xfId="593" xr:uid="{00000000-0005-0000-0000-00002C020000}"/>
    <cellStyle name="Propojená buňka 2" xfId="594" xr:uid="{00000000-0005-0000-0000-00002D020000}"/>
    <cellStyle name="PSChar" xfId="595" xr:uid="{00000000-0005-0000-0000-00002E020000}"/>
    <cellStyle name="PSChar 2" xfId="596" xr:uid="{00000000-0005-0000-0000-00002F020000}"/>
    <cellStyle name="PSChar 3" xfId="597" xr:uid="{00000000-0005-0000-0000-000030020000}"/>
    <cellStyle name="RevList" xfId="598" xr:uid="{00000000-0005-0000-0000-000031020000}"/>
    <cellStyle name="RevList 2" xfId="599" xr:uid="{00000000-0005-0000-0000-000032020000}"/>
    <cellStyle name="RevList 3" xfId="600" xr:uid="{00000000-0005-0000-0000-000033020000}"/>
    <cellStyle name="RevList_110310_Výkazy CEPS 10_13062011" xfId="601" xr:uid="{00000000-0005-0000-0000-000034020000}"/>
    <cellStyle name="RowLevel_1_BE (2)" xfId="602" xr:uid="{00000000-0005-0000-0000-000035020000}"/>
    <cellStyle name="SAPBEXaggData" xfId="8" xr:uid="{00000000-0005-0000-0000-000036020000}"/>
    <cellStyle name="SAPBEXaggData 10" xfId="603" xr:uid="{00000000-0005-0000-0000-000037020000}"/>
    <cellStyle name="SAPBEXaggData 11" xfId="604" xr:uid="{00000000-0005-0000-0000-000038020000}"/>
    <cellStyle name="SAPBEXaggData 2" xfId="605" xr:uid="{00000000-0005-0000-0000-000039020000}"/>
    <cellStyle name="SAPBEXaggData 2 10" xfId="606" xr:uid="{00000000-0005-0000-0000-00003A020000}"/>
    <cellStyle name="SAPBEXaggData 2 11" xfId="607" xr:uid="{00000000-0005-0000-0000-00003B020000}"/>
    <cellStyle name="SAPBEXaggData 2 2" xfId="608" xr:uid="{00000000-0005-0000-0000-00003C020000}"/>
    <cellStyle name="SAPBEXaggData 2 3" xfId="609" xr:uid="{00000000-0005-0000-0000-00003D020000}"/>
    <cellStyle name="SAPBEXaggData 2 4" xfId="610" xr:uid="{00000000-0005-0000-0000-00003E020000}"/>
    <cellStyle name="SAPBEXaggData 2 5" xfId="611" xr:uid="{00000000-0005-0000-0000-00003F020000}"/>
    <cellStyle name="SAPBEXaggData 2 6" xfId="612" xr:uid="{00000000-0005-0000-0000-000040020000}"/>
    <cellStyle name="SAPBEXaggData 2 7" xfId="613" xr:uid="{00000000-0005-0000-0000-000041020000}"/>
    <cellStyle name="SAPBEXaggData 2 8" xfId="614" xr:uid="{00000000-0005-0000-0000-000042020000}"/>
    <cellStyle name="SAPBEXaggData 2 9" xfId="615" xr:uid="{00000000-0005-0000-0000-000043020000}"/>
    <cellStyle name="SAPBEXaggData 3" xfId="616" xr:uid="{00000000-0005-0000-0000-000044020000}"/>
    <cellStyle name="SAPBEXaggData 4" xfId="617" xr:uid="{00000000-0005-0000-0000-000045020000}"/>
    <cellStyle name="SAPBEXaggData 5" xfId="618" xr:uid="{00000000-0005-0000-0000-000046020000}"/>
    <cellStyle name="SAPBEXaggData 6" xfId="619" xr:uid="{00000000-0005-0000-0000-000047020000}"/>
    <cellStyle name="SAPBEXaggData 7" xfId="620" xr:uid="{00000000-0005-0000-0000-000048020000}"/>
    <cellStyle name="SAPBEXaggData 8" xfId="621" xr:uid="{00000000-0005-0000-0000-000049020000}"/>
    <cellStyle name="SAPBEXaggData 9" xfId="622" xr:uid="{00000000-0005-0000-0000-00004A020000}"/>
    <cellStyle name="SAPBEXaggDataEmph" xfId="24" xr:uid="{00000000-0005-0000-0000-00004B020000}"/>
    <cellStyle name="SAPBEXaggDataEmph 10" xfId="623" xr:uid="{00000000-0005-0000-0000-00004C020000}"/>
    <cellStyle name="SAPBEXaggDataEmph 11" xfId="624" xr:uid="{00000000-0005-0000-0000-00004D020000}"/>
    <cellStyle name="SAPBEXaggDataEmph 12" xfId="625" xr:uid="{00000000-0005-0000-0000-00004E020000}"/>
    <cellStyle name="SAPBEXaggDataEmph 2" xfId="626" xr:uid="{00000000-0005-0000-0000-00004F020000}"/>
    <cellStyle name="SAPBEXaggDataEmph 2 10" xfId="627" xr:uid="{00000000-0005-0000-0000-000050020000}"/>
    <cellStyle name="SAPBEXaggDataEmph 2 2" xfId="628" xr:uid="{00000000-0005-0000-0000-000051020000}"/>
    <cellStyle name="SAPBEXaggDataEmph 2 3" xfId="629" xr:uid="{00000000-0005-0000-0000-000052020000}"/>
    <cellStyle name="SAPBEXaggDataEmph 2 4" xfId="630" xr:uid="{00000000-0005-0000-0000-000053020000}"/>
    <cellStyle name="SAPBEXaggDataEmph 2 5" xfId="631" xr:uid="{00000000-0005-0000-0000-000054020000}"/>
    <cellStyle name="SAPBEXaggDataEmph 2 6" xfId="632" xr:uid="{00000000-0005-0000-0000-000055020000}"/>
    <cellStyle name="SAPBEXaggDataEmph 2 7" xfId="633" xr:uid="{00000000-0005-0000-0000-000056020000}"/>
    <cellStyle name="SAPBEXaggDataEmph 2 8" xfId="634" xr:uid="{00000000-0005-0000-0000-000057020000}"/>
    <cellStyle name="SAPBEXaggDataEmph 2 9" xfId="635" xr:uid="{00000000-0005-0000-0000-000058020000}"/>
    <cellStyle name="SAPBEXaggDataEmph 3" xfId="636" xr:uid="{00000000-0005-0000-0000-000059020000}"/>
    <cellStyle name="SAPBEXaggDataEmph 4" xfId="637" xr:uid="{00000000-0005-0000-0000-00005A020000}"/>
    <cellStyle name="SAPBEXaggDataEmph 5" xfId="638" xr:uid="{00000000-0005-0000-0000-00005B020000}"/>
    <cellStyle name="SAPBEXaggDataEmph 6" xfId="639" xr:uid="{00000000-0005-0000-0000-00005C020000}"/>
    <cellStyle name="SAPBEXaggDataEmph 7" xfId="640" xr:uid="{00000000-0005-0000-0000-00005D020000}"/>
    <cellStyle name="SAPBEXaggDataEmph 8" xfId="641" xr:uid="{00000000-0005-0000-0000-00005E020000}"/>
    <cellStyle name="SAPBEXaggDataEmph 9" xfId="642" xr:uid="{00000000-0005-0000-0000-00005F020000}"/>
    <cellStyle name="SAPBEXaggItem" xfId="9" xr:uid="{00000000-0005-0000-0000-000060020000}"/>
    <cellStyle name="SAPBEXaggItem 10" xfId="643" xr:uid="{00000000-0005-0000-0000-000061020000}"/>
    <cellStyle name="SAPBEXaggItem 11" xfId="644" xr:uid="{00000000-0005-0000-0000-000062020000}"/>
    <cellStyle name="SAPBEXaggItem 2" xfId="645" xr:uid="{00000000-0005-0000-0000-000063020000}"/>
    <cellStyle name="SAPBEXaggItem 2 10" xfId="646" xr:uid="{00000000-0005-0000-0000-000064020000}"/>
    <cellStyle name="SAPBEXaggItem 2 11" xfId="647" xr:uid="{00000000-0005-0000-0000-000065020000}"/>
    <cellStyle name="SAPBEXaggItem 2 2" xfId="648" xr:uid="{00000000-0005-0000-0000-000066020000}"/>
    <cellStyle name="SAPBEXaggItem 2 3" xfId="649" xr:uid="{00000000-0005-0000-0000-000067020000}"/>
    <cellStyle name="SAPBEXaggItem 2 4" xfId="650" xr:uid="{00000000-0005-0000-0000-000068020000}"/>
    <cellStyle name="SAPBEXaggItem 2 5" xfId="651" xr:uid="{00000000-0005-0000-0000-000069020000}"/>
    <cellStyle name="SAPBEXaggItem 2 6" xfId="652" xr:uid="{00000000-0005-0000-0000-00006A020000}"/>
    <cellStyle name="SAPBEXaggItem 2 7" xfId="653" xr:uid="{00000000-0005-0000-0000-00006B020000}"/>
    <cellStyle name="SAPBEXaggItem 2 8" xfId="654" xr:uid="{00000000-0005-0000-0000-00006C020000}"/>
    <cellStyle name="SAPBEXaggItem 2 9" xfId="655" xr:uid="{00000000-0005-0000-0000-00006D020000}"/>
    <cellStyle name="SAPBEXaggItem 3" xfId="656" xr:uid="{00000000-0005-0000-0000-00006E020000}"/>
    <cellStyle name="SAPBEXaggItem 4" xfId="657" xr:uid="{00000000-0005-0000-0000-00006F020000}"/>
    <cellStyle name="SAPBEXaggItem 5" xfId="658" xr:uid="{00000000-0005-0000-0000-000070020000}"/>
    <cellStyle name="SAPBEXaggItem 6" xfId="659" xr:uid="{00000000-0005-0000-0000-000071020000}"/>
    <cellStyle name="SAPBEXaggItem 7" xfId="660" xr:uid="{00000000-0005-0000-0000-000072020000}"/>
    <cellStyle name="SAPBEXaggItem 8" xfId="661" xr:uid="{00000000-0005-0000-0000-000073020000}"/>
    <cellStyle name="SAPBEXaggItem 9" xfId="662" xr:uid="{00000000-0005-0000-0000-000074020000}"/>
    <cellStyle name="SAPBEXaggItemX" xfId="25" xr:uid="{00000000-0005-0000-0000-000075020000}"/>
    <cellStyle name="SAPBEXaggItemX 10" xfId="663" xr:uid="{00000000-0005-0000-0000-000076020000}"/>
    <cellStyle name="SAPBEXaggItemX 11" xfId="664" xr:uid="{00000000-0005-0000-0000-000077020000}"/>
    <cellStyle name="SAPBEXaggItemX 12" xfId="665" xr:uid="{00000000-0005-0000-0000-000078020000}"/>
    <cellStyle name="SAPBEXaggItemX 2" xfId="666" xr:uid="{00000000-0005-0000-0000-000079020000}"/>
    <cellStyle name="SAPBEXaggItemX 2 10" xfId="667" xr:uid="{00000000-0005-0000-0000-00007A020000}"/>
    <cellStyle name="SAPBEXaggItemX 2 2" xfId="668" xr:uid="{00000000-0005-0000-0000-00007B020000}"/>
    <cellStyle name="SAPBEXaggItemX 2 3" xfId="669" xr:uid="{00000000-0005-0000-0000-00007C020000}"/>
    <cellStyle name="SAPBEXaggItemX 2 4" xfId="670" xr:uid="{00000000-0005-0000-0000-00007D020000}"/>
    <cellStyle name="SAPBEXaggItemX 2 5" xfId="671" xr:uid="{00000000-0005-0000-0000-00007E020000}"/>
    <cellStyle name="SAPBEXaggItemX 2 6" xfId="672" xr:uid="{00000000-0005-0000-0000-00007F020000}"/>
    <cellStyle name="SAPBEXaggItemX 2 7" xfId="673" xr:uid="{00000000-0005-0000-0000-000080020000}"/>
    <cellStyle name="SAPBEXaggItemX 2 8" xfId="674" xr:uid="{00000000-0005-0000-0000-000081020000}"/>
    <cellStyle name="SAPBEXaggItemX 2 9" xfId="675" xr:uid="{00000000-0005-0000-0000-000082020000}"/>
    <cellStyle name="SAPBEXaggItemX 3" xfId="676" xr:uid="{00000000-0005-0000-0000-000083020000}"/>
    <cellStyle name="SAPBEXaggItemX 4" xfId="677" xr:uid="{00000000-0005-0000-0000-000084020000}"/>
    <cellStyle name="SAPBEXaggItemX 5" xfId="678" xr:uid="{00000000-0005-0000-0000-000085020000}"/>
    <cellStyle name="SAPBEXaggItemX 6" xfId="679" xr:uid="{00000000-0005-0000-0000-000086020000}"/>
    <cellStyle name="SAPBEXaggItemX 7" xfId="680" xr:uid="{00000000-0005-0000-0000-000087020000}"/>
    <cellStyle name="SAPBEXaggItemX 8" xfId="681" xr:uid="{00000000-0005-0000-0000-000088020000}"/>
    <cellStyle name="SAPBEXaggItemX 9" xfId="682" xr:uid="{00000000-0005-0000-0000-000089020000}"/>
    <cellStyle name="SAPBEXexcBad7" xfId="26" xr:uid="{00000000-0005-0000-0000-00008A020000}"/>
    <cellStyle name="SAPBEXexcBad7 10" xfId="683" xr:uid="{00000000-0005-0000-0000-00008B020000}"/>
    <cellStyle name="SAPBEXexcBad7 11" xfId="684" xr:uid="{00000000-0005-0000-0000-00008C020000}"/>
    <cellStyle name="SAPBEXexcBad7 12" xfId="685" xr:uid="{00000000-0005-0000-0000-00008D020000}"/>
    <cellStyle name="SAPBEXexcBad7 2" xfId="686" xr:uid="{00000000-0005-0000-0000-00008E020000}"/>
    <cellStyle name="SAPBEXexcBad7 2 10" xfId="687" xr:uid="{00000000-0005-0000-0000-00008F020000}"/>
    <cellStyle name="SAPBEXexcBad7 2 2" xfId="688" xr:uid="{00000000-0005-0000-0000-000090020000}"/>
    <cellStyle name="SAPBEXexcBad7 2 3" xfId="689" xr:uid="{00000000-0005-0000-0000-000091020000}"/>
    <cellStyle name="SAPBEXexcBad7 2 4" xfId="690" xr:uid="{00000000-0005-0000-0000-000092020000}"/>
    <cellStyle name="SAPBEXexcBad7 2 5" xfId="691" xr:uid="{00000000-0005-0000-0000-000093020000}"/>
    <cellStyle name="SAPBEXexcBad7 2 6" xfId="692" xr:uid="{00000000-0005-0000-0000-000094020000}"/>
    <cellStyle name="SAPBEXexcBad7 2 7" xfId="693" xr:uid="{00000000-0005-0000-0000-000095020000}"/>
    <cellStyle name="SAPBEXexcBad7 2 8" xfId="694" xr:uid="{00000000-0005-0000-0000-000096020000}"/>
    <cellStyle name="SAPBEXexcBad7 2 9" xfId="695" xr:uid="{00000000-0005-0000-0000-000097020000}"/>
    <cellStyle name="SAPBEXexcBad7 3" xfId="696" xr:uid="{00000000-0005-0000-0000-000098020000}"/>
    <cellStyle name="SAPBEXexcBad7 4" xfId="697" xr:uid="{00000000-0005-0000-0000-000099020000}"/>
    <cellStyle name="SAPBEXexcBad7 5" xfId="698" xr:uid="{00000000-0005-0000-0000-00009A020000}"/>
    <cellStyle name="SAPBEXexcBad7 6" xfId="699" xr:uid="{00000000-0005-0000-0000-00009B020000}"/>
    <cellStyle name="SAPBEXexcBad7 7" xfId="700" xr:uid="{00000000-0005-0000-0000-00009C020000}"/>
    <cellStyle name="SAPBEXexcBad7 8" xfId="701" xr:uid="{00000000-0005-0000-0000-00009D020000}"/>
    <cellStyle name="SAPBEXexcBad7 9" xfId="702" xr:uid="{00000000-0005-0000-0000-00009E020000}"/>
    <cellStyle name="SAPBEXexcBad8" xfId="27" xr:uid="{00000000-0005-0000-0000-00009F020000}"/>
    <cellStyle name="SAPBEXexcBad8 10" xfId="703" xr:uid="{00000000-0005-0000-0000-0000A0020000}"/>
    <cellStyle name="SAPBEXexcBad8 11" xfId="704" xr:uid="{00000000-0005-0000-0000-0000A1020000}"/>
    <cellStyle name="SAPBEXexcBad8 12" xfId="705" xr:uid="{00000000-0005-0000-0000-0000A2020000}"/>
    <cellStyle name="SAPBEXexcBad8 2" xfId="706" xr:uid="{00000000-0005-0000-0000-0000A3020000}"/>
    <cellStyle name="SAPBEXexcBad8 2 10" xfId="707" xr:uid="{00000000-0005-0000-0000-0000A4020000}"/>
    <cellStyle name="SAPBEXexcBad8 2 2" xfId="708" xr:uid="{00000000-0005-0000-0000-0000A5020000}"/>
    <cellStyle name="SAPBEXexcBad8 2 3" xfId="709" xr:uid="{00000000-0005-0000-0000-0000A6020000}"/>
    <cellStyle name="SAPBEXexcBad8 2 4" xfId="710" xr:uid="{00000000-0005-0000-0000-0000A7020000}"/>
    <cellStyle name="SAPBEXexcBad8 2 5" xfId="711" xr:uid="{00000000-0005-0000-0000-0000A8020000}"/>
    <cellStyle name="SAPBEXexcBad8 2 6" xfId="712" xr:uid="{00000000-0005-0000-0000-0000A9020000}"/>
    <cellStyle name="SAPBEXexcBad8 2 7" xfId="713" xr:uid="{00000000-0005-0000-0000-0000AA020000}"/>
    <cellStyle name="SAPBEXexcBad8 2 8" xfId="714" xr:uid="{00000000-0005-0000-0000-0000AB020000}"/>
    <cellStyle name="SAPBEXexcBad8 2 9" xfId="715" xr:uid="{00000000-0005-0000-0000-0000AC020000}"/>
    <cellStyle name="SAPBEXexcBad8 3" xfId="716" xr:uid="{00000000-0005-0000-0000-0000AD020000}"/>
    <cellStyle name="SAPBEXexcBad8 4" xfId="717" xr:uid="{00000000-0005-0000-0000-0000AE020000}"/>
    <cellStyle name="SAPBEXexcBad8 5" xfId="718" xr:uid="{00000000-0005-0000-0000-0000AF020000}"/>
    <cellStyle name="SAPBEXexcBad8 6" xfId="719" xr:uid="{00000000-0005-0000-0000-0000B0020000}"/>
    <cellStyle name="SAPBEXexcBad8 7" xfId="720" xr:uid="{00000000-0005-0000-0000-0000B1020000}"/>
    <cellStyle name="SAPBEXexcBad8 8" xfId="721" xr:uid="{00000000-0005-0000-0000-0000B2020000}"/>
    <cellStyle name="SAPBEXexcBad8 9" xfId="722" xr:uid="{00000000-0005-0000-0000-0000B3020000}"/>
    <cellStyle name="SAPBEXexcBad9" xfId="28" xr:uid="{00000000-0005-0000-0000-0000B4020000}"/>
    <cellStyle name="SAPBEXexcBad9 10" xfId="723" xr:uid="{00000000-0005-0000-0000-0000B5020000}"/>
    <cellStyle name="SAPBEXexcBad9 11" xfId="724" xr:uid="{00000000-0005-0000-0000-0000B6020000}"/>
    <cellStyle name="SAPBEXexcBad9 12" xfId="725" xr:uid="{00000000-0005-0000-0000-0000B7020000}"/>
    <cellStyle name="SAPBEXexcBad9 2" xfId="726" xr:uid="{00000000-0005-0000-0000-0000B8020000}"/>
    <cellStyle name="SAPBEXexcBad9 2 10" xfId="727" xr:uid="{00000000-0005-0000-0000-0000B9020000}"/>
    <cellStyle name="SAPBEXexcBad9 2 2" xfId="728" xr:uid="{00000000-0005-0000-0000-0000BA020000}"/>
    <cellStyle name="SAPBEXexcBad9 2 3" xfId="729" xr:uid="{00000000-0005-0000-0000-0000BB020000}"/>
    <cellStyle name="SAPBEXexcBad9 2 4" xfId="730" xr:uid="{00000000-0005-0000-0000-0000BC020000}"/>
    <cellStyle name="SAPBEXexcBad9 2 5" xfId="731" xr:uid="{00000000-0005-0000-0000-0000BD020000}"/>
    <cellStyle name="SAPBEXexcBad9 2 6" xfId="732" xr:uid="{00000000-0005-0000-0000-0000BE020000}"/>
    <cellStyle name="SAPBEXexcBad9 2 7" xfId="733" xr:uid="{00000000-0005-0000-0000-0000BF020000}"/>
    <cellStyle name="SAPBEXexcBad9 2 8" xfId="734" xr:uid="{00000000-0005-0000-0000-0000C0020000}"/>
    <cellStyle name="SAPBEXexcBad9 2 9" xfId="735" xr:uid="{00000000-0005-0000-0000-0000C1020000}"/>
    <cellStyle name="SAPBEXexcBad9 3" xfId="736" xr:uid="{00000000-0005-0000-0000-0000C2020000}"/>
    <cellStyle name="SAPBEXexcBad9 4" xfId="737" xr:uid="{00000000-0005-0000-0000-0000C3020000}"/>
    <cellStyle name="SAPBEXexcBad9 5" xfId="738" xr:uid="{00000000-0005-0000-0000-0000C4020000}"/>
    <cellStyle name="SAPBEXexcBad9 6" xfId="739" xr:uid="{00000000-0005-0000-0000-0000C5020000}"/>
    <cellStyle name="SAPBEXexcBad9 7" xfId="740" xr:uid="{00000000-0005-0000-0000-0000C6020000}"/>
    <cellStyle name="SAPBEXexcBad9 8" xfId="741" xr:uid="{00000000-0005-0000-0000-0000C7020000}"/>
    <cellStyle name="SAPBEXexcBad9 9" xfId="742" xr:uid="{00000000-0005-0000-0000-0000C8020000}"/>
    <cellStyle name="SAPBEXexcCritical4" xfId="29" xr:uid="{00000000-0005-0000-0000-0000C9020000}"/>
    <cellStyle name="SAPBEXexcCritical4 10" xfId="743" xr:uid="{00000000-0005-0000-0000-0000CA020000}"/>
    <cellStyle name="SAPBEXexcCritical4 11" xfId="744" xr:uid="{00000000-0005-0000-0000-0000CB020000}"/>
    <cellStyle name="SAPBEXexcCritical4 12" xfId="745" xr:uid="{00000000-0005-0000-0000-0000CC020000}"/>
    <cellStyle name="SAPBEXexcCritical4 2" xfId="746" xr:uid="{00000000-0005-0000-0000-0000CD020000}"/>
    <cellStyle name="SAPBEXexcCritical4 2 10" xfId="747" xr:uid="{00000000-0005-0000-0000-0000CE020000}"/>
    <cellStyle name="SAPBEXexcCritical4 2 2" xfId="748" xr:uid="{00000000-0005-0000-0000-0000CF020000}"/>
    <cellStyle name="SAPBEXexcCritical4 2 3" xfId="749" xr:uid="{00000000-0005-0000-0000-0000D0020000}"/>
    <cellStyle name="SAPBEXexcCritical4 2 4" xfId="750" xr:uid="{00000000-0005-0000-0000-0000D1020000}"/>
    <cellStyle name="SAPBEXexcCritical4 2 5" xfId="751" xr:uid="{00000000-0005-0000-0000-0000D2020000}"/>
    <cellStyle name="SAPBEXexcCritical4 2 6" xfId="752" xr:uid="{00000000-0005-0000-0000-0000D3020000}"/>
    <cellStyle name="SAPBEXexcCritical4 2 7" xfId="753" xr:uid="{00000000-0005-0000-0000-0000D4020000}"/>
    <cellStyle name="SAPBEXexcCritical4 2 8" xfId="754" xr:uid="{00000000-0005-0000-0000-0000D5020000}"/>
    <cellStyle name="SAPBEXexcCritical4 2 9" xfId="755" xr:uid="{00000000-0005-0000-0000-0000D6020000}"/>
    <cellStyle name="SAPBEXexcCritical4 3" xfId="756" xr:uid="{00000000-0005-0000-0000-0000D7020000}"/>
    <cellStyle name="SAPBEXexcCritical4 4" xfId="757" xr:uid="{00000000-0005-0000-0000-0000D8020000}"/>
    <cellStyle name="SAPBEXexcCritical4 5" xfId="758" xr:uid="{00000000-0005-0000-0000-0000D9020000}"/>
    <cellStyle name="SAPBEXexcCritical4 6" xfId="759" xr:uid="{00000000-0005-0000-0000-0000DA020000}"/>
    <cellStyle name="SAPBEXexcCritical4 7" xfId="760" xr:uid="{00000000-0005-0000-0000-0000DB020000}"/>
    <cellStyle name="SAPBEXexcCritical4 8" xfId="761" xr:uid="{00000000-0005-0000-0000-0000DC020000}"/>
    <cellStyle name="SAPBEXexcCritical4 9" xfId="762" xr:uid="{00000000-0005-0000-0000-0000DD020000}"/>
    <cellStyle name="SAPBEXexcCritical5" xfId="30" xr:uid="{00000000-0005-0000-0000-0000DE020000}"/>
    <cellStyle name="SAPBEXexcCritical5 10" xfId="763" xr:uid="{00000000-0005-0000-0000-0000DF020000}"/>
    <cellStyle name="SAPBEXexcCritical5 11" xfId="764" xr:uid="{00000000-0005-0000-0000-0000E0020000}"/>
    <cellStyle name="SAPBEXexcCritical5 12" xfId="765" xr:uid="{00000000-0005-0000-0000-0000E1020000}"/>
    <cellStyle name="SAPBEXexcCritical5 2" xfId="766" xr:uid="{00000000-0005-0000-0000-0000E2020000}"/>
    <cellStyle name="SAPBEXexcCritical5 2 10" xfId="767" xr:uid="{00000000-0005-0000-0000-0000E3020000}"/>
    <cellStyle name="SAPBEXexcCritical5 2 2" xfId="768" xr:uid="{00000000-0005-0000-0000-0000E4020000}"/>
    <cellStyle name="SAPBEXexcCritical5 2 3" xfId="769" xr:uid="{00000000-0005-0000-0000-0000E5020000}"/>
    <cellStyle name="SAPBEXexcCritical5 2 4" xfId="770" xr:uid="{00000000-0005-0000-0000-0000E6020000}"/>
    <cellStyle name="SAPBEXexcCritical5 2 5" xfId="771" xr:uid="{00000000-0005-0000-0000-0000E7020000}"/>
    <cellStyle name="SAPBEXexcCritical5 2 6" xfId="772" xr:uid="{00000000-0005-0000-0000-0000E8020000}"/>
    <cellStyle name="SAPBEXexcCritical5 2 7" xfId="773" xr:uid="{00000000-0005-0000-0000-0000E9020000}"/>
    <cellStyle name="SAPBEXexcCritical5 2 8" xfId="774" xr:uid="{00000000-0005-0000-0000-0000EA020000}"/>
    <cellStyle name="SAPBEXexcCritical5 2 9" xfId="775" xr:uid="{00000000-0005-0000-0000-0000EB020000}"/>
    <cellStyle name="SAPBEXexcCritical5 3" xfId="776" xr:uid="{00000000-0005-0000-0000-0000EC020000}"/>
    <cellStyle name="SAPBEXexcCritical5 4" xfId="777" xr:uid="{00000000-0005-0000-0000-0000ED020000}"/>
    <cellStyle name="SAPBEXexcCritical5 5" xfId="778" xr:uid="{00000000-0005-0000-0000-0000EE020000}"/>
    <cellStyle name="SAPBEXexcCritical5 6" xfId="779" xr:uid="{00000000-0005-0000-0000-0000EF020000}"/>
    <cellStyle name="SAPBEXexcCritical5 7" xfId="780" xr:uid="{00000000-0005-0000-0000-0000F0020000}"/>
    <cellStyle name="SAPBEXexcCritical5 8" xfId="781" xr:uid="{00000000-0005-0000-0000-0000F1020000}"/>
    <cellStyle name="SAPBEXexcCritical5 9" xfId="782" xr:uid="{00000000-0005-0000-0000-0000F2020000}"/>
    <cellStyle name="SAPBEXexcCritical6" xfId="31" xr:uid="{00000000-0005-0000-0000-0000F3020000}"/>
    <cellStyle name="SAPBEXexcCritical6 10" xfId="783" xr:uid="{00000000-0005-0000-0000-0000F4020000}"/>
    <cellStyle name="SAPBEXexcCritical6 11" xfId="784" xr:uid="{00000000-0005-0000-0000-0000F5020000}"/>
    <cellStyle name="SAPBEXexcCritical6 12" xfId="785" xr:uid="{00000000-0005-0000-0000-0000F6020000}"/>
    <cellStyle name="SAPBEXexcCritical6 2" xfId="786" xr:uid="{00000000-0005-0000-0000-0000F7020000}"/>
    <cellStyle name="SAPBEXexcCritical6 2 10" xfId="787" xr:uid="{00000000-0005-0000-0000-0000F8020000}"/>
    <cellStyle name="SAPBEXexcCritical6 2 2" xfId="788" xr:uid="{00000000-0005-0000-0000-0000F9020000}"/>
    <cellStyle name="SAPBEXexcCritical6 2 3" xfId="789" xr:uid="{00000000-0005-0000-0000-0000FA020000}"/>
    <cellStyle name="SAPBEXexcCritical6 2 4" xfId="790" xr:uid="{00000000-0005-0000-0000-0000FB020000}"/>
    <cellStyle name="SAPBEXexcCritical6 2 5" xfId="791" xr:uid="{00000000-0005-0000-0000-0000FC020000}"/>
    <cellStyle name="SAPBEXexcCritical6 2 6" xfId="792" xr:uid="{00000000-0005-0000-0000-0000FD020000}"/>
    <cellStyle name="SAPBEXexcCritical6 2 7" xfId="793" xr:uid="{00000000-0005-0000-0000-0000FE020000}"/>
    <cellStyle name="SAPBEXexcCritical6 2 8" xfId="794" xr:uid="{00000000-0005-0000-0000-0000FF020000}"/>
    <cellStyle name="SAPBEXexcCritical6 2 9" xfId="795" xr:uid="{00000000-0005-0000-0000-000000030000}"/>
    <cellStyle name="SAPBEXexcCritical6 3" xfId="796" xr:uid="{00000000-0005-0000-0000-000001030000}"/>
    <cellStyle name="SAPBEXexcCritical6 4" xfId="797" xr:uid="{00000000-0005-0000-0000-000002030000}"/>
    <cellStyle name="SAPBEXexcCritical6 5" xfId="798" xr:uid="{00000000-0005-0000-0000-000003030000}"/>
    <cellStyle name="SAPBEXexcCritical6 6" xfId="799" xr:uid="{00000000-0005-0000-0000-000004030000}"/>
    <cellStyle name="SAPBEXexcCritical6 7" xfId="800" xr:uid="{00000000-0005-0000-0000-000005030000}"/>
    <cellStyle name="SAPBEXexcCritical6 8" xfId="801" xr:uid="{00000000-0005-0000-0000-000006030000}"/>
    <cellStyle name="SAPBEXexcCritical6 9" xfId="802" xr:uid="{00000000-0005-0000-0000-000007030000}"/>
    <cellStyle name="SAPBEXexcGood1" xfId="32" xr:uid="{00000000-0005-0000-0000-000008030000}"/>
    <cellStyle name="SAPBEXexcGood1 10" xfId="803" xr:uid="{00000000-0005-0000-0000-000009030000}"/>
    <cellStyle name="SAPBEXexcGood1 11" xfId="804" xr:uid="{00000000-0005-0000-0000-00000A030000}"/>
    <cellStyle name="SAPBEXexcGood1 12" xfId="805" xr:uid="{00000000-0005-0000-0000-00000B030000}"/>
    <cellStyle name="SAPBEXexcGood1 2" xfId="806" xr:uid="{00000000-0005-0000-0000-00000C030000}"/>
    <cellStyle name="SAPBEXexcGood1 2 10" xfId="807" xr:uid="{00000000-0005-0000-0000-00000D030000}"/>
    <cellStyle name="SAPBEXexcGood1 2 2" xfId="808" xr:uid="{00000000-0005-0000-0000-00000E030000}"/>
    <cellStyle name="SAPBEXexcGood1 2 3" xfId="809" xr:uid="{00000000-0005-0000-0000-00000F030000}"/>
    <cellStyle name="SAPBEXexcGood1 2 4" xfId="810" xr:uid="{00000000-0005-0000-0000-000010030000}"/>
    <cellStyle name="SAPBEXexcGood1 2 5" xfId="811" xr:uid="{00000000-0005-0000-0000-000011030000}"/>
    <cellStyle name="SAPBEXexcGood1 2 6" xfId="812" xr:uid="{00000000-0005-0000-0000-000012030000}"/>
    <cellStyle name="SAPBEXexcGood1 2 7" xfId="813" xr:uid="{00000000-0005-0000-0000-000013030000}"/>
    <cellStyle name="SAPBEXexcGood1 2 8" xfId="814" xr:uid="{00000000-0005-0000-0000-000014030000}"/>
    <cellStyle name="SAPBEXexcGood1 2 9" xfId="815" xr:uid="{00000000-0005-0000-0000-000015030000}"/>
    <cellStyle name="SAPBEXexcGood1 3" xfId="816" xr:uid="{00000000-0005-0000-0000-000016030000}"/>
    <cellStyle name="SAPBEXexcGood1 4" xfId="817" xr:uid="{00000000-0005-0000-0000-000017030000}"/>
    <cellStyle name="SAPBEXexcGood1 5" xfId="818" xr:uid="{00000000-0005-0000-0000-000018030000}"/>
    <cellStyle name="SAPBEXexcGood1 6" xfId="819" xr:uid="{00000000-0005-0000-0000-000019030000}"/>
    <cellStyle name="SAPBEXexcGood1 7" xfId="820" xr:uid="{00000000-0005-0000-0000-00001A030000}"/>
    <cellStyle name="SAPBEXexcGood1 8" xfId="821" xr:uid="{00000000-0005-0000-0000-00001B030000}"/>
    <cellStyle name="SAPBEXexcGood1 9" xfId="822" xr:uid="{00000000-0005-0000-0000-00001C030000}"/>
    <cellStyle name="SAPBEXexcGood2" xfId="33" xr:uid="{00000000-0005-0000-0000-00001D030000}"/>
    <cellStyle name="SAPBEXexcGood2 10" xfId="823" xr:uid="{00000000-0005-0000-0000-00001E030000}"/>
    <cellStyle name="SAPBEXexcGood2 11" xfId="824" xr:uid="{00000000-0005-0000-0000-00001F030000}"/>
    <cellStyle name="SAPBEXexcGood2 12" xfId="825" xr:uid="{00000000-0005-0000-0000-000020030000}"/>
    <cellStyle name="SAPBEXexcGood2 2" xfId="826" xr:uid="{00000000-0005-0000-0000-000021030000}"/>
    <cellStyle name="SAPBEXexcGood2 2 10" xfId="827" xr:uid="{00000000-0005-0000-0000-000022030000}"/>
    <cellStyle name="SAPBEXexcGood2 2 2" xfId="828" xr:uid="{00000000-0005-0000-0000-000023030000}"/>
    <cellStyle name="SAPBEXexcGood2 2 3" xfId="829" xr:uid="{00000000-0005-0000-0000-000024030000}"/>
    <cellStyle name="SAPBEXexcGood2 2 4" xfId="830" xr:uid="{00000000-0005-0000-0000-000025030000}"/>
    <cellStyle name="SAPBEXexcGood2 2 5" xfId="831" xr:uid="{00000000-0005-0000-0000-000026030000}"/>
    <cellStyle name="SAPBEXexcGood2 2 6" xfId="832" xr:uid="{00000000-0005-0000-0000-000027030000}"/>
    <cellStyle name="SAPBEXexcGood2 2 7" xfId="833" xr:uid="{00000000-0005-0000-0000-000028030000}"/>
    <cellStyle name="SAPBEXexcGood2 2 8" xfId="834" xr:uid="{00000000-0005-0000-0000-000029030000}"/>
    <cellStyle name="SAPBEXexcGood2 2 9" xfId="835" xr:uid="{00000000-0005-0000-0000-00002A030000}"/>
    <cellStyle name="SAPBEXexcGood2 3" xfId="836" xr:uid="{00000000-0005-0000-0000-00002B030000}"/>
    <cellStyle name="SAPBEXexcGood2 4" xfId="837" xr:uid="{00000000-0005-0000-0000-00002C030000}"/>
    <cellStyle name="SAPBEXexcGood2 5" xfId="838" xr:uid="{00000000-0005-0000-0000-00002D030000}"/>
    <cellStyle name="SAPBEXexcGood2 6" xfId="839" xr:uid="{00000000-0005-0000-0000-00002E030000}"/>
    <cellStyle name="SAPBEXexcGood2 7" xfId="840" xr:uid="{00000000-0005-0000-0000-00002F030000}"/>
    <cellStyle name="SAPBEXexcGood2 8" xfId="841" xr:uid="{00000000-0005-0000-0000-000030030000}"/>
    <cellStyle name="SAPBEXexcGood2 9" xfId="842" xr:uid="{00000000-0005-0000-0000-000031030000}"/>
    <cellStyle name="SAPBEXexcGood3" xfId="34" xr:uid="{00000000-0005-0000-0000-000032030000}"/>
    <cellStyle name="SAPBEXexcGood3 10" xfId="843" xr:uid="{00000000-0005-0000-0000-000033030000}"/>
    <cellStyle name="SAPBEXexcGood3 11" xfId="844" xr:uid="{00000000-0005-0000-0000-000034030000}"/>
    <cellStyle name="SAPBEXexcGood3 12" xfId="845" xr:uid="{00000000-0005-0000-0000-000035030000}"/>
    <cellStyle name="SAPBEXexcGood3 2" xfId="846" xr:uid="{00000000-0005-0000-0000-000036030000}"/>
    <cellStyle name="SAPBEXexcGood3 2 10" xfId="847" xr:uid="{00000000-0005-0000-0000-000037030000}"/>
    <cellStyle name="SAPBEXexcGood3 2 2" xfId="848" xr:uid="{00000000-0005-0000-0000-000038030000}"/>
    <cellStyle name="SAPBEXexcGood3 2 3" xfId="849" xr:uid="{00000000-0005-0000-0000-000039030000}"/>
    <cellStyle name="SAPBEXexcGood3 2 4" xfId="850" xr:uid="{00000000-0005-0000-0000-00003A030000}"/>
    <cellStyle name="SAPBEXexcGood3 2 5" xfId="851" xr:uid="{00000000-0005-0000-0000-00003B030000}"/>
    <cellStyle name="SAPBEXexcGood3 2 6" xfId="852" xr:uid="{00000000-0005-0000-0000-00003C030000}"/>
    <cellStyle name="SAPBEXexcGood3 2 7" xfId="853" xr:uid="{00000000-0005-0000-0000-00003D030000}"/>
    <cellStyle name="SAPBEXexcGood3 2 8" xfId="854" xr:uid="{00000000-0005-0000-0000-00003E030000}"/>
    <cellStyle name="SAPBEXexcGood3 2 9" xfId="855" xr:uid="{00000000-0005-0000-0000-00003F030000}"/>
    <cellStyle name="SAPBEXexcGood3 3" xfId="856" xr:uid="{00000000-0005-0000-0000-000040030000}"/>
    <cellStyle name="SAPBEXexcGood3 4" xfId="857" xr:uid="{00000000-0005-0000-0000-000041030000}"/>
    <cellStyle name="SAPBEXexcGood3 5" xfId="858" xr:uid="{00000000-0005-0000-0000-000042030000}"/>
    <cellStyle name="SAPBEXexcGood3 6" xfId="859" xr:uid="{00000000-0005-0000-0000-000043030000}"/>
    <cellStyle name="SAPBEXexcGood3 7" xfId="860" xr:uid="{00000000-0005-0000-0000-000044030000}"/>
    <cellStyle name="SAPBEXexcGood3 8" xfId="861" xr:uid="{00000000-0005-0000-0000-000045030000}"/>
    <cellStyle name="SAPBEXexcGood3 9" xfId="862" xr:uid="{00000000-0005-0000-0000-000046030000}"/>
    <cellStyle name="SAPBEXfilterDrill" xfId="35" xr:uid="{00000000-0005-0000-0000-000047030000}"/>
    <cellStyle name="SAPBEXfilterDrill 10" xfId="863" xr:uid="{00000000-0005-0000-0000-000048030000}"/>
    <cellStyle name="SAPBEXfilterDrill 11" xfId="864" xr:uid="{00000000-0005-0000-0000-000049030000}"/>
    <cellStyle name="SAPBEXfilterDrill 12" xfId="865" xr:uid="{00000000-0005-0000-0000-00004A030000}"/>
    <cellStyle name="SAPBEXfilterDrill 2" xfId="866" xr:uid="{00000000-0005-0000-0000-00004B030000}"/>
    <cellStyle name="SAPBEXfilterDrill 2 10" xfId="867" xr:uid="{00000000-0005-0000-0000-00004C030000}"/>
    <cellStyle name="SAPBEXfilterDrill 2 2" xfId="868" xr:uid="{00000000-0005-0000-0000-00004D030000}"/>
    <cellStyle name="SAPBEXfilterDrill 2 3" xfId="869" xr:uid="{00000000-0005-0000-0000-00004E030000}"/>
    <cellStyle name="SAPBEXfilterDrill 2 4" xfId="870" xr:uid="{00000000-0005-0000-0000-00004F030000}"/>
    <cellStyle name="SAPBEXfilterDrill 2 5" xfId="871" xr:uid="{00000000-0005-0000-0000-000050030000}"/>
    <cellStyle name="SAPBEXfilterDrill 2 6" xfId="872" xr:uid="{00000000-0005-0000-0000-000051030000}"/>
    <cellStyle name="SAPBEXfilterDrill 2 7" xfId="873" xr:uid="{00000000-0005-0000-0000-000052030000}"/>
    <cellStyle name="SAPBEXfilterDrill 2 8" xfId="874" xr:uid="{00000000-0005-0000-0000-000053030000}"/>
    <cellStyle name="SAPBEXfilterDrill 2 9" xfId="875" xr:uid="{00000000-0005-0000-0000-000054030000}"/>
    <cellStyle name="SAPBEXfilterDrill 3" xfId="876" xr:uid="{00000000-0005-0000-0000-000055030000}"/>
    <cellStyle name="SAPBEXfilterDrill 4" xfId="877" xr:uid="{00000000-0005-0000-0000-000056030000}"/>
    <cellStyle name="SAPBEXfilterDrill 5" xfId="878" xr:uid="{00000000-0005-0000-0000-000057030000}"/>
    <cellStyle name="SAPBEXfilterDrill 6" xfId="879" xr:uid="{00000000-0005-0000-0000-000058030000}"/>
    <cellStyle name="SAPBEXfilterDrill 7" xfId="880" xr:uid="{00000000-0005-0000-0000-000059030000}"/>
    <cellStyle name="SAPBEXfilterDrill 8" xfId="881" xr:uid="{00000000-0005-0000-0000-00005A030000}"/>
    <cellStyle name="SAPBEXfilterDrill 9" xfId="882" xr:uid="{00000000-0005-0000-0000-00005B030000}"/>
    <cellStyle name="SAPBEXfilterItem" xfId="36" xr:uid="{00000000-0005-0000-0000-00005C030000}"/>
    <cellStyle name="SAPBEXfilterItem 10" xfId="883" xr:uid="{00000000-0005-0000-0000-00005D030000}"/>
    <cellStyle name="SAPBEXfilterItem 11" xfId="884" xr:uid="{00000000-0005-0000-0000-00005E030000}"/>
    <cellStyle name="SAPBEXfilterItem 12" xfId="885" xr:uid="{00000000-0005-0000-0000-00005F030000}"/>
    <cellStyle name="SAPBEXfilterItem 2" xfId="886" xr:uid="{00000000-0005-0000-0000-000060030000}"/>
    <cellStyle name="SAPBEXfilterItem 2 10" xfId="887" xr:uid="{00000000-0005-0000-0000-000061030000}"/>
    <cellStyle name="SAPBEXfilterItem 2 2" xfId="888" xr:uid="{00000000-0005-0000-0000-000062030000}"/>
    <cellStyle name="SAPBEXfilterItem 2 3" xfId="889" xr:uid="{00000000-0005-0000-0000-000063030000}"/>
    <cellStyle name="SAPBEXfilterItem 2 4" xfId="890" xr:uid="{00000000-0005-0000-0000-000064030000}"/>
    <cellStyle name="SAPBEXfilterItem 2 5" xfId="891" xr:uid="{00000000-0005-0000-0000-000065030000}"/>
    <cellStyle name="SAPBEXfilterItem 2 6" xfId="892" xr:uid="{00000000-0005-0000-0000-000066030000}"/>
    <cellStyle name="SAPBEXfilterItem 2 7" xfId="893" xr:uid="{00000000-0005-0000-0000-000067030000}"/>
    <cellStyle name="SAPBEXfilterItem 2 8" xfId="894" xr:uid="{00000000-0005-0000-0000-000068030000}"/>
    <cellStyle name="SAPBEXfilterItem 2 9" xfId="895" xr:uid="{00000000-0005-0000-0000-000069030000}"/>
    <cellStyle name="SAPBEXfilterItem 3" xfId="896" xr:uid="{00000000-0005-0000-0000-00006A030000}"/>
    <cellStyle name="SAPBEXfilterItem 4" xfId="897" xr:uid="{00000000-0005-0000-0000-00006B030000}"/>
    <cellStyle name="SAPBEXfilterItem 5" xfId="898" xr:uid="{00000000-0005-0000-0000-00006C030000}"/>
    <cellStyle name="SAPBEXfilterItem 6" xfId="899" xr:uid="{00000000-0005-0000-0000-00006D030000}"/>
    <cellStyle name="SAPBEXfilterItem 7" xfId="900" xr:uid="{00000000-0005-0000-0000-00006E030000}"/>
    <cellStyle name="SAPBEXfilterItem 8" xfId="901" xr:uid="{00000000-0005-0000-0000-00006F030000}"/>
    <cellStyle name="SAPBEXfilterItem 9" xfId="902" xr:uid="{00000000-0005-0000-0000-000070030000}"/>
    <cellStyle name="SAPBEXfilterText" xfId="37" xr:uid="{00000000-0005-0000-0000-000071030000}"/>
    <cellStyle name="SAPBEXfilterText 10" xfId="903" xr:uid="{00000000-0005-0000-0000-000072030000}"/>
    <cellStyle name="SAPBEXfilterText 11" xfId="904" xr:uid="{00000000-0005-0000-0000-000073030000}"/>
    <cellStyle name="SAPBEXfilterText 12" xfId="905" xr:uid="{00000000-0005-0000-0000-000074030000}"/>
    <cellStyle name="SAPBEXfilterText 2" xfId="906" xr:uid="{00000000-0005-0000-0000-000075030000}"/>
    <cellStyle name="SAPBEXfilterText 2 10" xfId="907" xr:uid="{00000000-0005-0000-0000-000076030000}"/>
    <cellStyle name="SAPBEXfilterText 2 2" xfId="908" xr:uid="{00000000-0005-0000-0000-000077030000}"/>
    <cellStyle name="SAPBEXfilterText 2 3" xfId="909" xr:uid="{00000000-0005-0000-0000-000078030000}"/>
    <cellStyle name="SAPBEXfilterText 2 4" xfId="910" xr:uid="{00000000-0005-0000-0000-000079030000}"/>
    <cellStyle name="SAPBEXfilterText 2 5" xfId="911" xr:uid="{00000000-0005-0000-0000-00007A030000}"/>
    <cellStyle name="SAPBEXfilterText 2 6" xfId="912" xr:uid="{00000000-0005-0000-0000-00007B030000}"/>
    <cellStyle name="SAPBEXfilterText 2 7" xfId="913" xr:uid="{00000000-0005-0000-0000-00007C030000}"/>
    <cellStyle name="SAPBEXfilterText 2 8" xfId="914" xr:uid="{00000000-0005-0000-0000-00007D030000}"/>
    <cellStyle name="SAPBEXfilterText 2 9" xfId="915" xr:uid="{00000000-0005-0000-0000-00007E030000}"/>
    <cellStyle name="SAPBEXfilterText 3" xfId="916" xr:uid="{00000000-0005-0000-0000-00007F030000}"/>
    <cellStyle name="SAPBEXfilterText 4" xfId="917" xr:uid="{00000000-0005-0000-0000-000080030000}"/>
    <cellStyle name="SAPBEXfilterText 5" xfId="918" xr:uid="{00000000-0005-0000-0000-000081030000}"/>
    <cellStyle name="SAPBEXfilterText 6" xfId="919" xr:uid="{00000000-0005-0000-0000-000082030000}"/>
    <cellStyle name="SAPBEXfilterText 7" xfId="920" xr:uid="{00000000-0005-0000-0000-000083030000}"/>
    <cellStyle name="SAPBEXfilterText 8" xfId="921" xr:uid="{00000000-0005-0000-0000-000084030000}"/>
    <cellStyle name="SAPBEXfilterText 9" xfId="922" xr:uid="{00000000-0005-0000-0000-000085030000}"/>
    <cellStyle name="SAPBEXformats" xfId="38" xr:uid="{00000000-0005-0000-0000-000086030000}"/>
    <cellStyle name="SAPBEXformats 10" xfId="923" xr:uid="{00000000-0005-0000-0000-000087030000}"/>
    <cellStyle name="SAPBEXformats 11" xfId="924" xr:uid="{00000000-0005-0000-0000-000088030000}"/>
    <cellStyle name="SAPBEXformats 12" xfId="925" xr:uid="{00000000-0005-0000-0000-000089030000}"/>
    <cellStyle name="SAPBEXformats 2" xfId="926" xr:uid="{00000000-0005-0000-0000-00008A030000}"/>
    <cellStyle name="SAPBEXformats 2 10" xfId="927" xr:uid="{00000000-0005-0000-0000-00008B030000}"/>
    <cellStyle name="SAPBEXformats 2 2" xfId="928" xr:uid="{00000000-0005-0000-0000-00008C030000}"/>
    <cellStyle name="SAPBEXformats 2 3" xfId="929" xr:uid="{00000000-0005-0000-0000-00008D030000}"/>
    <cellStyle name="SAPBEXformats 2 4" xfId="930" xr:uid="{00000000-0005-0000-0000-00008E030000}"/>
    <cellStyle name="SAPBEXformats 2 5" xfId="931" xr:uid="{00000000-0005-0000-0000-00008F030000}"/>
    <cellStyle name="SAPBEXformats 2 6" xfId="932" xr:uid="{00000000-0005-0000-0000-000090030000}"/>
    <cellStyle name="SAPBEXformats 2 7" xfId="933" xr:uid="{00000000-0005-0000-0000-000091030000}"/>
    <cellStyle name="SAPBEXformats 2 8" xfId="934" xr:uid="{00000000-0005-0000-0000-000092030000}"/>
    <cellStyle name="SAPBEXformats 2 9" xfId="935" xr:uid="{00000000-0005-0000-0000-000093030000}"/>
    <cellStyle name="SAPBEXformats 3" xfId="936" xr:uid="{00000000-0005-0000-0000-000094030000}"/>
    <cellStyle name="SAPBEXformats 4" xfId="937" xr:uid="{00000000-0005-0000-0000-000095030000}"/>
    <cellStyle name="SAPBEXformats 5" xfId="938" xr:uid="{00000000-0005-0000-0000-000096030000}"/>
    <cellStyle name="SAPBEXformats 6" xfId="939" xr:uid="{00000000-0005-0000-0000-000097030000}"/>
    <cellStyle name="SAPBEXformats 7" xfId="940" xr:uid="{00000000-0005-0000-0000-000098030000}"/>
    <cellStyle name="SAPBEXformats 8" xfId="941" xr:uid="{00000000-0005-0000-0000-000099030000}"/>
    <cellStyle name="SAPBEXformats 9" xfId="942" xr:uid="{00000000-0005-0000-0000-00009A030000}"/>
    <cellStyle name="SAPBEXheaderItem" xfId="39" xr:uid="{00000000-0005-0000-0000-00009B030000}"/>
    <cellStyle name="SAPBEXheaderItem 10" xfId="943" xr:uid="{00000000-0005-0000-0000-00009C030000}"/>
    <cellStyle name="SAPBEXheaderItem 11" xfId="944" xr:uid="{00000000-0005-0000-0000-00009D030000}"/>
    <cellStyle name="SAPBEXheaderItem 12" xfId="945" xr:uid="{00000000-0005-0000-0000-00009E030000}"/>
    <cellStyle name="SAPBEXheaderItem 2" xfId="946" xr:uid="{00000000-0005-0000-0000-00009F030000}"/>
    <cellStyle name="SAPBEXheaderItem 2 10" xfId="947" xr:uid="{00000000-0005-0000-0000-0000A0030000}"/>
    <cellStyle name="SAPBEXheaderItem 2 2" xfId="948" xr:uid="{00000000-0005-0000-0000-0000A1030000}"/>
    <cellStyle name="SAPBEXheaderItem 2 3" xfId="949" xr:uid="{00000000-0005-0000-0000-0000A2030000}"/>
    <cellStyle name="SAPBEXheaderItem 2 4" xfId="950" xr:uid="{00000000-0005-0000-0000-0000A3030000}"/>
    <cellStyle name="SAPBEXheaderItem 2 5" xfId="951" xr:uid="{00000000-0005-0000-0000-0000A4030000}"/>
    <cellStyle name="SAPBEXheaderItem 2 6" xfId="952" xr:uid="{00000000-0005-0000-0000-0000A5030000}"/>
    <cellStyle name="SAPBEXheaderItem 2 7" xfId="953" xr:uid="{00000000-0005-0000-0000-0000A6030000}"/>
    <cellStyle name="SAPBEXheaderItem 2 8" xfId="954" xr:uid="{00000000-0005-0000-0000-0000A7030000}"/>
    <cellStyle name="SAPBEXheaderItem 2 9" xfId="955" xr:uid="{00000000-0005-0000-0000-0000A8030000}"/>
    <cellStyle name="SAPBEXheaderItem 3" xfId="956" xr:uid="{00000000-0005-0000-0000-0000A9030000}"/>
    <cellStyle name="SAPBEXheaderItem 4" xfId="957" xr:uid="{00000000-0005-0000-0000-0000AA030000}"/>
    <cellStyle name="SAPBEXheaderItem 5" xfId="958" xr:uid="{00000000-0005-0000-0000-0000AB030000}"/>
    <cellStyle name="SAPBEXheaderItem 6" xfId="959" xr:uid="{00000000-0005-0000-0000-0000AC030000}"/>
    <cellStyle name="SAPBEXheaderItem 7" xfId="960" xr:uid="{00000000-0005-0000-0000-0000AD030000}"/>
    <cellStyle name="SAPBEXheaderItem 8" xfId="961" xr:uid="{00000000-0005-0000-0000-0000AE030000}"/>
    <cellStyle name="SAPBEXheaderItem 9" xfId="962" xr:uid="{00000000-0005-0000-0000-0000AF030000}"/>
    <cellStyle name="SAPBEXheaderText" xfId="40" xr:uid="{00000000-0005-0000-0000-0000B0030000}"/>
    <cellStyle name="SAPBEXheaderText 10" xfId="963" xr:uid="{00000000-0005-0000-0000-0000B1030000}"/>
    <cellStyle name="SAPBEXheaderText 11" xfId="964" xr:uid="{00000000-0005-0000-0000-0000B2030000}"/>
    <cellStyle name="SAPBEXheaderText 12" xfId="965" xr:uid="{00000000-0005-0000-0000-0000B3030000}"/>
    <cellStyle name="SAPBEXheaderText 2" xfId="966" xr:uid="{00000000-0005-0000-0000-0000B4030000}"/>
    <cellStyle name="SAPBEXheaderText 2 10" xfId="967" xr:uid="{00000000-0005-0000-0000-0000B5030000}"/>
    <cellStyle name="SAPBEXheaderText 2 2" xfId="968" xr:uid="{00000000-0005-0000-0000-0000B6030000}"/>
    <cellStyle name="SAPBEXheaderText 2 3" xfId="969" xr:uid="{00000000-0005-0000-0000-0000B7030000}"/>
    <cellStyle name="SAPBEXheaderText 2 4" xfId="970" xr:uid="{00000000-0005-0000-0000-0000B8030000}"/>
    <cellStyle name="SAPBEXheaderText 2 5" xfId="971" xr:uid="{00000000-0005-0000-0000-0000B9030000}"/>
    <cellStyle name="SAPBEXheaderText 2 6" xfId="972" xr:uid="{00000000-0005-0000-0000-0000BA030000}"/>
    <cellStyle name="SAPBEXheaderText 2 7" xfId="973" xr:uid="{00000000-0005-0000-0000-0000BB030000}"/>
    <cellStyle name="SAPBEXheaderText 2 8" xfId="974" xr:uid="{00000000-0005-0000-0000-0000BC030000}"/>
    <cellStyle name="SAPBEXheaderText 2 9" xfId="975" xr:uid="{00000000-0005-0000-0000-0000BD030000}"/>
    <cellStyle name="SAPBEXheaderText 3" xfId="976" xr:uid="{00000000-0005-0000-0000-0000BE030000}"/>
    <cellStyle name="SAPBEXheaderText 4" xfId="977" xr:uid="{00000000-0005-0000-0000-0000BF030000}"/>
    <cellStyle name="SAPBEXheaderText 5" xfId="978" xr:uid="{00000000-0005-0000-0000-0000C0030000}"/>
    <cellStyle name="SAPBEXheaderText 6" xfId="979" xr:uid="{00000000-0005-0000-0000-0000C1030000}"/>
    <cellStyle name="SAPBEXheaderText 7" xfId="980" xr:uid="{00000000-0005-0000-0000-0000C2030000}"/>
    <cellStyle name="SAPBEXheaderText 8" xfId="981" xr:uid="{00000000-0005-0000-0000-0000C3030000}"/>
    <cellStyle name="SAPBEXheaderText 9" xfId="982" xr:uid="{00000000-0005-0000-0000-0000C4030000}"/>
    <cellStyle name="SAPBEXHLevel0" xfId="41" xr:uid="{00000000-0005-0000-0000-0000C5030000}"/>
    <cellStyle name="SAPBEXHLevel0 10" xfId="983" xr:uid="{00000000-0005-0000-0000-0000C6030000}"/>
    <cellStyle name="SAPBEXHLevel0 11" xfId="984" xr:uid="{00000000-0005-0000-0000-0000C7030000}"/>
    <cellStyle name="SAPBEXHLevel0 12" xfId="985" xr:uid="{00000000-0005-0000-0000-0000C8030000}"/>
    <cellStyle name="SAPBEXHLevel0 2" xfId="986" xr:uid="{00000000-0005-0000-0000-0000C9030000}"/>
    <cellStyle name="SAPBEXHLevel0 2 10" xfId="987" xr:uid="{00000000-0005-0000-0000-0000CA030000}"/>
    <cellStyle name="SAPBEXHLevel0 2 11" xfId="988" xr:uid="{00000000-0005-0000-0000-0000CB030000}"/>
    <cellStyle name="SAPBEXHLevel0 2 2" xfId="989" xr:uid="{00000000-0005-0000-0000-0000CC030000}"/>
    <cellStyle name="SAPBEXHLevel0 2 3" xfId="990" xr:uid="{00000000-0005-0000-0000-0000CD030000}"/>
    <cellStyle name="SAPBEXHLevel0 2 4" xfId="991" xr:uid="{00000000-0005-0000-0000-0000CE030000}"/>
    <cellStyle name="SAPBEXHLevel0 2 5" xfId="992" xr:uid="{00000000-0005-0000-0000-0000CF030000}"/>
    <cellStyle name="SAPBEXHLevel0 2 6" xfId="993" xr:uid="{00000000-0005-0000-0000-0000D0030000}"/>
    <cellStyle name="SAPBEXHLevel0 2 7" xfId="994" xr:uid="{00000000-0005-0000-0000-0000D1030000}"/>
    <cellStyle name="SAPBEXHLevel0 2 8" xfId="995" xr:uid="{00000000-0005-0000-0000-0000D2030000}"/>
    <cellStyle name="SAPBEXHLevel0 2 9" xfId="996" xr:uid="{00000000-0005-0000-0000-0000D3030000}"/>
    <cellStyle name="SAPBEXHLevel0 3" xfId="997" xr:uid="{00000000-0005-0000-0000-0000D4030000}"/>
    <cellStyle name="SAPBEXHLevel0 4" xfId="998" xr:uid="{00000000-0005-0000-0000-0000D5030000}"/>
    <cellStyle name="SAPBEXHLevel0 5" xfId="999" xr:uid="{00000000-0005-0000-0000-0000D6030000}"/>
    <cellStyle name="SAPBEXHLevel0 6" xfId="1000" xr:uid="{00000000-0005-0000-0000-0000D7030000}"/>
    <cellStyle name="SAPBEXHLevel0 7" xfId="1001" xr:uid="{00000000-0005-0000-0000-0000D8030000}"/>
    <cellStyle name="SAPBEXHLevel0 8" xfId="1002" xr:uid="{00000000-0005-0000-0000-0000D9030000}"/>
    <cellStyle name="SAPBEXHLevel0 9" xfId="1003" xr:uid="{00000000-0005-0000-0000-0000DA030000}"/>
    <cellStyle name="SAPBEXHLevel0X" xfId="42" xr:uid="{00000000-0005-0000-0000-0000DB030000}"/>
    <cellStyle name="SAPBEXHLevel0X 10" xfId="1004" xr:uid="{00000000-0005-0000-0000-0000DC030000}"/>
    <cellStyle name="SAPBEXHLevel0X 11" xfId="1005" xr:uid="{00000000-0005-0000-0000-0000DD030000}"/>
    <cellStyle name="SAPBEXHLevel0X 12" xfId="1006" xr:uid="{00000000-0005-0000-0000-0000DE030000}"/>
    <cellStyle name="SAPBEXHLevel0X 2" xfId="1007" xr:uid="{00000000-0005-0000-0000-0000DF030000}"/>
    <cellStyle name="SAPBEXHLevel0X 2 10" xfId="1008" xr:uid="{00000000-0005-0000-0000-0000E0030000}"/>
    <cellStyle name="SAPBEXHLevel0X 2 2" xfId="1009" xr:uid="{00000000-0005-0000-0000-0000E1030000}"/>
    <cellStyle name="SAPBEXHLevel0X 2 3" xfId="1010" xr:uid="{00000000-0005-0000-0000-0000E2030000}"/>
    <cellStyle name="SAPBEXHLevel0X 2 4" xfId="1011" xr:uid="{00000000-0005-0000-0000-0000E3030000}"/>
    <cellStyle name="SAPBEXHLevel0X 2 5" xfId="1012" xr:uid="{00000000-0005-0000-0000-0000E4030000}"/>
    <cellStyle name="SAPBEXHLevel0X 2 6" xfId="1013" xr:uid="{00000000-0005-0000-0000-0000E5030000}"/>
    <cellStyle name="SAPBEXHLevel0X 2 7" xfId="1014" xr:uid="{00000000-0005-0000-0000-0000E6030000}"/>
    <cellStyle name="SAPBEXHLevel0X 2 8" xfId="1015" xr:uid="{00000000-0005-0000-0000-0000E7030000}"/>
    <cellStyle name="SAPBEXHLevel0X 2 9" xfId="1016" xr:uid="{00000000-0005-0000-0000-0000E8030000}"/>
    <cellStyle name="SAPBEXHLevel0X 3" xfId="1017" xr:uid="{00000000-0005-0000-0000-0000E9030000}"/>
    <cellStyle name="SAPBEXHLevel0X 4" xfId="1018" xr:uid="{00000000-0005-0000-0000-0000EA030000}"/>
    <cellStyle name="SAPBEXHLevel0X 5" xfId="1019" xr:uid="{00000000-0005-0000-0000-0000EB030000}"/>
    <cellStyle name="SAPBEXHLevel0X 6" xfId="1020" xr:uid="{00000000-0005-0000-0000-0000EC030000}"/>
    <cellStyle name="SAPBEXHLevel0X 7" xfId="1021" xr:uid="{00000000-0005-0000-0000-0000ED030000}"/>
    <cellStyle name="SAPBEXHLevel0X 8" xfId="1022" xr:uid="{00000000-0005-0000-0000-0000EE030000}"/>
    <cellStyle name="SAPBEXHLevel0X 9" xfId="1023" xr:uid="{00000000-0005-0000-0000-0000EF030000}"/>
    <cellStyle name="SAPBEXHLevel1" xfId="43" xr:uid="{00000000-0005-0000-0000-0000F0030000}"/>
    <cellStyle name="SAPBEXHLevel1 10" xfId="1024" xr:uid="{00000000-0005-0000-0000-0000F1030000}"/>
    <cellStyle name="SAPBEXHLevel1 11" xfId="1025" xr:uid="{00000000-0005-0000-0000-0000F2030000}"/>
    <cellStyle name="SAPBEXHLevel1 12" xfId="1026" xr:uid="{00000000-0005-0000-0000-0000F3030000}"/>
    <cellStyle name="SAPBEXHLevel1 2" xfId="1027" xr:uid="{00000000-0005-0000-0000-0000F4030000}"/>
    <cellStyle name="SAPBEXHLevel1 2 10" xfId="1028" xr:uid="{00000000-0005-0000-0000-0000F5030000}"/>
    <cellStyle name="SAPBEXHLevel1 2 11" xfId="1029" xr:uid="{00000000-0005-0000-0000-0000F6030000}"/>
    <cellStyle name="SAPBEXHLevel1 2 2" xfId="1030" xr:uid="{00000000-0005-0000-0000-0000F7030000}"/>
    <cellStyle name="SAPBEXHLevel1 2 3" xfId="1031" xr:uid="{00000000-0005-0000-0000-0000F8030000}"/>
    <cellStyle name="SAPBEXHLevel1 2 4" xfId="1032" xr:uid="{00000000-0005-0000-0000-0000F9030000}"/>
    <cellStyle name="SAPBEXHLevel1 2 5" xfId="1033" xr:uid="{00000000-0005-0000-0000-0000FA030000}"/>
    <cellStyle name="SAPBEXHLevel1 2 6" xfId="1034" xr:uid="{00000000-0005-0000-0000-0000FB030000}"/>
    <cellStyle name="SAPBEXHLevel1 2 7" xfId="1035" xr:uid="{00000000-0005-0000-0000-0000FC030000}"/>
    <cellStyle name="SAPBEXHLevel1 2 8" xfId="1036" xr:uid="{00000000-0005-0000-0000-0000FD030000}"/>
    <cellStyle name="SAPBEXHLevel1 2 9" xfId="1037" xr:uid="{00000000-0005-0000-0000-0000FE030000}"/>
    <cellStyle name="SAPBEXHLevel1 3" xfId="1038" xr:uid="{00000000-0005-0000-0000-0000FF030000}"/>
    <cellStyle name="SAPBEXHLevel1 4" xfId="1039" xr:uid="{00000000-0005-0000-0000-000000040000}"/>
    <cellStyle name="SAPBEXHLevel1 5" xfId="1040" xr:uid="{00000000-0005-0000-0000-000001040000}"/>
    <cellStyle name="SAPBEXHLevel1 6" xfId="1041" xr:uid="{00000000-0005-0000-0000-000002040000}"/>
    <cellStyle name="SAPBEXHLevel1 7" xfId="1042" xr:uid="{00000000-0005-0000-0000-000003040000}"/>
    <cellStyle name="SAPBEXHLevel1 8" xfId="1043" xr:uid="{00000000-0005-0000-0000-000004040000}"/>
    <cellStyle name="SAPBEXHLevel1 9" xfId="1044" xr:uid="{00000000-0005-0000-0000-000005040000}"/>
    <cellStyle name="SAPBEXHLevel1X" xfId="44" xr:uid="{00000000-0005-0000-0000-000006040000}"/>
    <cellStyle name="SAPBEXHLevel1X 10" xfId="1045" xr:uid="{00000000-0005-0000-0000-000007040000}"/>
    <cellStyle name="SAPBEXHLevel1X 11" xfId="1046" xr:uid="{00000000-0005-0000-0000-000008040000}"/>
    <cellStyle name="SAPBEXHLevel1X 12" xfId="1047" xr:uid="{00000000-0005-0000-0000-000009040000}"/>
    <cellStyle name="SAPBEXHLevel1X 2" xfId="1048" xr:uid="{00000000-0005-0000-0000-00000A040000}"/>
    <cellStyle name="SAPBEXHLevel1X 2 10" xfId="1049" xr:uid="{00000000-0005-0000-0000-00000B040000}"/>
    <cellStyle name="SAPBEXHLevel1X 2 2" xfId="1050" xr:uid="{00000000-0005-0000-0000-00000C040000}"/>
    <cellStyle name="SAPBEXHLevel1X 2 3" xfId="1051" xr:uid="{00000000-0005-0000-0000-00000D040000}"/>
    <cellStyle name="SAPBEXHLevel1X 2 4" xfId="1052" xr:uid="{00000000-0005-0000-0000-00000E040000}"/>
    <cellStyle name="SAPBEXHLevel1X 2 5" xfId="1053" xr:uid="{00000000-0005-0000-0000-00000F040000}"/>
    <cellStyle name="SAPBEXHLevel1X 2 6" xfId="1054" xr:uid="{00000000-0005-0000-0000-000010040000}"/>
    <cellStyle name="SAPBEXHLevel1X 2 7" xfId="1055" xr:uid="{00000000-0005-0000-0000-000011040000}"/>
    <cellStyle name="SAPBEXHLevel1X 2 8" xfId="1056" xr:uid="{00000000-0005-0000-0000-000012040000}"/>
    <cellStyle name="SAPBEXHLevel1X 2 9" xfId="1057" xr:uid="{00000000-0005-0000-0000-000013040000}"/>
    <cellStyle name="SAPBEXHLevel1X 3" xfId="1058" xr:uid="{00000000-0005-0000-0000-000014040000}"/>
    <cellStyle name="SAPBEXHLevel1X 4" xfId="1059" xr:uid="{00000000-0005-0000-0000-000015040000}"/>
    <cellStyle name="SAPBEXHLevel1X 5" xfId="1060" xr:uid="{00000000-0005-0000-0000-000016040000}"/>
    <cellStyle name="SAPBEXHLevel1X 6" xfId="1061" xr:uid="{00000000-0005-0000-0000-000017040000}"/>
    <cellStyle name="SAPBEXHLevel1X 7" xfId="1062" xr:uid="{00000000-0005-0000-0000-000018040000}"/>
    <cellStyle name="SAPBEXHLevel1X 8" xfId="1063" xr:uid="{00000000-0005-0000-0000-000019040000}"/>
    <cellStyle name="SAPBEXHLevel1X 9" xfId="1064" xr:uid="{00000000-0005-0000-0000-00001A040000}"/>
    <cellStyle name="SAPBEXHLevel2" xfId="45" xr:uid="{00000000-0005-0000-0000-00001B040000}"/>
    <cellStyle name="SAPBEXHLevel2 10" xfId="1065" xr:uid="{00000000-0005-0000-0000-00001C040000}"/>
    <cellStyle name="SAPBEXHLevel2 11" xfId="1066" xr:uid="{00000000-0005-0000-0000-00001D040000}"/>
    <cellStyle name="SAPBEXHLevel2 12" xfId="1067" xr:uid="{00000000-0005-0000-0000-00001E040000}"/>
    <cellStyle name="SAPBEXHLevel2 2" xfId="1068" xr:uid="{00000000-0005-0000-0000-00001F040000}"/>
    <cellStyle name="SAPBEXHLevel2 2 10" xfId="1069" xr:uid="{00000000-0005-0000-0000-000020040000}"/>
    <cellStyle name="SAPBEXHLevel2 2 2" xfId="1070" xr:uid="{00000000-0005-0000-0000-000021040000}"/>
    <cellStyle name="SAPBEXHLevel2 2 3" xfId="1071" xr:uid="{00000000-0005-0000-0000-000022040000}"/>
    <cellStyle name="SAPBEXHLevel2 2 4" xfId="1072" xr:uid="{00000000-0005-0000-0000-000023040000}"/>
    <cellStyle name="SAPBEXHLevel2 2 5" xfId="1073" xr:uid="{00000000-0005-0000-0000-000024040000}"/>
    <cellStyle name="SAPBEXHLevel2 2 6" xfId="1074" xr:uid="{00000000-0005-0000-0000-000025040000}"/>
    <cellStyle name="SAPBEXHLevel2 2 7" xfId="1075" xr:uid="{00000000-0005-0000-0000-000026040000}"/>
    <cellStyle name="SAPBEXHLevel2 2 8" xfId="1076" xr:uid="{00000000-0005-0000-0000-000027040000}"/>
    <cellStyle name="SAPBEXHLevel2 2 9" xfId="1077" xr:uid="{00000000-0005-0000-0000-000028040000}"/>
    <cellStyle name="SAPBEXHLevel2 3" xfId="1078" xr:uid="{00000000-0005-0000-0000-000029040000}"/>
    <cellStyle name="SAPBEXHLevel2 4" xfId="1079" xr:uid="{00000000-0005-0000-0000-00002A040000}"/>
    <cellStyle name="SAPBEXHLevel2 5" xfId="1080" xr:uid="{00000000-0005-0000-0000-00002B040000}"/>
    <cellStyle name="SAPBEXHLevel2 6" xfId="1081" xr:uid="{00000000-0005-0000-0000-00002C040000}"/>
    <cellStyle name="SAPBEXHLevel2 7" xfId="1082" xr:uid="{00000000-0005-0000-0000-00002D040000}"/>
    <cellStyle name="SAPBEXHLevel2 8" xfId="1083" xr:uid="{00000000-0005-0000-0000-00002E040000}"/>
    <cellStyle name="SAPBEXHLevel2 9" xfId="1084" xr:uid="{00000000-0005-0000-0000-00002F040000}"/>
    <cellStyle name="SAPBEXHLevel2X" xfId="46" xr:uid="{00000000-0005-0000-0000-000030040000}"/>
    <cellStyle name="SAPBEXHLevel2X 10" xfId="1085" xr:uid="{00000000-0005-0000-0000-000031040000}"/>
    <cellStyle name="SAPBEXHLevel2X 11" xfId="1086" xr:uid="{00000000-0005-0000-0000-000032040000}"/>
    <cellStyle name="SAPBEXHLevel2X 12" xfId="1087" xr:uid="{00000000-0005-0000-0000-000033040000}"/>
    <cellStyle name="SAPBEXHLevel2X 2" xfId="1088" xr:uid="{00000000-0005-0000-0000-000034040000}"/>
    <cellStyle name="SAPBEXHLevel2X 2 10" xfId="1089" xr:uid="{00000000-0005-0000-0000-000035040000}"/>
    <cellStyle name="SAPBEXHLevel2X 2 2" xfId="1090" xr:uid="{00000000-0005-0000-0000-000036040000}"/>
    <cellStyle name="SAPBEXHLevel2X 2 3" xfId="1091" xr:uid="{00000000-0005-0000-0000-000037040000}"/>
    <cellStyle name="SAPBEXHLevel2X 2 4" xfId="1092" xr:uid="{00000000-0005-0000-0000-000038040000}"/>
    <cellStyle name="SAPBEXHLevel2X 2 5" xfId="1093" xr:uid="{00000000-0005-0000-0000-000039040000}"/>
    <cellStyle name="SAPBEXHLevel2X 2 6" xfId="1094" xr:uid="{00000000-0005-0000-0000-00003A040000}"/>
    <cellStyle name="SAPBEXHLevel2X 2 7" xfId="1095" xr:uid="{00000000-0005-0000-0000-00003B040000}"/>
    <cellStyle name="SAPBEXHLevel2X 2 8" xfId="1096" xr:uid="{00000000-0005-0000-0000-00003C040000}"/>
    <cellStyle name="SAPBEXHLevel2X 2 9" xfId="1097" xr:uid="{00000000-0005-0000-0000-00003D040000}"/>
    <cellStyle name="SAPBEXHLevel2X 3" xfId="1098" xr:uid="{00000000-0005-0000-0000-00003E040000}"/>
    <cellStyle name="SAPBEXHLevel2X 4" xfId="1099" xr:uid="{00000000-0005-0000-0000-00003F040000}"/>
    <cellStyle name="SAPBEXHLevel2X 5" xfId="1100" xr:uid="{00000000-0005-0000-0000-000040040000}"/>
    <cellStyle name="SAPBEXHLevel2X 6" xfId="1101" xr:uid="{00000000-0005-0000-0000-000041040000}"/>
    <cellStyle name="SAPBEXHLevel2X 7" xfId="1102" xr:uid="{00000000-0005-0000-0000-000042040000}"/>
    <cellStyle name="SAPBEXHLevel2X 8" xfId="1103" xr:uid="{00000000-0005-0000-0000-000043040000}"/>
    <cellStyle name="SAPBEXHLevel2X 9" xfId="1104" xr:uid="{00000000-0005-0000-0000-000044040000}"/>
    <cellStyle name="SAPBEXHLevel3" xfId="47" xr:uid="{00000000-0005-0000-0000-000045040000}"/>
    <cellStyle name="SAPBEXHLevel3 10" xfId="1105" xr:uid="{00000000-0005-0000-0000-000046040000}"/>
    <cellStyle name="SAPBEXHLevel3 11" xfId="1106" xr:uid="{00000000-0005-0000-0000-000047040000}"/>
    <cellStyle name="SAPBEXHLevel3 12" xfId="1107" xr:uid="{00000000-0005-0000-0000-000048040000}"/>
    <cellStyle name="SAPBEXHLevel3 2" xfId="1108" xr:uid="{00000000-0005-0000-0000-000049040000}"/>
    <cellStyle name="SAPBEXHLevel3 2 10" xfId="1109" xr:uid="{00000000-0005-0000-0000-00004A040000}"/>
    <cellStyle name="SAPBEXHLevel3 2 2" xfId="1110" xr:uid="{00000000-0005-0000-0000-00004B040000}"/>
    <cellStyle name="SAPBEXHLevel3 2 3" xfId="1111" xr:uid="{00000000-0005-0000-0000-00004C040000}"/>
    <cellStyle name="SAPBEXHLevel3 2 4" xfId="1112" xr:uid="{00000000-0005-0000-0000-00004D040000}"/>
    <cellStyle name="SAPBEXHLevel3 2 5" xfId="1113" xr:uid="{00000000-0005-0000-0000-00004E040000}"/>
    <cellStyle name="SAPBEXHLevel3 2 6" xfId="1114" xr:uid="{00000000-0005-0000-0000-00004F040000}"/>
    <cellStyle name="SAPBEXHLevel3 2 7" xfId="1115" xr:uid="{00000000-0005-0000-0000-000050040000}"/>
    <cellStyle name="SAPBEXHLevel3 2 8" xfId="1116" xr:uid="{00000000-0005-0000-0000-000051040000}"/>
    <cellStyle name="SAPBEXHLevel3 2 9" xfId="1117" xr:uid="{00000000-0005-0000-0000-000052040000}"/>
    <cellStyle name="SAPBEXHLevel3 3" xfId="1118" xr:uid="{00000000-0005-0000-0000-000053040000}"/>
    <cellStyle name="SAPBEXHLevel3 4" xfId="1119" xr:uid="{00000000-0005-0000-0000-000054040000}"/>
    <cellStyle name="SAPBEXHLevel3 5" xfId="1120" xr:uid="{00000000-0005-0000-0000-000055040000}"/>
    <cellStyle name="SAPBEXHLevel3 6" xfId="1121" xr:uid="{00000000-0005-0000-0000-000056040000}"/>
    <cellStyle name="SAPBEXHLevel3 7" xfId="1122" xr:uid="{00000000-0005-0000-0000-000057040000}"/>
    <cellStyle name="SAPBEXHLevel3 8" xfId="1123" xr:uid="{00000000-0005-0000-0000-000058040000}"/>
    <cellStyle name="SAPBEXHLevel3 9" xfId="1124" xr:uid="{00000000-0005-0000-0000-000059040000}"/>
    <cellStyle name="SAPBEXHLevel3X" xfId="48" xr:uid="{00000000-0005-0000-0000-00005A040000}"/>
    <cellStyle name="SAPBEXHLevel3X 10" xfId="1125" xr:uid="{00000000-0005-0000-0000-00005B040000}"/>
    <cellStyle name="SAPBEXHLevel3X 11" xfId="1126" xr:uid="{00000000-0005-0000-0000-00005C040000}"/>
    <cellStyle name="SAPBEXHLevel3X 12" xfId="1127" xr:uid="{00000000-0005-0000-0000-00005D040000}"/>
    <cellStyle name="SAPBEXHLevel3X 2" xfId="1128" xr:uid="{00000000-0005-0000-0000-00005E040000}"/>
    <cellStyle name="SAPBEXHLevel3X 2 10" xfId="1129" xr:uid="{00000000-0005-0000-0000-00005F040000}"/>
    <cellStyle name="SAPBEXHLevel3X 2 2" xfId="1130" xr:uid="{00000000-0005-0000-0000-000060040000}"/>
    <cellStyle name="SAPBEXHLevel3X 2 3" xfId="1131" xr:uid="{00000000-0005-0000-0000-000061040000}"/>
    <cellStyle name="SAPBEXHLevel3X 2 4" xfId="1132" xr:uid="{00000000-0005-0000-0000-000062040000}"/>
    <cellStyle name="SAPBEXHLevel3X 2 5" xfId="1133" xr:uid="{00000000-0005-0000-0000-000063040000}"/>
    <cellStyle name="SAPBEXHLevel3X 2 6" xfId="1134" xr:uid="{00000000-0005-0000-0000-000064040000}"/>
    <cellStyle name="SAPBEXHLevel3X 2 7" xfId="1135" xr:uid="{00000000-0005-0000-0000-000065040000}"/>
    <cellStyle name="SAPBEXHLevel3X 2 8" xfId="1136" xr:uid="{00000000-0005-0000-0000-000066040000}"/>
    <cellStyle name="SAPBEXHLevel3X 2 9" xfId="1137" xr:uid="{00000000-0005-0000-0000-000067040000}"/>
    <cellStyle name="SAPBEXHLevel3X 3" xfId="1138" xr:uid="{00000000-0005-0000-0000-000068040000}"/>
    <cellStyle name="SAPBEXHLevel3X 4" xfId="1139" xr:uid="{00000000-0005-0000-0000-000069040000}"/>
    <cellStyle name="SAPBEXHLevel3X 5" xfId="1140" xr:uid="{00000000-0005-0000-0000-00006A040000}"/>
    <cellStyle name="SAPBEXHLevel3X 6" xfId="1141" xr:uid="{00000000-0005-0000-0000-00006B040000}"/>
    <cellStyle name="SAPBEXHLevel3X 7" xfId="1142" xr:uid="{00000000-0005-0000-0000-00006C040000}"/>
    <cellStyle name="SAPBEXHLevel3X 8" xfId="1143" xr:uid="{00000000-0005-0000-0000-00006D040000}"/>
    <cellStyle name="SAPBEXHLevel3X 9" xfId="1144" xr:uid="{00000000-0005-0000-0000-00006E040000}"/>
    <cellStyle name="SAPBEXchaText" xfId="10" xr:uid="{00000000-0005-0000-0000-00006F040000}"/>
    <cellStyle name="SAPBEXchaText 10" xfId="1145" xr:uid="{00000000-0005-0000-0000-000070040000}"/>
    <cellStyle name="SAPBEXchaText 11" xfId="1146" xr:uid="{00000000-0005-0000-0000-000071040000}"/>
    <cellStyle name="SAPBEXchaText 12" xfId="1147" xr:uid="{00000000-0005-0000-0000-000072040000}"/>
    <cellStyle name="SAPBEXchaText 2" xfId="1148" xr:uid="{00000000-0005-0000-0000-000073040000}"/>
    <cellStyle name="SAPBEXchaText 2 10" xfId="1149" xr:uid="{00000000-0005-0000-0000-000074040000}"/>
    <cellStyle name="SAPBEXchaText 2 11" xfId="1150" xr:uid="{00000000-0005-0000-0000-000075040000}"/>
    <cellStyle name="SAPBEXchaText 2 12" xfId="1151" xr:uid="{00000000-0005-0000-0000-000076040000}"/>
    <cellStyle name="SAPBEXchaText 2 2" xfId="1152" xr:uid="{00000000-0005-0000-0000-000077040000}"/>
    <cellStyle name="SAPBEXchaText 2 2 10" xfId="1153" xr:uid="{00000000-0005-0000-0000-000078040000}"/>
    <cellStyle name="SAPBEXchaText 2 2 2" xfId="1154" xr:uid="{00000000-0005-0000-0000-000079040000}"/>
    <cellStyle name="SAPBEXchaText 2 2 3" xfId="1155" xr:uid="{00000000-0005-0000-0000-00007A040000}"/>
    <cellStyle name="SAPBEXchaText 2 2 4" xfId="1156" xr:uid="{00000000-0005-0000-0000-00007B040000}"/>
    <cellStyle name="SAPBEXchaText 2 2 5" xfId="1157" xr:uid="{00000000-0005-0000-0000-00007C040000}"/>
    <cellStyle name="SAPBEXchaText 2 2 6" xfId="1158" xr:uid="{00000000-0005-0000-0000-00007D040000}"/>
    <cellStyle name="SAPBEXchaText 2 2 7" xfId="1159" xr:uid="{00000000-0005-0000-0000-00007E040000}"/>
    <cellStyle name="SAPBEXchaText 2 2 8" xfId="1160" xr:uid="{00000000-0005-0000-0000-00007F040000}"/>
    <cellStyle name="SAPBEXchaText 2 2 9" xfId="1161" xr:uid="{00000000-0005-0000-0000-000080040000}"/>
    <cellStyle name="SAPBEXchaText 2 3" xfId="1162" xr:uid="{00000000-0005-0000-0000-000081040000}"/>
    <cellStyle name="SAPBEXchaText 2 4" xfId="1163" xr:uid="{00000000-0005-0000-0000-000082040000}"/>
    <cellStyle name="SAPBEXchaText 2 5" xfId="1164" xr:uid="{00000000-0005-0000-0000-000083040000}"/>
    <cellStyle name="SAPBEXchaText 2 6" xfId="1165" xr:uid="{00000000-0005-0000-0000-000084040000}"/>
    <cellStyle name="SAPBEXchaText 2 7" xfId="1166" xr:uid="{00000000-0005-0000-0000-000085040000}"/>
    <cellStyle name="SAPBEXchaText 2 8" xfId="1167" xr:uid="{00000000-0005-0000-0000-000086040000}"/>
    <cellStyle name="SAPBEXchaText 2 9" xfId="1168" xr:uid="{00000000-0005-0000-0000-000087040000}"/>
    <cellStyle name="SAPBEXchaText 3" xfId="1169" xr:uid="{00000000-0005-0000-0000-000088040000}"/>
    <cellStyle name="SAPBEXchaText 3 10" xfId="1170" xr:uid="{00000000-0005-0000-0000-000089040000}"/>
    <cellStyle name="SAPBEXchaText 3 2" xfId="1171" xr:uid="{00000000-0005-0000-0000-00008A040000}"/>
    <cellStyle name="SAPBEXchaText 3 3" xfId="1172" xr:uid="{00000000-0005-0000-0000-00008B040000}"/>
    <cellStyle name="SAPBEXchaText 3 4" xfId="1173" xr:uid="{00000000-0005-0000-0000-00008C040000}"/>
    <cellStyle name="SAPBEXchaText 3 5" xfId="1174" xr:uid="{00000000-0005-0000-0000-00008D040000}"/>
    <cellStyle name="SAPBEXchaText 3 6" xfId="1175" xr:uid="{00000000-0005-0000-0000-00008E040000}"/>
    <cellStyle name="SAPBEXchaText 3 7" xfId="1176" xr:uid="{00000000-0005-0000-0000-00008F040000}"/>
    <cellStyle name="SAPBEXchaText 3 8" xfId="1177" xr:uid="{00000000-0005-0000-0000-000090040000}"/>
    <cellStyle name="SAPBEXchaText 3 9" xfId="1178" xr:uid="{00000000-0005-0000-0000-000091040000}"/>
    <cellStyle name="SAPBEXchaText 4" xfId="1179" xr:uid="{00000000-0005-0000-0000-000092040000}"/>
    <cellStyle name="SAPBEXchaText 5" xfId="1180" xr:uid="{00000000-0005-0000-0000-000093040000}"/>
    <cellStyle name="SAPBEXchaText 6" xfId="1181" xr:uid="{00000000-0005-0000-0000-000094040000}"/>
    <cellStyle name="SAPBEXchaText 7" xfId="1182" xr:uid="{00000000-0005-0000-0000-000095040000}"/>
    <cellStyle name="SAPBEXchaText 8" xfId="1183" xr:uid="{00000000-0005-0000-0000-000096040000}"/>
    <cellStyle name="SAPBEXchaText 9" xfId="1184" xr:uid="{00000000-0005-0000-0000-000097040000}"/>
    <cellStyle name="SAPBEXchaText_Výkaz 13-D3a _2011_jk" xfId="1185" xr:uid="{00000000-0005-0000-0000-000098040000}"/>
    <cellStyle name="SAPBEXinputData" xfId="1186" xr:uid="{00000000-0005-0000-0000-000099040000}"/>
    <cellStyle name="SAPBEXinputData 2" xfId="1187" xr:uid="{00000000-0005-0000-0000-00009A040000}"/>
    <cellStyle name="SAPBEXItemHeader" xfId="1188" xr:uid="{00000000-0005-0000-0000-00009B040000}"/>
    <cellStyle name="SAPBEXItemHeader 10" xfId="1189" xr:uid="{00000000-0005-0000-0000-00009C040000}"/>
    <cellStyle name="SAPBEXItemHeader 11" xfId="1190" xr:uid="{00000000-0005-0000-0000-00009D040000}"/>
    <cellStyle name="SAPBEXItemHeader 2" xfId="1191" xr:uid="{00000000-0005-0000-0000-00009E040000}"/>
    <cellStyle name="SAPBEXItemHeader 2 10" xfId="1192" xr:uid="{00000000-0005-0000-0000-00009F040000}"/>
    <cellStyle name="SAPBEXItemHeader 2 2" xfId="1193" xr:uid="{00000000-0005-0000-0000-0000A0040000}"/>
    <cellStyle name="SAPBEXItemHeader 2 3" xfId="1194" xr:uid="{00000000-0005-0000-0000-0000A1040000}"/>
    <cellStyle name="SAPBEXItemHeader 2 4" xfId="1195" xr:uid="{00000000-0005-0000-0000-0000A2040000}"/>
    <cellStyle name="SAPBEXItemHeader 2 5" xfId="1196" xr:uid="{00000000-0005-0000-0000-0000A3040000}"/>
    <cellStyle name="SAPBEXItemHeader 2 6" xfId="1197" xr:uid="{00000000-0005-0000-0000-0000A4040000}"/>
    <cellStyle name="SAPBEXItemHeader 2 7" xfId="1198" xr:uid="{00000000-0005-0000-0000-0000A5040000}"/>
    <cellStyle name="SAPBEXItemHeader 2 8" xfId="1199" xr:uid="{00000000-0005-0000-0000-0000A6040000}"/>
    <cellStyle name="SAPBEXItemHeader 2 9" xfId="1200" xr:uid="{00000000-0005-0000-0000-0000A7040000}"/>
    <cellStyle name="SAPBEXItemHeader 3" xfId="1201" xr:uid="{00000000-0005-0000-0000-0000A8040000}"/>
    <cellStyle name="SAPBEXItemHeader 4" xfId="1202" xr:uid="{00000000-0005-0000-0000-0000A9040000}"/>
    <cellStyle name="SAPBEXItemHeader 5" xfId="1203" xr:uid="{00000000-0005-0000-0000-0000AA040000}"/>
    <cellStyle name="SAPBEXItemHeader 6" xfId="1204" xr:uid="{00000000-0005-0000-0000-0000AB040000}"/>
    <cellStyle name="SAPBEXItemHeader 7" xfId="1205" xr:uid="{00000000-0005-0000-0000-0000AC040000}"/>
    <cellStyle name="SAPBEXItemHeader 8" xfId="1206" xr:uid="{00000000-0005-0000-0000-0000AD040000}"/>
    <cellStyle name="SAPBEXItemHeader 9" xfId="1207" xr:uid="{00000000-0005-0000-0000-0000AE040000}"/>
    <cellStyle name="SAPBEXresData" xfId="49" xr:uid="{00000000-0005-0000-0000-0000AF040000}"/>
    <cellStyle name="SAPBEXresData 10" xfId="1208" xr:uid="{00000000-0005-0000-0000-0000B0040000}"/>
    <cellStyle name="SAPBEXresData 11" xfId="1209" xr:uid="{00000000-0005-0000-0000-0000B1040000}"/>
    <cellStyle name="SAPBEXresData 12" xfId="1210" xr:uid="{00000000-0005-0000-0000-0000B2040000}"/>
    <cellStyle name="SAPBEXresData 2" xfId="1211" xr:uid="{00000000-0005-0000-0000-0000B3040000}"/>
    <cellStyle name="SAPBEXresData 2 10" xfId="1212" xr:uid="{00000000-0005-0000-0000-0000B4040000}"/>
    <cellStyle name="SAPBEXresData 2 2" xfId="1213" xr:uid="{00000000-0005-0000-0000-0000B5040000}"/>
    <cellStyle name="SAPBEXresData 2 3" xfId="1214" xr:uid="{00000000-0005-0000-0000-0000B6040000}"/>
    <cellStyle name="SAPBEXresData 2 4" xfId="1215" xr:uid="{00000000-0005-0000-0000-0000B7040000}"/>
    <cellStyle name="SAPBEXresData 2 5" xfId="1216" xr:uid="{00000000-0005-0000-0000-0000B8040000}"/>
    <cellStyle name="SAPBEXresData 2 6" xfId="1217" xr:uid="{00000000-0005-0000-0000-0000B9040000}"/>
    <cellStyle name="SAPBEXresData 2 7" xfId="1218" xr:uid="{00000000-0005-0000-0000-0000BA040000}"/>
    <cellStyle name="SAPBEXresData 2 8" xfId="1219" xr:uid="{00000000-0005-0000-0000-0000BB040000}"/>
    <cellStyle name="SAPBEXresData 2 9" xfId="1220" xr:uid="{00000000-0005-0000-0000-0000BC040000}"/>
    <cellStyle name="SAPBEXresData 3" xfId="1221" xr:uid="{00000000-0005-0000-0000-0000BD040000}"/>
    <cellStyle name="SAPBEXresData 4" xfId="1222" xr:uid="{00000000-0005-0000-0000-0000BE040000}"/>
    <cellStyle name="SAPBEXresData 5" xfId="1223" xr:uid="{00000000-0005-0000-0000-0000BF040000}"/>
    <cellStyle name="SAPBEXresData 6" xfId="1224" xr:uid="{00000000-0005-0000-0000-0000C0040000}"/>
    <cellStyle name="SAPBEXresData 7" xfId="1225" xr:uid="{00000000-0005-0000-0000-0000C1040000}"/>
    <cellStyle name="SAPBEXresData 8" xfId="1226" xr:uid="{00000000-0005-0000-0000-0000C2040000}"/>
    <cellStyle name="SAPBEXresData 9" xfId="1227" xr:uid="{00000000-0005-0000-0000-0000C3040000}"/>
    <cellStyle name="SAPBEXresDataEmph" xfId="50" xr:uid="{00000000-0005-0000-0000-0000C4040000}"/>
    <cellStyle name="SAPBEXresDataEmph 2" xfId="1228" xr:uid="{00000000-0005-0000-0000-0000C5040000}"/>
    <cellStyle name="SAPBEXresDataEmph 2 2" xfId="1229" xr:uid="{00000000-0005-0000-0000-0000C6040000}"/>
    <cellStyle name="SAPBEXresDataEmph 2 3" xfId="1230" xr:uid="{00000000-0005-0000-0000-0000C7040000}"/>
    <cellStyle name="SAPBEXresDataEmph 2 4" xfId="1231" xr:uid="{00000000-0005-0000-0000-0000C8040000}"/>
    <cellStyle name="SAPBEXresDataEmph 2 5" xfId="1232" xr:uid="{00000000-0005-0000-0000-0000C9040000}"/>
    <cellStyle name="SAPBEXresDataEmph 2 6" xfId="1233" xr:uid="{00000000-0005-0000-0000-0000CA040000}"/>
    <cellStyle name="SAPBEXresDataEmph 2 7" xfId="1234" xr:uid="{00000000-0005-0000-0000-0000CB040000}"/>
    <cellStyle name="SAPBEXresDataEmph 3" xfId="1235" xr:uid="{00000000-0005-0000-0000-0000CC040000}"/>
    <cellStyle name="SAPBEXresDataEmph 4" xfId="1236" xr:uid="{00000000-0005-0000-0000-0000CD040000}"/>
    <cellStyle name="SAPBEXresDataEmph 5" xfId="1237" xr:uid="{00000000-0005-0000-0000-0000CE040000}"/>
    <cellStyle name="SAPBEXresDataEmph 6" xfId="1238" xr:uid="{00000000-0005-0000-0000-0000CF040000}"/>
    <cellStyle name="SAPBEXresDataEmph 7" xfId="1239" xr:uid="{00000000-0005-0000-0000-0000D0040000}"/>
    <cellStyle name="SAPBEXresDataEmph 8" xfId="1240" xr:uid="{00000000-0005-0000-0000-0000D1040000}"/>
    <cellStyle name="SAPBEXresDataEmph 9" xfId="1241" xr:uid="{00000000-0005-0000-0000-0000D2040000}"/>
    <cellStyle name="SAPBEXresItem" xfId="51" xr:uid="{00000000-0005-0000-0000-0000D3040000}"/>
    <cellStyle name="SAPBEXresItem 10" xfId="1242" xr:uid="{00000000-0005-0000-0000-0000D4040000}"/>
    <cellStyle name="SAPBEXresItem 11" xfId="1243" xr:uid="{00000000-0005-0000-0000-0000D5040000}"/>
    <cellStyle name="SAPBEXresItem 12" xfId="1244" xr:uid="{00000000-0005-0000-0000-0000D6040000}"/>
    <cellStyle name="SAPBEXresItem 2" xfId="1245" xr:uid="{00000000-0005-0000-0000-0000D7040000}"/>
    <cellStyle name="SAPBEXresItem 2 10" xfId="1246" xr:uid="{00000000-0005-0000-0000-0000D8040000}"/>
    <cellStyle name="SAPBEXresItem 2 2" xfId="1247" xr:uid="{00000000-0005-0000-0000-0000D9040000}"/>
    <cellStyle name="SAPBEXresItem 2 3" xfId="1248" xr:uid="{00000000-0005-0000-0000-0000DA040000}"/>
    <cellStyle name="SAPBEXresItem 2 4" xfId="1249" xr:uid="{00000000-0005-0000-0000-0000DB040000}"/>
    <cellStyle name="SAPBEXresItem 2 5" xfId="1250" xr:uid="{00000000-0005-0000-0000-0000DC040000}"/>
    <cellStyle name="SAPBEXresItem 2 6" xfId="1251" xr:uid="{00000000-0005-0000-0000-0000DD040000}"/>
    <cellStyle name="SAPBEXresItem 2 7" xfId="1252" xr:uid="{00000000-0005-0000-0000-0000DE040000}"/>
    <cellStyle name="SAPBEXresItem 2 8" xfId="1253" xr:uid="{00000000-0005-0000-0000-0000DF040000}"/>
    <cellStyle name="SAPBEXresItem 2 9" xfId="1254" xr:uid="{00000000-0005-0000-0000-0000E0040000}"/>
    <cellStyle name="SAPBEXresItem 3" xfId="1255" xr:uid="{00000000-0005-0000-0000-0000E1040000}"/>
    <cellStyle name="SAPBEXresItem 4" xfId="1256" xr:uid="{00000000-0005-0000-0000-0000E2040000}"/>
    <cellStyle name="SAPBEXresItem 5" xfId="1257" xr:uid="{00000000-0005-0000-0000-0000E3040000}"/>
    <cellStyle name="SAPBEXresItem 6" xfId="1258" xr:uid="{00000000-0005-0000-0000-0000E4040000}"/>
    <cellStyle name="SAPBEXresItem 7" xfId="1259" xr:uid="{00000000-0005-0000-0000-0000E5040000}"/>
    <cellStyle name="SAPBEXresItem 8" xfId="1260" xr:uid="{00000000-0005-0000-0000-0000E6040000}"/>
    <cellStyle name="SAPBEXresItem 9" xfId="1261" xr:uid="{00000000-0005-0000-0000-0000E7040000}"/>
    <cellStyle name="SAPBEXresItemX" xfId="52" xr:uid="{00000000-0005-0000-0000-0000E8040000}"/>
    <cellStyle name="SAPBEXresItemX 10" xfId="1262" xr:uid="{00000000-0005-0000-0000-0000E9040000}"/>
    <cellStyle name="SAPBEXresItemX 11" xfId="1263" xr:uid="{00000000-0005-0000-0000-0000EA040000}"/>
    <cellStyle name="SAPBEXresItemX 12" xfId="1264" xr:uid="{00000000-0005-0000-0000-0000EB040000}"/>
    <cellStyle name="SAPBEXresItemX 2" xfId="1265" xr:uid="{00000000-0005-0000-0000-0000EC040000}"/>
    <cellStyle name="SAPBEXresItemX 2 10" xfId="1266" xr:uid="{00000000-0005-0000-0000-0000ED040000}"/>
    <cellStyle name="SAPBEXresItemX 2 2" xfId="1267" xr:uid="{00000000-0005-0000-0000-0000EE040000}"/>
    <cellStyle name="SAPBEXresItemX 2 3" xfId="1268" xr:uid="{00000000-0005-0000-0000-0000EF040000}"/>
    <cellStyle name="SAPBEXresItemX 2 4" xfId="1269" xr:uid="{00000000-0005-0000-0000-0000F0040000}"/>
    <cellStyle name="SAPBEXresItemX 2 5" xfId="1270" xr:uid="{00000000-0005-0000-0000-0000F1040000}"/>
    <cellStyle name="SAPBEXresItemX 2 6" xfId="1271" xr:uid="{00000000-0005-0000-0000-0000F2040000}"/>
    <cellStyle name="SAPBEXresItemX 2 7" xfId="1272" xr:uid="{00000000-0005-0000-0000-0000F3040000}"/>
    <cellStyle name="SAPBEXresItemX 2 8" xfId="1273" xr:uid="{00000000-0005-0000-0000-0000F4040000}"/>
    <cellStyle name="SAPBEXresItemX 2 9" xfId="1274" xr:uid="{00000000-0005-0000-0000-0000F5040000}"/>
    <cellStyle name="SAPBEXresItemX 3" xfId="1275" xr:uid="{00000000-0005-0000-0000-0000F6040000}"/>
    <cellStyle name="SAPBEXresItemX 4" xfId="1276" xr:uid="{00000000-0005-0000-0000-0000F7040000}"/>
    <cellStyle name="SAPBEXresItemX 5" xfId="1277" xr:uid="{00000000-0005-0000-0000-0000F8040000}"/>
    <cellStyle name="SAPBEXresItemX 6" xfId="1278" xr:uid="{00000000-0005-0000-0000-0000F9040000}"/>
    <cellStyle name="SAPBEXresItemX 7" xfId="1279" xr:uid="{00000000-0005-0000-0000-0000FA040000}"/>
    <cellStyle name="SAPBEXresItemX 8" xfId="1280" xr:uid="{00000000-0005-0000-0000-0000FB040000}"/>
    <cellStyle name="SAPBEXresItemX 9" xfId="1281" xr:uid="{00000000-0005-0000-0000-0000FC040000}"/>
    <cellStyle name="SAPBEXstdData" xfId="11" xr:uid="{00000000-0005-0000-0000-0000FD040000}"/>
    <cellStyle name="SAPBEXstdData 10" xfId="1282" xr:uid="{00000000-0005-0000-0000-0000FE040000}"/>
    <cellStyle name="SAPBEXstdData 11" xfId="1283" xr:uid="{00000000-0005-0000-0000-0000FF040000}"/>
    <cellStyle name="SAPBEXstdData 12" xfId="1284" xr:uid="{00000000-0005-0000-0000-000000050000}"/>
    <cellStyle name="SAPBEXstdData 2" xfId="1285" xr:uid="{00000000-0005-0000-0000-000001050000}"/>
    <cellStyle name="SAPBEXstdData 2 10" xfId="1286" xr:uid="{00000000-0005-0000-0000-000002050000}"/>
    <cellStyle name="SAPBEXstdData 2 11" xfId="1287" xr:uid="{00000000-0005-0000-0000-000003050000}"/>
    <cellStyle name="SAPBEXstdData 2 12" xfId="1288" xr:uid="{00000000-0005-0000-0000-000004050000}"/>
    <cellStyle name="SAPBEXstdData 2 2" xfId="1289" xr:uid="{00000000-0005-0000-0000-000005050000}"/>
    <cellStyle name="SAPBEXstdData 2 2 10" xfId="1290" xr:uid="{00000000-0005-0000-0000-000006050000}"/>
    <cellStyle name="SAPBEXstdData 2 2 2" xfId="1291" xr:uid="{00000000-0005-0000-0000-000007050000}"/>
    <cellStyle name="SAPBEXstdData 2 2 3" xfId="1292" xr:uid="{00000000-0005-0000-0000-000008050000}"/>
    <cellStyle name="SAPBEXstdData 2 2 4" xfId="1293" xr:uid="{00000000-0005-0000-0000-000009050000}"/>
    <cellStyle name="SAPBEXstdData 2 2 5" xfId="1294" xr:uid="{00000000-0005-0000-0000-00000A050000}"/>
    <cellStyle name="SAPBEXstdData 2 2 6" xfId="1295" xr:uid="{00000000-0005-0000-0000-00000B050000}"/>
    <cellStyle name="SAPBEXstdData 2 2 7" xfId="1296" xr:uid="{00000000-0005-0000-0000-00000C050000}"/>
    <cellStyle name="SAPBEXstdData 2 2 8" xfId="1297" xr:uid="{00000000-0005-0000-0000-00000D050000}"/>
    <cellStyle name="SAPBEXstdData 2 2 9" xfId="1298" xr:uid="{00000000-0005-0000-0000-00000E050000}"/>
    <cellStyle name="SAPBEXstdData 2 3" xfId="1299" xr:uid="{00000000-0005-0000-0000-00000F050000}"/>
    <cellStyle name="SAPBEXstdData 2 4" xfId="1300" xr:uid="{00000000-0005-0000-0000-000010050000}"/>
    <cellStyle name="SAPBEXstdData 2 5" xfId="1301" xr:uid="{00000000-0005-0000-0000-000011050000}"/>
    <cellStyle name="SAPBEXstdData 2 6" xfId="1302" xr:uid="{00000000-0005-0000-0000-000012050000}"/>
    <cellStyle name="SAPBEXstdData 2 7" xfId="1303" xr:uid="{00000000-0005-0000-0000-000013050000}"/>
    <cellStyle name="SAPBEXstdData 2 8" xfId="1304" xr:uid="{00000000-0005-0000-0000-000014050000}"/>
    <cellStyle name="SAPBEXstdData 2 9" xfId="1305" xr:uid="{00000000-0005-0000-0000-000015050000}"/>
    <cellStyle name="SAPBEXstdData 3" xfId="1306" xr:uid="{00000000-0005-0000-0000-000016050000}"/>
    <cellStyle name="SAPBEXstdData 3 10" xfId="1307" xr:uid="{00000000-0005-0000-0000-000017050000}"/>
    <cellStyle name="SAPBEXstdData 3 2" xfId="1308" xr:uid="{00000000-0005-0000-0000-000018050000}"/>
    <cellStyle name="SAPBEXstdData 3 3" xfId="1309" xr:uid="{00000000-0005-0000-0000-000019050000}"/>
    <cellStyle name="SAPBEXstdData 3 4" xfId="1310" xr:uid="{00000000-0005-0000-0000-00001A050000}"/>
    <cellStyle name="SAPBEXstdData 3 5" xfId="1311" xr:uid="{00000000-0005-0000-0000-00001B050000}"/>
    <cellStyle name="SAPBEXstdData 3 6" xfId="1312" xr:uid="{00000000-0005-0000-0000-00001C050000}"/>
    <cellStyle name="SAPBEXstdData 3 7" xfId="1313" xr:uid="{00000000-0005-0000-0000-00001D050000}"/>
    <cellStyle name="SAPBEXstdData 3 8" xfId="1314" xr:uid="{00000000-0005-0000-0000-00001E050000}"/>
    <cellStyle name="SAPBEXstdData 3 9" xfId="1315" xr:uid="{00000000-0005-0000-0000-00001F050000}"/>
    <cellStyle name="SAPBEXstdData 4" xfId="1316" xr:uid="{00000000-0005-0000-0000-000020050000}"/>
    <cellStyle name="SAPBEXstdData 5" xfId="1317" xr:uid="{00000000-0005-0000-0000-000021050000}"/>
    <cellStyle name="SAPBEXstdData 6" xfId="1318" xr:uid="{00000000-0005-0000-0000-000022050000}"/>
    <cellStyle name="SAPBEXstdData 7" xfId="1319" xr:uid="{00000000-0005-0000-0000-000023050000}"/>
    <cellStyle name="SAPBEXstdData 8" xfId="1320" xr:uid="{00000000-0005-0000-0000-000024050000}"/>
    <cellStyle name="SAPBEXstdData 9" xfId="1321" xr:uid="{00000000-0005-0000-0000-000025050000}"/>
    <cellStyle name="SAPBEXstdDataEmph" xfId="53" xr:uid="{00000000-0005-0000-0000-000026050000}"/>
    <cellStyle name="SAPBEXstdDataEmph 10" xfId="1322" xr:uid="{00000000-0005-0000-0000-000027050000}"/>
    <cellStyle name="SAPBEXstdDataEmph 11" xfId="1323" xr:uid="{00000000-0005-0000-0000-000028050000}"/>
    <cellStyle name="SAPBEXstdDataEmph 12" xfId="1324" xr:uid="{00000000-0005-0000-0000-000029050000}"/>
    <cellStyle name="SAPBEXstdDataEmph 2" xfId="1325" xr:uid="{00000000-0005-0000-0000-00002A050000}"/>
    <cellStyle name="SAPBEXstdDataEmph 2 10" xfId="1326" xr:uid="{00000000-0005-0000-0000-00002B050000}"/>
    <cellStyle name="SAPBEXstdDataEmph 2 2" xfId="1327" xr:uid="{00000000-0005-0000-0000-00002C050000}"/>
    <cellStyle name="SAPBEXstdDataEmph 2 3" xfId="1328" xr:uid="{00000000-0005-0000-0000-00002D050000}"/>
    <cellStyle name="SAPBEXstdDataEmph 2 4" xfId="1329" xr:uid="{00000000-0005-0000-0000-00002E050000}"/>
    <cellStyle name="SAPBEXstdDataEmph 2 5" xfId="1330" xr:uid="{00000000-0005-0000-0000-00002F050000}"/>
    <cellStyle name="SAPBEXstdDataEmph 2 6" xfId="1331" xr:uid="{00000000-0005-0000-0000-000030050000}"/>
    <cellStyle name="SAPBEXstdDataEmph 2 7" xfId="1332" xr:uid="{00000000-0005-0000-0000-000031050000}"/>
    <cellStyle name="SAPBEXstdDataEmph 2 8" xfId="1333" xr:uid="{00000000-0005-0000-0000-000032050000}"/>
    <cellStyle name="SAPBEXstdDataEmph 2 9" xfId="1334" xr:uid="{00000000-0005-0000-0000-000033050000}"/>
    <cellStyle name="SAPBEXstdDataEmph 3" xfId="1335" xr:uid="{00000000-0005-0000-0000-000034050000}"/>
    <cellStyle name="SAPBEXstdDataEmph 4" xfId="1336" xr:uid="{00000000-0005-0000-0000-000035050000}"/>
    <cellStyle name="SAPBEXstdDataEmph 5" xfId="1337" xr:uid="{00000000-0005-0000-0000-000036050000}"/>
    <cellStyle name="SAPBEXstdDataEmph 6" xfId="1338" xr:uid="{00000000-0005-0000-0000-000037050000}"/>
    <cellStyle name="SAPBEXstdDataEmph 7" xfId="1339" xr:uid="{00000000-0005-0000-0000-000038050000}"/>
    <cellStyle name="SAPBEXstdDataEmph 8" xfId="1340" xr:uid="{00000000-0005-0000-0000-000039050000}"/>
    <cellStyle name="SAPBEXstdDataEmph 9" xfId="1341" xr:uid="{00000000-0005-0000-0000-00003A050000}"/>
    <cellStyle name="SAPBEXstdItem" xfId="12" xr:uid="{00000000-0005-0000-0000-00003B050000}"/>
    <cellStyle name="SAPBEXstdItem 10" xfId="1342" xr:uid="{00000000-0005-0000-0000-00003C050000}"/>
    <cellStyle name="SAPBEXstdItem 11" xfId="1343" xr:uid="{00000000-0005-0000-0000-00003D050000}"/>
    <cellStyle name="SAPBEXstdItem 12" xfId="1344" xr:uid="{00000000-0005-0000-0000-00003E050000}"/>
    <cellStyle name="SAPBEXstdItem 2" xfId="1345" xr:uid="{00000000-0005-0000-0000-00003F050000}"/>
    <cellStyle name="SAPBEXstdItem 2 10" xfId="1346" xr:uid="{00000000-0005-0000-0000-000040050000}"/>
    <cellStyle name="SAPBEXstdItem 2 11" xfId="1347" xr:uid="{00000000-0005-0000-0000-000041050000}"/>
    <cellStyle name="SAPBEXstdItem 2 12" xfId="1348" xr:uid="{00000000-0005-0000-0000-000042050000}"/>
    <cellStyle name="SAPBEXstdItem 2 2" xfId="1349" xr:uid="{00000000-0005-0000-0000-000043050000}"/>
    <cellStyle name="SAPBEXstdItem 2 2 10" xfId="1350" xr:uid="{00000000-0005-0000-0000-000044050000}"/>
    <cellStyle name="SAPBEXstdItem 2 2 2" xfId="1351" xr:uid="{00000000-0005-0000-0000-000045050000}"/>
    <cellStyle name="SAPBEXstdItem 2 2 3" xfId="1352" xr:uid="{00000000-0005-0000-0000-000046050000}"/>
    <cellStyle name="SAPBEXstdItem 2 2 4" xfId="1353" xr:uid="{00000000-0005-0000-0000-000047050000}"/>
    <cellStyle name="SAPBEXstdItem 2 2 5" xfId="1354" xr:uid="{00000000-0005-0000-0000-000048050000}"/>
    <cellStyle name="SAPBEXstdItem 2 2 6" xfId="1355" xr:uid="{00000000-0005-0000-0000-000049050000}"/>
    <cellStyle name="SAPBEXstdItem 2 2 7" xfId="1356" xr:uid="{00000000-0005-0000-0000-00004A050000}"/>
    <cellStyle name="SAPBEXstdItem 2 2 8" xfId="1357" xr:uid="{00000000-0005-0000-0000-00004B050000}"/>
    <cellStyle name="SAPBEXstdItem 2 2 9" xfId="1358" xr:uid="{00000000-0005-0000-0000-00004C050000}"/>
    <cellStyle name="SAPBEXstdItem 2 3" xfId="1359" xr:uid="{00000000-0005-0000-0000-00004D050000}"/>
    <cellStyle name="SAPBEXstdItem 2 4" xfId="1360" xr:uid="{00000000-0005-0000-0000-00004E050000}"/>
    <cellStyle name="SAPBEXstdItem 2 5" xfId="1361" xr:uid="{00000000-0005-0000-0000-00004F050000}"/>
    <cellStyle name="SAPBEXstdItem 2 6" xfId="1362" xr:uid="{00000000-0005-0000-0000-000050050000}"/>
    <cellStyle name="SAPBEXstdItem 2 7" xfId="1363" xr:uid="{00000000-0005-0000-0000-000051050000}"/>
    <cellStyle name="SAPBEXstdItem 2 8" xfId="1364" xr:uid="{00000000-0005-0000-0000-000052050000}"/>
    <cellStyle name="SAPBEXstdItem 2 9" xfId="1365" xr:uid="{00000000-0005-0000-0000-000053050000}"/>
    <cellStyle name="SAPBEXstdItem 3" xfId="1366" xr:uid="{00000000-0005-0000-0000-000054050000}"/>
    <cellStyle name="SAPBEXstdItem 3 10" xfId="1367" xr:uid="{00000000-0005-0000-0000-000055050000}"/>
    <cellStyle name="SAPBEXstdItem 3 2" xfId="1368" xr:uid="{00000000-0005-0000-0000-000056050000}"/>
    <cellStyle name="SAPBEXstdItem 3 3" xfId="1369" xr:uid="{00000000-0005-0000-0000-000057050000}"/>
    <cellStyle name="SAPBEXstdItem 3 4" xfId="1370" xr:uid="{00000000-0005-0000-0000-000058050000}"/>
    <cellStyle name="SAPBEXstdItem 3 5" xfId="1371" xr:uid="{00000000-0005-0000-0000-000059050000}"/>
    <cellStyle name="SAPBEXstdItem 3 6" xfId="1372" xr:uid="{00000000-0005-0000-0000-00005A050000}"/>
    <cellStyle name="SAPBEXstdItem 3 7" xfId="1373" xr:uid="{00000000-0005-0000-0000-00005B050000}"/>
    <cellStyle name="SAPBEXstdItem 3 8" xfId="1374" xr:uid="{00000000-0005-0000-0000-00005C050000}"/>
    <cellStyle name="SAPBEXstdItem 3 9" xfId="1375" xr:uid="{00000000-0005-0000-0000-00005D050000}"/>
    <cellStyle name="SAPBEXstdItem 4" xfId="1376" xr:uid="{00000000-0005-0000-0000-00005E050000}"/>
    <cellStyle name="SAPBEXstdItem 4 2" xfId="1377" xr:uid="{00000000-0005-0000-0000-00005F050000}"/>
    <cellStyle name="SAPBEXstdItem 5" xfId="1378" xr:uid="{00000000-0005-0000-0000-000060050000}"/>
    <cellStyle name="SAPBEXstdItem 6" xfId="1379" xr:uid="{00000000-0005-0000-0000-000061050000}"/>
    <cellStyle name="SAPBEXstdItem 7" xfId="1380" xr:uid="{00000000-0005-0000-0000-000062050000}"/>
    <cellStyle name="SAPBEXstdItem 8" xfId="1381" xr:uid="{00000000-0005-0000-0000-000063050000}"/>
    <cellStyle name="SAPBEXstdItem 9" xfId="1382" xr:uid="{00000000-0005-0000-0000-000064050000}"/>
    <cellStyle name="SAPBEXstdItem_Výkaz 13-D3a _2011_jk" xfId="1383" xr:uid="{00000000-0005-0000-0000-000065050000}"/>
    <cellStyle name="SAPBEXstdItemX" xfId="54" xr:uid="{00000000-0005-0000-0000-000066050000}"/>
    <cellStyle name="SAPBEXstdItemX 10" xfId="1384" xr:uid="{00000000-0005-0000-0000-000067050000}"/>
    <cellStyle name="SAPBEXstdItemX 11" xfId="1385" xr:uid="{00000000-0005-0000-0000-000068050000}"/>
    <cellStyle name="SAPBEXstdItemX 12" xfId="1386" xr:uid="{00000000-0005-0000-0000-000069050000}"/>
    <cellStyle name="SAPBEXstdItemX 13" xfId="1387" xr:uid="{00000000-0005-0000-0000-00006A050000}"/>
    <cellStyle name="SAPBEXstdItemX 2" xfId="1388" xr:uid="{00000000-0005-0000-0000-00006B050000}"/>
    <cellStyle name="SAPBEXstdItemX 2 10" xfId="1389" xr:uid="{00000000-0005-0000-0000-00006C050000}"/>
    <cellStyle name="SAPBEXstdItemX 2 11" xfId="1390" xr:uid="{00000000-0005-0000-0000-00006D050000}"/>
    <cellStyle name="SAPBEXstdItemX 2 2" xfId="1391" xr:uid="{00000000-0005-0000-0000-00006E050000}"/>
    <cellStyle name="SAPBEXstdItemX 2 2 10" xfId="1392" xr:uid="{00000000-0005-0000-0000-00006F050000}"/>
    <cellStyle name="SAPBEXstdItemX 2 2 2" xfId="1393" xr:uid="{00000000-0005-0000-0000-000070050000}"/>
    <cellStyle name="SAPBEXstdItemX 2 2 3" xfId="1394" xr:uid="{00000000-0005-0000-0000-000071050000}"/>
    <cellStyle name="SAPBEXstdItemX 2 2 4" xfId="1395" xr:uid="{00000000-0005-0000-0000-000072050000}"/>
    <cellStyle name="SAPBEXstdItemX 2 2 5" xfId="1396" xr:uid="{00000000-0005-0000-0000-000073050000}"/>
    <cellStyle name="SAPBEXstdItemX 2 2 6" xfId="1397" xr:uid="{00000000-0005-0000-0000-000074050000}"/>
    <cellStyle name="SAPBEXstdItemX 2 2 7" xfId="1398" xr:uid="{00000000-0005-0000-0000-000075050000}"/>
    <cellStyle name="SAPBEXstdItemX 2 2 8" xfId="1399" xr:uid="{00000000-0005-0000-0000-000076050000}"/>
    <cellStyle name="SAPBEXstdItemX 2 2 9" xfId="1400" xr:uid="{00000000-0005-0000-0000-000077050000}"/>
    <cellStyle name="SAPBEXstdItemX 2 3" xfId="1401" xr:uid="{00000000-0005-0000-0000-000078050000}"/>
    <cellStyle name="SAPBEXstdItemX 2 4" xfId="1402" xr:uid="{00000000-0005-0000-0000-000079050000}"/>
    <cellStyle name="SAPBEXstdItemX 2 5" xfId="1403" xr:uid="{00000000-0005-0000-0000-00007A050000}"/>
    <cellStyle name="SAPBEXstdItemX 2 6" xfId="1404" xr:uid="{00000000-0005-0000-0000-00007B050000}"/>
    <cellStyle name="SAPBEXstdItemX 2 7" xfId="1405" xr:uid="{00000000-0005-0000-0000-00007C050000}"/>
    <cellStyle name="SAPBEXstdItemX 2 8" xfId="1406" xr:uid="{00000000-0005-0000-0000-00007D050000}"/>
    <cellStyle name="SAPBEXstdItemX 2 9" xfId="1407" xr:uid="{00000000-0005-0000-0000-00007E050000}"/>
    <cellStyle name="SAPBEXstdItemX 3" xfId="1408" xr:uid="{00000000-0005-0000-0000-00007F050000}"/>
    <cellStyle name="SAPBEXstdItemX 3 10" xfId="1409" xr:uid="{00000000-0005-0000-0000-000080050000}"/>
    <cellStyle name="SAPBEXstdItemX 3 2" xfId="1410" xr:uid="{00000000-0005-0000-0000-000081050000}"/>
    <cellStyle name="SAPBEXstdItemX 3 3" xfId="1411" xr:uid="{00000000-0005-0000-0000-000082050000}"/>
    <cellStyle name="SAPBEXstdItemX 3 4" xfId="1412" xr:uid="{00000000-0005-0000-0000-000083050000}"/>
    <cellStyle name="SAPBEXstdItemX 3 5" xfId="1413" xr:uid="{00000000-0005-0000-0000-000084050000}"/>
    <cellStyle name="SAPBEXstdItemX 3 6" xfId="1414" xr:uid="{00000000-0005-0000-0000-000085050000}"/>
    <cellStyle name="SAPBEXstdItemX 3 7" xfId="1415" xr:uid="{00000000-0005-0000-0000-000086050000}"/>
    <cellStyle name="SAPBEXstdItemX 3 8" xfId="1416" xr:uid="{00000000-0005-0000-0000-000087050000}"/>
    <cellStyle name="SAPBEXstdItemX 3 9" xfId="1417" xr:uid="{00000000-0005-0000-0000-000088050000}"/>
    <cellStyle name="SAPBEXstdItemX 4" xfId="1418" xr:uid="{00000000-0005-0000-0000-000089050000}"/>
    <cellStyle name="SAPBEXstdItemX 5" xfId="1419" xr:uid="{00000000-0005-0000-0000-00008A050000}"/>
    <cellStyle name="SAPBEXstdItemX 6" xfId="1420" xr:uid="{00000000-0005-0000-0000-00008B050000}"/>
    <cellStyle name="SAPBEXstdItemX 7" xfId="1421" xr:uid="{00000000-0005-0000-0000-00008C050000}"/>
    <cellStyle name="SAPBEXstdItemX 8" xfId="1422" xr:uid="{00000000-0005-0000-0000-00008D050000}"/>
    <cellStyle name="SAPBEXstdItemX 9" xfId="1423" xr:uid="{00000000-0005-0000-0000-00008E050000}"/>
    <cellStyle name="SAPBEXstdItemX_Výkaz 13-D3a _2011_jk" xfId="1424" xr:uid="{00000000-0005-0000-0000-00008F050000}"/>
    <cellStyle name="SAPBEXtitle" xfId="55" xr:uid="{00000000-0005-0000-0000-000090050000}"/>
    <cellStyle name="SAPBEXtitle 2" xfId="1425" xr:uid="{00000000-0005-0000-0000-000091050000}"/>
    <cellStyle name="SAPBEXtitle 3" xfId="1426" xr:uid="{00000000-0005-0000-0000-000092050000}"/>
    <cellStyle name="SAPBEXtitle_Výkaz 13-D3a _2011_jk" xfId="1427" xr:uid="{00000000-0005-0000-0000-000093050000}"/>
    <cellStyle name="SAPBEXunassignedItem" xfId="1428" xr:uid="{00000000-0005-0000-0000-000094050000}"/>
    <cellStyle name="SAPBEXunassignedItem 2" xfId="1429" xr:uid="{00000000-0005-0000-0000-000095050000}"/>
    <cellStyle name="SAPBEXunassignedItem 2 2" xfId="1430" xr:uid="{00000000-0005-0000-0000-000096050000}"/>
    <cellStyle name="SAPBEXunassignedItem 2 3" xfId="1431" xr:uid="{00000000-0005-0000-0000-000097050000}"/>
    <cellStyle name="SAPBEXunassignedItem 2 4" xfId="1432" xr:uid="{00000000-0005-0000-0000-000098050000}"/>
    <cellStyle name="SAPBEXunassignedItem 2 5" xfId="1433" xr:uid="{00000000-0005-0000-0000-000099050000}"/>
    <cellStyle name="SAPBEXunassignedItem 2 6" xfId="1434" xr:uid="{00000000-0005-0000-0000-00009A050000}"/>
    <cellStyle name="SAPBEXunassignedItem 2 7" xfId="1435" xr:uid="{00000000-0005-0000-0000-00009B050000}"/>
    <cellStyle name="SAPBEXunassignedItem 3" xfId="1436" xr:uid="{00000000-0005-0000-0000-00009C050000}"/>
    <cellStyle name="SAPBEXunassignedItem 4" xfId="1437" xr:uid="{00000000-0005-0000-0000-00009D050000}"/>
    <cellStyle name="SAPBEXunassignedItem 5" xfId="1438" xr:uid="{00000000-0005-0000-0000-00009E050000}"/>
    <cellStyle name="SAPBEXunassignedItem 6" xfId="1439" xr:uid="{00000000-0005-0000-0000-00009F050000}"/>
    <cellStyle name="SAPBEXunassignedItem 7" xfId="1440" xr:uid="{00000000-0005-0000-0000-0000A0050000}"/>
    <cellStyle name="SAPBEXunassignedItem 8" xfId="1441" xr:uid="{00000000-0005-0000-0000-0000A1050000}"/>
    <cellStyle name="SAPBEXundefined" xfId="56" xr:uid="{00000000-0005-0000-0000-0000A2050000}"/>
    <cellStyle name="SAPBEXundefined 10" xfId="1442" xr:uid="{00000000-0005-0000-0000-0000A3050000}"/>
    <cellStyle name="SAPBEXundefined 11" xfId="1443" xr:uid="{00000000-0005-0000-0000-0000A4050000}"/>
    <cellStyle name="SAPBEXundefined 12" xfId="1444" xr:uid="{00000000-0005-0000-0000-0000A5050000}"/>
    <cellStyle name="SAPBEXundefined 2" xfId="1445" xr:uid="{00000000-0005-0000-0000-0000A6050000}"/>
    <cellStyle name="SAPBEXundefined 2 10" xfId="1446" xr:uid="{00000000-0005-0000-0000-0000A7050000}"/>
    <cellStyle name="SAPBEXundefined 2 2" xfId="1447" xr:uid="{00000000-0005-0000-0000-0000A8050000}"/>
    <cellStyle name="SAPBEXundefined 2 3" xfId="1448" xr:uid="{00000000-0005-0000-0000-0000A9050000}"/>
    <cellStyle name="SAPBEXundefined 2 4" xfId="1449" xr:uid="{00000000-0005-0000-0000-0000AA050000}"/>
    <cellStyle name="SAPBEXundefined 2 5" xfId="1450" xr:uid="{00000000-0005-0000-0000-0000AB050000}"/>
    <cellStyle name="SAPBEXundefined 2 6" xfId="1451" xr:uid="{00000000-0005-0000-0000-0000AC050000}"/>
    <cellStyle name="SAPBEXundefined 2 7" xfId="1452" xr:uid="{00000000-0005-0000-0000-0000AD050000}"/>
    <cellStyle name="SAPBEXundefined 2 8" xfId="1453" xr:uid="{00000000-0005-0000-0000-0000AE050000}"/>
    <cellStyle name="SAPBEXundefined 2 9" xfId="1454" xr:uid="{00000000-0005-0000-0000-0000AF050000}"/>
    <cellStyle name="SAPBEXundefined 3" xfId="1455" xr:uid="{00000000-0005-0000-0000-0000B0050000}"/>
    <cellStyle name="SAPBEXundefined 4" xfId="1456" xr:uid="{00000000-0005-0000-0000-0000B1050000}"/>
    <cellStyle name="SAPBEXundefined 5" xfId="1457" xr:uid="{00000000-0005-0000-0000-0000B2050000}"/>
    <cellStyle name="SAPBEXundefined 6" xfId="1458" xr:uid="{00000000-0005-0000-0000-0000B3050000}"/>
    <cellStyle name="SAPBEXundefined 7" xfId="1459" xr:uid="{00000000-0005-0000-0000-0000B4050000}"/>
    <cellStyle name="SAPBEXundefined 8" xfId="1460" xr:uid="{00000000-0005-0000-0000-0000B5050000}"/>
    <cellStyle name="SAPBEXundefined 9" xfId="1461" xr:uid="{00000000-0005-0000-0000-0000B6050000}"/>
    <cellStyle name="Sheet Title" xfId="1462" xr:uid="{00000000-0005-0000-0000-0000B7050000}"/>
    <cellStyle name="Správně 2" xfId="1463" xr:uid="{00000000-0005-0000-0000-0000B8050000}"/>
    <cellStyle name="Správně 3" xfId="1464" xr:uid="{00000000-0005-0000-0000-0000B9050000}"/>
    <cellStyle name="Styl 1" xfId="1465" xr:uid="{00000000-0005-0000-0000-0000BA050000}"/>
    <cellStyle name="Subtotal" xfId="1466" xr:uid="{00000000-0005-0000-0000-0000BB050000}"/>
    <cellStyle name="Text upozornění 2" xfId="1467" xr:uid="{00000000-0005-0000-0000-0000BC050000}"/>
    <cellStyle name="Vstup 2" xfId="1468" xr:uid="{00000000-0005-0000-0000-0000BD050000}"/>
    <cellStyle name="Vstup 2 10" xfId="1469" xr:uid="{00000000-0005-0000-0000-0000BE050000}"/>
    <cellStyle name="Vstup 2 11" xfId="1470" xr:uid="{00000000-0005-0000-0000-0000BF050000}"/>
    <cellStyle name="Vstup 2 2" xfId="1471" xr:uid="{00000000-0005-0000-0000-0000C0050000}"/>
    <cellStyle name="Vstup 2 2 10" xfId="1472" xr:uid="{00000000-0005-0000-0000-0000C1050000}"/>
    <cellStyle name="Vstup 2 2 2" xfId="1473" xr:uid="{00000000-0005-0000-0000-0000C2050000}"/>
    <cellStyle name="Vstup 2 2 3" xfId="1474" xr:uid="{00000000-0005-0000-0000-0000C3050000}"/>
    <cellStyle name="Vstup 2 2 4" xfId="1475" xr:uid="{00000000-0005-0000-0000-0000C4050000}"/>
    <cellStyle name="Vstup 2 2 5" xfId="1476" xr:uid="{00000000-0005-0000-0000-0000C5050000}"/>
    <cellStyle name="Vstup 2 2 6" xfId="1477" xr:uid="{00000000-0005-0000-0000-0000C6050000}"/>
    <cellStyle name="Vstup 2 2 7" xfId="1478" xr:uid="{00000000-0005-0000-0000-0000C7050000}"/>
    <cellStyle name="Vstup 2 2 8" xfId="1479" xr:uid="{00000000-0005-0000-0000-0000C8050000}"/>
    <cellStyle name="Vstup 2 2 9" xfId="1480" xr:uid="{00000000-0005-0000-0000-0000C9050000}"/>
    <cellStyle name="Vstup 2 3" xfId="1481" xr:uid="{00000000-0005-0000-0000-0000CA050000}"/>
    <cellStyle name="Vstup 2 4" xfId="1482" xr:uid="{00000000-0005-0000-0000-0000CB050000}"/>
    <cellStyle name="Vstup 2 5" xfId="1483" xr:uid="{00000000-0005-0000-0000-0000CC050000}"/>
    <cellStyle name="Vstup 2 6" xfId="1484" xr:uid="{00000000-0005-0000-0000-0000CD050000}"/>
    <cellStyle name="Vstup 2 7" xfId="1485" xr:uid="{00000000-0005-0000-0000-0000CE050000}"/>
    <cellStyle name="Vstup 2 8" xfId="1486" xr:uid="{00000000-0005-0000-0000-0000CF050000}"/>
    <cellStyle name="Vstup 2 9" xfId="1487" xr:uid="{00000000-0005-0000-0000-0000D0050000}"/>
    <cellStyle name="Výpočet 2" xfId="1488" xr:uid="{00000000-0005-0000-0000-0000D1050000}"/>
    <cellStyle name="Výpočet 2 10" xfId="1489" xr:uid="{00000000-0005-0000-0000-0000D2050000}"/>
    <cellStyle name="Výpočet 2 11" xfId="1490" xr:uid="{00000000-0005-0000-0000-0000D3050000}"/>
    <cellStyle name="Výpočet 2 2" xfId="1491" xr:uid="{00000000-0005-0000-0000-0000D4050000}"/>
    <cellStyle name="Výpočet 2 2 10" xfId="1492" xr:uid="{00000000-0005-0000-0000-0000D5050000}"/>
    <cellStyle name="Výpočet 2 2 2" xfId="1493" xr:uid="{00000000-0005-0000-0000-0000D6050000}"/>
    <cellStyle name="Výpočet 2 2 3" xfId="1494" xr:uid="{00000000-0005-0000-0000-0000D7050000}"/>
    <cellStyle name="Výpočet 2 2 4" xfId="1495" xr:uid="{00000000-0005-0000-0000-0000D8050000}"/>
    <cellStyle name="Výpočet 2 2 5" xfId="1496" xr:uid="{00000000-0005-0000-0000-0000D9050000}"/>
    <cellStyle name="Výpočet 2 2 6" xfId="1497" xr:uid="{00000000-0005-0000-0000-0000DA050000}"/>
    <cellStyle name="Výpočet 2 2 7" xfId="1498" xr:uid="{00000000-0005-0000-0000-0000DB050000}"/>
    <cellStyle name="Výpočet 2 2 8" xfId="1499" xr:uid="{00000000-0005-0000-0000-0000DC050000}"/>
    <cellStyle name="Výpočet 2 2 9" xfId="1500" xr:uid="{00000000-0005-0000-0000-0000DD050000}"/>
    <cellStyle name="Výpočet 2 3" xfId="1501" xr:uid="{00000000-0005-0000-0000-0000DE050000}"/>
    <cellStyle name="Výpočet 2 4" xfId="1502" xr:uid="{00000000-0005-0000-0000-0000DF050000}"/>
    <cellStyle name="Výpočet 2 5" xfId="1503" xr:uid="{00000000-0005-0000-0000-0000E0050000}"/>
    <cellStyle name="Výpočet 2 6" xfId="1504" xr:uid="{00000000-0005-0000-0000-0000E1050000}"/>
    <cellStyle name="Výpočet 2 7" xfId="1505" xr:uid="{00000000-0005-0000-0000-0000E2050000}"/>
    <cellStyle name="Výpočet 2 8" xfId="1506" xr:uid="{00000000-0005-0000-0000-0000E3050000}"/>
    <cellStyle name="Výpočet 2 9" xfId="1507" xr:uid="{00000000-0005-0000-0000-0000E4050000}"/>
    <cellStyle name="Výstup 2" xfId="1508" xr:uid="{00000000-0005-0000-0000-0000E5050000}"/>
    <cellStyle name="Výstup 2 10" xfId="1509" xr:uid="{00000000-0005-0000-0000-0000E6050000}"/>
    <cellStyle name="Výstup 2 11" xfId="1510" xr:uid="{00000000-0005-0000-0000-0000E7050000}"/>
    <cellStyle name="Výstup 2 2" xfId="1511" xr:uid="{00000000-0005-0000-0000-0000E8050000}"/>
    <cellStyle name="Výstup 2 2 10" xfId="1512" xr:uid="{00000000-0005-0000-0000-0000E9050000}"/>
    <cellStyle name="Výstup 2 2 2" xfId="1513" xr:uid="{00000000-0005-0000-0000-0000EA050000}"/>
    <cellStyle name="Výstup 2 2 3" xfId="1514" xr:uid="{00000000-0005-0000-0000-0000EB050000}"/>
    <cellStyle name="Výstup 2 2 4" xfId="1515" xr:uid="{00000000-0005-0000-0000-0000EC050000}"/>
    <cellStyle name="Výstup 2 2 5" xfId="1516" xr:uid="{00000000-0005-0000-0000-0000ED050000}"/>
    <cellStyle name="Výstup 2 2 6" xfId="1517" xr:uid="{00000000-0005-0000-0000-0000EE050000}"/>
    <cellStyle name="Výstup 2 2 7" xfId="1518" xr:uid="{00000000-0005-0000-0000-0000EF050000}"/>
    <cellStyle name="Výstup 2 2 8" xfId="1519" xr:uid="{00000000-0005-0000-0000-0000F0050000}"/>
    <cellStyle name="Výstup 2 2 9" xfId="1520" xr:uid="{00000000-0005-0000-0000-0000F1050000}"/>
    <cellStyle name="Výstup 2 3" xfId="1521" xr:uid="{00000000-0005-0000-0000-0000F2050000}"/>
    <cellStyle name="Výstup 2 4" xfId="1522" xr:uid="{00000000-0005-0000-0000-0000F3050000}"/>
    <cellStyle name="Výstup 2 5" xfId="1523" xr:uid="{00000000-0005-0000-0000-0000F4050000}"/>
    <cellStyle name="Výstup 2 6" xfId="1524" xr:uid="{00000000-0005-0000-0000-0000F5050000}"/>
    <cellStyle name="Výstup 2 7" xfId="1525" xr:uid="{00000000-0005-0000-0000-0000F6050000}"/>
    <cellStyle name="Výstup 2 8" xfId="1526" xr:uid="{00000000-0005-0000-0000-0000F7050000}"/>
    <cellStyle name="Výstup 2 9" xfId="1527" xr:uid="{00000000-0005-0000-0000-0000F8050000}"/>
    <cellStyle name="Vysvětlující text 2" xfId="1528" xr:uid="{00000000-0005-0000-0000-0000F9050000}"/>
    <cellStyle name="Záhlaví 1" xfId="86" xr:uid="{00000000-0005-0000-0000-0000FA050000}"/>
    <cellStyle name="Záhlaví 2" xfId="87" xr:uid="{00000000-0005-0000-0000-0000FB050000}"/>
    <cellStyle name="Zvýraznění 1 2" xfId="1529" xr:uid="{00000000-0005-0000-0000-0000FC050000}"/>
    <cellStyle name="Zvýraznění 2 2" xfId="1530" xr:uid="{00000000-0005-0000-0000-0000FD050000}"/>
    <cellStyle name="Zvýraznění 3 2" xfId="1531" xr:uid="{00000000-0005-0000-0000-0000FE050000}"/>
    <cellStyle name="Zvýraznění 4 2" xfId="1532" xr:uid="{00000000-0005-0000-0000-0000FF050000}"/>
    <cellStyle name="Zvýraznění 5 2" xfId="1533" xr:uid="{00000000-0005-0000-0000-000000060000}"/>
    <cellStyle name="Zvýraznění 6 2" xfId="1534" xr:uid="{00000000-0005-0000-0000-000001060000}"/>
  </cellStyles>
  <dxfs count="0"/>
  <tableStyles count="0" defaultTableStyle="TableStyleMedium2" defaultPivotStyle="PivotStyleLight16"/>
  <colors>
    <mruColors>
      <color rgb="FF233060"/>
      <color rgb="FFF0948F"/>
      <color rgb="FF596387"/>
      <color rgb="FF9196B0"/>
      <color rgb="FFC7CCD6"/>
      <color rgb="FF79C1D5"/>
      <color rgb="FFCEF8FA"/>
      <color rgb="FF646363"/>
      <color rgb="FFDDFAFB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'3.2'!$E$27</c:f>
              <c:strCache>
                <c:ptCount val="1"/>
                <c:pt idx="0">
                  <c:v>Do ČR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cat>
            <c:strRef>
              <c:f>'3.2'!$D$28:$D$39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'3.2'!$E$28:$E$39</c:f>
              <c:numCache>
                <c:formatCode>#,##0.0</c:formatCode>
                <c:ptCount val="12"/>
                <c:pt idx="0">
                  <c:v>611.86680951218455</c:v>
                </c:pt>
                <c:pt idx="1">
                  <c:v>541.66979960431695</c:v>
                </c:pt>
                <c:pt idx="2">
                  <c:v>558.67411079116368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C4-49AB-B1D3-D3194406E607}"/>
            </c:ext>
          </c:extLst>
        </c:ser>
        <c:ser>
          <c:idx val="1"/>
          <c:order val="1"/>
          <c:tx>
            <c:strRef>
              <c:f>'3.2'!$F$27</c:f>
              <c:strCache>
                <c:ptCount val="1"/>
                <c:pt idx="0">
                  <c:v>Z ČR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cat>
            <c:strRef>
              <c:f>'3.2'!$D$28:$D$39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'3.2'!$F$28:$F$39</c:f>
              <c:numCache>
                <c:formatCode>#,##0.0</c:formatCode>
                <c:ptCount val="12"/>
                <c:pt idx="0">
                  <c:v>-171.69380494119213</c:v>
                </c:pt>
                <c:pt idx="1">
                  <c:v>-191.63640082004457</c:v>
                </c:pt>
                <c:pt idx="2">
                  <c:v>-85.842169319862464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C4-49AB-B1D3-D3194406E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30"/>
        <c:axId val="154269184"/>
        <c:axId val="154270720"/>
      </c:barChart>
      <c:catAx>
        <c:axId val="1542691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154270720"/>
        <c:crosses val="autoZero"/>
        <c:auto val="1"/>
        <c:lblAlgn val="ctr"/>
        <c:lblOffset val="100"/>
        <c:noMultiLvlLbl val="0"/>
      </c:catAx>
      <c:valAx>
        <c:axId val="1542707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542691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2369142748693663E-4"/>
          <c:y val="0.92056933894499138"/>
          <c:w val="0.19103510423252798"/>
          <c:h val="7.888618179064298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EAA-4434-9EDB-79B35337C276}"/>
              </c:ext>
            </c:extLst>
          </c:dPt>
          <c:dPt>
            <c:idx val="1"/>
            <c:invertIfNegative val="0"/>
            <c:bubble3D val="0"/>
            <c:spPr>
              <a:solidFill>
                <a:srgbClr val="596387"/>
              </a:solidFill>
            </c:spPr>
            <c:extLst>
              <c:ext xmlns:c16="http://schemas.microsoft.com/office/drawing/2014/chart" uri="{C3380CC4-5D6E-409C-BE32-E72D297353CC}">
                <c16:uniqueId val="{00000002-3EAA-4434-9EDB-79B35337C276}"/>
              </c:ext>
            </c:extLst>
          </c:dPt>
          <c:dPt>
            <c:idx val="2"/>
            <c:invertIfNegative val="0"/>
            <c:bubble3D val="0"/>
            <c:spPr>
              <a:solidFill>
                <a:srgbClr val="F0948F"/>
              </a:solidFill>
            </c:spPr>
            <c:extLst>
              <c:ext xmlns:c16="http://schemas.microsoft.com/office/drawing/2014/chart" uri="{C3380CC4-5D6E-409C-BE32-E72D297353CC}">
                <c16:uniqueId val="{00000004-3EAA-4434-9EDB-79B35337C27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'4.3'!$H$45:$H$47</c:f>
              <c:strCache>
                <c:ptCount val="3"/>
                <c:pt idx="0">
                  <c:v>Max</c:v>
                </c:pt>
                <c:pt idx="1">
                  <c:v>Min</c:v>
                </c:pt>
                <c:pt idx="2">
                  <c:v>Průměr</c:v>
                </c:pt>
              </c:strCache>
            </c:strRef>
          </c:cat>
          <c:val>
            <c:numRef>
              <c:f>'4.3'!$I$45:$I$47</c:f>
              <c:numCache>
                <c:formatCode>#,##0</c:formatCode>
                <c:ptCount val="3"/>
                <c:pt idx="0">
                  <c:v>33043.990822876374</c:v>
                </c:pt>
                <c:pt idx="1">
                  <c:v>15366.428033082406</c:v>
                </c:pt>
                <c:pt idx="2">
                  <c:v>24815.10062958159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EAA-4434-9EDB-79B35337C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5116544"/>
        <c:axId val="165122432"/>
      </c:barChart>
      <c:catAx>
        <c:axId val="165116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65122432"/>
        <c:crosses val="autoZero"/>
        <c:auto val="1"/>
        <c:lblAlgn val="ctr"/>
        <c:lblOffset val="100"/>
        <c:noMultiLvlLbl val="0"/>
      </c:catAx>
      <c:valAx>
        <c:axId val="1651224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51165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88605205003326"/>
          <c:y val="2.0754852261096239E-2"/>
          <c:w val="0.49250688350604677"/>
          <c:h val="0.786535808023996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'5.1'!$B$43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'5.1'!$C$42:$D$42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'5.1'!$C$43:$D$43</c:f>
              <c:numCache>
                <c:formatCode>#,##0</c:formatCode>
                <c:ptCount val="2"/>
                <c:pt idx="0">
                  <c:v>891779.6105495831</c:v>
                </c:pt>
                <c:pt idx="1">
                  <c:v>1134262.833197908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AC-426C-8CB5-97DB8CC20E85}"/>
            </c:ext>
          </c:extLst>
        </c:ser>
        <c:ser>
          <c:idx val="1"/>
          <c:order val="1"/>
          <c:tx>
            <c:strRef>
              <c:f>'5.1'!$B$44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'5.1'!$C$42:$D$42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'5.1'!$C$44:$D$44</c:f>
              <c:numCache>
                <c:formatCode>#,##0</c:formatCode>
                <c:ptCount val="2"/>
                <c:pt idx="0">
                  <c:v>860767.30857490306</c:v>
                </c:pt>
                <c:pt idx="1">
                  <c:v>890500.40009373787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AC-426C-8CB5-97DB8CC20E85}"/>
            </c:ext>
          </c:extLst>
        </c:ser>
        <c:ser>
          <c:idx val="2"/>
          <c:order val="2"/>
          <c:tx>
            <c:strRef>
              <c:f>'5.1'!$B$45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'5.1'!$C$42:$D$42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'5.1'!$C$45:$D$45</c:f>
              <c:numCache>
                <c:formatCode>#,##0</c:formatCode>
                <c:ptCount val="2"/>
                <c:pt idx="0">
                  <c:v>769268.04119024484</c:v>
                </c:pt>
                <c:pt idx="1">
                  <c:v>922619.49243469513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AC-426C-8CB5-97DB8CC20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312768"/>
        <c:axId val="154272896"/>
      </c:barChart>
      <c:catAx>
        <c:axId val="167312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54272896"/>
        <c:crosses val="autoZero"/>
        <c:auto val="1"/>
        <c:lblAlgn val="ctr"/>
        <c:lblOffset val="100"/>
        <c:noMultiLvlLbl val="0"/>
      </c:catAx>
      <c:valAx>
        <c:axId val="15427289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73127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2548508955760597E-3"/>
          <c:y val="0.92454477860696616"/>
          <c:w val="0.36822587099093235"/>
          <c:h val="6.598040244969379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90339916267905"/>
          <c:y val="2.3809532736982653E-2"/>
          <c:w val="0.77090245307366301"/>
          <c:h val="0.7930632894875475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'5.1'!$H$43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'5.1'!$I$42:$J$42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'5.1'!$I$43:$J$43</c:f>
              <c:numCache>
                <c:formatCode>0.0%</c:formatCode>
                <c:ptCount val="2"/>
                <c:pt idx="0">
                  <c:v>0.35362610841133479</c:v>
                </c:pt>
                <c:pt idx="1">
                  <c:v>0.38483730779089254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E2-466B-A37D-841994DB4915}"/>
            </c:ext>
          </c:extLst>
        </c:ser>
        <c:ser>
          <c:idx val="1"/>
          <c:order val="1"/>
          <c:tx>
            <c:strRef>
              <c:f>'5.1'!$H$44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'5.1'!$I$42:$J$42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'5.1'!$I$44:$J$44</c:f>
              <c:numCache>
                <c:formatCode>0.0%</c:formatCode>
                <c:ptCount val="2"/>
                <c:pt idx="0">
                  <c:v>0.34132849638875817</c:v>
                </c:pt>
                <c:pt idx="1">
                  <c:v>0.302132597955797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E2-466B-A37D-841994DB4915}"/>
            </c:ext>
          </c:extLst>
        </c:ser>
        <c:ser>
          <c:idx val="2"/>
          <c:order val="2"/>
          <c:tx>
            <c:strRef>
              <c:f>'5.1'!$H$45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'5.1'!$I$42:$J$42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'5.1'!$I$45:$J$45</c:f>
              <c:numCache>
                <c:formatCode>0.0%</c:formatCode>
                <c:ptCount val="2"/>
                <c:pt idx="0">
                  <c:v>0.30504539519990698</c:v>
                </c:pt>
                <c:pt idx="1">
                  <c:v>0.31303009425331019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E2-466B-A37D-841994DB4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4301952"/>
        <c:axId val="154303872"/>
      </c:barChart>
      <c:catAx>
        <c:axId val="154301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54303872"/>
        <c:crosses val="autoZero"/>
        <c:auto val="1"/>
        <c:lblAlgn val="ctr"/>
        <c:lblOffset val="100"/>
        <c:noMultiLvlLbl val="0"/>
      </c:catAx>
      <c:valAx>
        <c:axId val="15430387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543019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2280557227122625E-3"/>
          <c:y val="0.92930668515436265"/>
          <c:w val="0.54599030419658057"/>
          <c:h val="6.53271537736038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88605205003326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'5.2'!$B$42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'5.2'!$C$41:$D$41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'5.2'!$C$42:$D$42</c:f>
              <c:numCache>
                <c:formatCode>#,##0</c:formatCode>
                <c:ptCount val="2"/>
                <c:pt idx="0">
                  <c:v>104879.74624464105</c:v>
                </c:pt>
                <c:pt idx="1">
                  <c:v>130387.01038711204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2B-489A-AC92-55573FC6C8F1}"/>
            </c:ext>
          </c:extLst>
        </c:ser>
        <c:ser>
          <c:idx val="1"/>
          <c:order val="1"/>
          <c:tx>
            <c:strRef>
              <c:f>'5.2'!$B$43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'5.2'!$C$41:$D$41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'5.2'!$C$43:$D$43</c:f>
              <c:numCache>
                <c:formatCode>#,##0</c:formatCode>
                <c:ptCount val="2"/>
                <c:pt idx="0">
                  <c:v>99145.560802454216</c:v>
                </c:pt>
                <c:pt idx="1">
                  <c:v>102886.42307283396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2B-489A-AC92-55573FC6C8F1}"/>
            </c:ext>
          </c:extLst>
        </c:ser>
        <c:ser>
          <c:idx val="2"/>
          <c:order val="2"/>
          <c:tx>
            <c:strRef>
              <c:f>'5.2'!$B$44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'5.2'!$C$41:$D$41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'5.2'!$C$44:$D$44</c:f>
              <c:numCache>
                <c:formatCode>#,##0</c:formatCode>
                <c:ptCount val="2"/>
                <c:pt idx="0">
                  <c:v>85945.845000000001</c:v>
                </c:pt>
                <c:pt idx="1">
                  <c:v>100232.52548318211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2B-489A-AC92-55573FC6C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4118400"/>
        <c:axId val="154124288"/>
      </c:barChart>
      <c:catAx>
        <c:axId val="15411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54124288"/>
        <c:crosses val="autoZero"/>
        <c:auto val="1"/>
        <c:lblAlgn val="ctr"/>
        <c:lblOffset val="100"/>
        <c:noMultiLvlLbl val="0"/>
      </c:catAx>
      <c:valAx>
        <c:axId val="15412428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41184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8095451246888922E-3"/>
          <c:y val="0.92930668515436265"/>
          <c:w val="0.3503722759478039"/>
          <c:h val="5.996764643391946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90339916267905"/>
          <c:y val="4.3264503441494594E-2"/>
          <c:w val="0.77090245307366301"/>
          <c:h val="0.7667560139053414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'5.2'!$H$42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'5.2'!$I$41:$J$41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'5.2'!$I$42:$J$42</c:f>
              <c:numCache>
                <c:formatCode>0.0%</c:formatCode>
                <c:ptCount val="2"/>
                <c:pt idx="0">
                  <c:v>0.36169027678866184</c:v>
                </c:pt>
                <c:pt idx="1">
                  <c:v>0.39095856278042274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43-4E0B-B9AD-17DAD6C994D1}"/>
            </c:ext>
          </c:extLst>
        </c:ser>
        <c:ser>
          <c:idx val="1"/>
          <c:order val="1"/>
          <c:tx>
            <c:strRef>
              <c:f>'5.2'!$H$43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'5.2'!$I$41:$J$41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'5.2'!$I$43:$J$43</c:f>
              <c:numCache>
                <c:formatCode>0.0%</c:formatCode>
                <c:ptCount val="2"/>
                <c:pt idx="0">
                  <c:v>0.34191525640575315</c:v>
                </c:pt>
                <c:pt idx="1">
                  <c:v>0.30849950447325863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43-4E0B-B9AD-17DAD6C994D1}"/>
            </c:ext>
          </c:extLst>
        </c:ser>
        <c:ser>
          <c:idx val="2"/>
          <c:order val="2"/>
          <c:tx>
            <c:strRef>
              <c:f>'5.2'!$H$44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'5.2'!$I$41:$J$41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'5.2'!$I$44:$J$44</c:f>
              <c:numCache>
                <c:formatCode>0.0%</c:formatCode>
                <c:ptCount val="2"/>
                <c:pt idx="0">
                  <c:v>0.2963944668055849</c:v>
                </c:pt>
                <c:pt idx="1">
                  <c:v>0.30054193274631863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43-4E0B-B9AD-17DAD6C99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2369536"/>
        <c:axId val="162371456"/>
      </c:barChart>
      <c:catAx>
        <c:axId val="162369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2371456"/>
        <c:crosses val="autoZero"/>
        <c:auto val="1"/>
        <c:lblAlgn val="ctr"/>
        <c:lblOffset val="100"/>
        <c:noMultiLvlLbl val="0"/>
      </c:catAx>
      <c:valAx>
        <c:axId val="16237145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623695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2280557227122625E-3"/>
          <c:y val="0.92930668515436265"/>
          <c:w val="0.5196304938297599"/>
          <c:h val="6.031850540866692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90339916267905"/>
          <c:y val="4.569055036344756E-2"/>
          <c:w val="0.77090245307366301"/>
          <c:h val="0.7578305982780190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'5.3'!$H$42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'5.3'!$I$41:$J$41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'5.3'!$I$42:$J$42</c:f>
              <c:numCache>
                <c:formatCode>0.0%</c:formatCode>
                <c:ptCount val="2"/>
                <c:pt idx="0">
                  <c:v>0.35596227774214467</c:v>
                </c:pt>
                <c:pt idx="1">
                  <c:v>0.38261600826597031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21-4F62-A8F2-07000363B55B}"/>
            </c:ext>
          </c:extLst>
        </c:ser>
        <c:ser>
          <c:idx val="1"/>
          <c:order val="1"/>
          <c:tx>
            <c:strRef>
              <c:f>'5.3'!$H$43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'5.3'!$I$41:$J$41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'5.3'!$I$43:$J$43</c:f>
              <c:numCache>
                <c:formatCode>0.0%</c:formatCode>
                <c:ptCount val="2"/>
                <c:pt idx="0">
                  <c:v>0.33903429557107823</c:v>
                </c:pt>
                <c:pt idx="1">
                  <c:v>0.30756448915584655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21-4F62-A8F2-07000363B55B}"/>
            </c:ext>
          </c:extLst>
        </c:ser>
        <c:ser>
          <c:idx val="2"/>
          <c:order val="2"/>
          <c:tx>
            <c:strRef>
              <c:f>'5.3'!$H$44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'5.3'!$I$41:$J$41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'5.3'!$I$44:$J$44</c:f>
              <c:numCache>
                <c:formatCode>0.0%</c:formatCode>
                <c:ptCount val="2"/>
                <c:pt idx="0">
                  <c:v>0.30500342668677705</c:v>
                </c:pt>
                <c:pt idx="1">
                  <c:v>0.30981950257818314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21-4F62-A8F2-07000363B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499648"/>
        <c:axId val="167329792"/>
      </c:barChart>
      <c:catAx>
        <c:axId val="167499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7329792"/>
        <c:crosses val="autoZero"/>
        <c:auto val="1"/>
        <c:lblAlgn val="ctr"/>
        <c:lblOffset val="100"/>
        <c:noMultiLvlLbl val="0"/>
      </c:catAx>
      <c:valAx>
        <c:axId val="16732979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674996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7553732385528067E-2"/>
          <c:y val="0.92930668515436265"/>
          <c:w val="0.5196304938297599"/>
          <c:h val="6.37040445896889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88605205003326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'5.3'!$B$42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'5.3'!$C$41:$D$41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'5.3'!$C$42:$D$42</c:f>
              <c:numCache>
                <c:formatCode>#,##0</c:formatCode>
                <c:ptCount val="2"/>
                <c:pt idx="0">
                  <c:v>724955.80042494205</c:v>
                </c:pt>
                <c:pt idx="1">
                  <c:v>910406.18678079627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C3-4286-BF7E-9B90DA6B9294}"/>
            </c:ext>
          </c:extLst>
        </c:ser>
        <c:ser>
          <c:idx val="1"/>
          <c:order val="1"/>
          <c:tx>
            <c:strRef>
              <c:f>'5.3'!$B$43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'5.3'!$C$41:$D$41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'5.3'!$C$43:$D$43</c:f>
              <c:numCache>
                <c:formatCode>#,##0</c:formatCode>
                <c:ptCount val="2"/>
                <c:pt idx="0">
                  <c:v>690480.12805244885</c:v>
                </c:pt>
                <c:pt idx="1">
                  <c:v>731826.70801090379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C3-4286-BF7E-9B90DA6B9294}"/>
            </c:ext>
          </c:extLst>
        </c:ser>
        <c:ser>
          <c:idx val="2"/>
          <c:order val="2"/>
          <c:tx>
            <c:strRef>
              <c:f>'5.3'!$B$44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'5.3'!$C$41:$D$41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'5.3'!$C$44:$D$44</c:f>
              <c:numCache>
                <c:formatCode>#,##0</c:formatCode>
                <c:ptCount val="2"/>
                <c:pt idx="0">
                  <c:v>621172.57123024494</c:v>
                </c:pt>
                <c:pt idx="1">
                  <c:v>737192.34386151319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C3-4286-BF7E-9B90DA6B9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2396032"/>
        <c:axId val="162397568"/>
      </c:barChart>
      <c:catAx>
        <c:axId val="162396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62397568"/>
        <c:crosses val="autoZero"/>
        <c:auto val="1"/>
        <c:lblAlgn val="ctr"/>
        <c:lblOffset val="100"/>
        <c:noMultiLvlLbl val="0"/>
      </c:catAx>
      <c:valAx>
        <c:axId val="16239756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23960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3642393538017259E-3"/>
          <c:y val="0.92930668515436265"/>
          <c:w val="0.3503722759478039"/>
          <c:h val="6.28943846432007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88605205003326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'5.4'!$B$42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'5.4'!$C$41:$D$41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'5.4'!$C$42:$D$42</c:f>
              <c:numCache>
                <c:formatCode>#,##0</c:formatCode>
                <c:ptCount val="2"/>
                <c:pt idx="0">
                  <c:v>36370.573989999997</c:v>
                </c:pt>
                <c:pt idx="1">
                  <c:v>44984.639000000003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BD-478B-86C6-58843A0475D5}"/>
            </c:ext>
          </c:extLst>
        </c:ser>
        <c:ser>
          <c:idx val="1"/>
          <c:order val="1"/>
          <c:tx>
            <c:strRef>
              <c:f>'5.4'!$B$43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'5.4'!$C$41:$D$41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'5.4'!$C$43:$D$43</c:f>
              <c:numCache>
                <c:formatCode>#,##0</c:formatCode>
                <c:ptCount val="2"/>
                <c:pt idx="0">
                  <c:v>34474.625010000003</c:v>
                </c:pt>
                <c:pt idx="1">
                  <c:v>36665.690999999999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BD-478B-86C6-58843A0475D5}"/>
            </c:ext>
          </c:extLst>
        </c:ser>
        <c:ser>
          <c:idx val="2"/>
          <c:order val="2"/>
          <c:tx>
            <c:strRef>
              <c:f>'5.4'!$B$44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'5.4'!$C$41:$D$41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'5.4'!$C$44:$D$44</c:f>
              <c:numCache>
                <c:formatCode>#,##0</c:formatCode>
                <c:ptCount val="2"/>
                <c:pt idx="0">
                  <c:v>30476.012999999999</c:v>
                </c:pt>
                <c:pt idx="1">
                  <c:v>36894.07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BD-478B-86C6-58843A047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8995840"/>
        <c:axId val="168997632"/>
      </c:barChart>
      <c:catAx>
        <c:axId val="16899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8997632"/>
        <c:crosses val="autoZero"/>
        <c:auto val="1"/>
        <c:lblAlgn val="ctr"/>
        <c:lblOffset val="100"/>
        <c:noMultiLvlLbl val="0"/>
      </c:catAx>
      <c:valAx>
        <c:axId val="1689976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89958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3642393538017259E-3"/>
          <c:y val="0.92930668515436265"/>
          <c:w val="0.3503722759478039"/>
          <c:h val="6.3507830899987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90339916267905"/>
          <c:y val="5.2380972021361841E-2"/>
          <c:w val="0.77090245307366301"/>
          <c:h val="0.7414176008314964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'5.4'!$H$42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'5.4'!$I$41:$J$41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'5.4'!$I$42:$J$42</c:f>
              <c:numCache>
                <c:formatCode>0.0%</c:formatCode>
                <c:ptCount val="2"/>
                <c:pt idx="0">
                  <c:v>0.35896307665565619</c:v>
                </c:pt>
                <c:pt idx="1">
                  <c:v>0.37947502370419861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6A-423E-AEEF-60B715594AC9}"/>
            </c:ext>
          </c:extLst>
        </c:ser>
        <c:ser>
          <c:idx val="1"/>
          <c:order val="1"/>
          <c:tx>
            <c:strRef>
              <c:f>'5.4'!$H$43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'5.4'!$I$41:$J$41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'5.4'!$I$43:$J$43</c:f>
              <c:numCache>
                <c:formatCode>0.0%</c:formatCode>
                <c:ptCount val="2"/>
                <c:pt idx="0">
                  <c:v>0.34025081549557462</c:v>
                </c:pt>
                <c:pt idx="1">
                  <c:v>0.30929922459432924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6A-423E-AEEF-60B715594AC9}"/>
            </c:ext>
          </c:extLst>
        </c:ser>
        <c:ser>
          <c:idx val="2"/>
          <c:order val="2"/>
          <c:tx>
            <c:strRef>
              <c:f>'5.4'!$H$44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'5.4'!$I$41:$J$41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'5.4'!$I$44:$J$44</c:f>
              <c:numCache>
                <c:formatCode>0.0%</c:formatCode>
                <c:ptCount val="2"/>
                <c:pt idx="0">
                  <c:v>0.30078610784876908</c:v>
                </c:pt>
                <c:pt idx="1">
                  <c:v>0.31122575170147221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6A-423E-AEEF-60B715594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8657280"/>
        <c:axId val="168659200"/>
      </c:barChart>
      <c:catAx>
        <c:axId val="168657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8659200"/>
        <c:crosses val="autoZero"/>
        <c:auto val="1"/>
        <c:lblAlgn val="ctr"/>
        <c:lblOffset val="100"/>
        <c:noMultiLvlLbl val="0"/>
      </c:catAx>
      <c:valAx>
        <c:axId val="16865920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686572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2445173497922801E-2"/>
          <c:y val="0.92930668515436265"/>
          <c:w val="0.5196304938297599"/>
          <c:h val="6.390147447994620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88605205003326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'5.5'!$B$42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'5.5'!$C$41:$D$41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'5.5'!$C$42:$D$42</c:f>
              <c:numCache>
                <c:formatCode>#,##0</c:formatCode>
                <c:ptCount val="2"/>
                <c:pt idx="0">
                  <c:v>25573.489890000004</c:v>
                </c:pt>
                <c:pt idx="1">
                  <c:v>48484.997029999999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58-4421-8B4C-C6E0AB107E29}"/>
            </c:ext>
          </c:extLst>
        </c:ser>
        <c:ser>
          <c:idx val="1"/>
          <c:order val="1"/>
          <c:tx>
            <c:strRef>
              <c:f>'5.5'!$B$43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'5.5'!$C$41:$D$41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'5.5'!$C$43:$D$43</c:f>
              <c:numCache>
                <c:formatCode>#,##0</c:formatCode>
                <c:ptCount val="2"/>
                <c:pt idx="0">
                  <c:v>36666.994710000006</c:v>
                </c:pt>
                <c:pt idx="1">
                  <c:v>19121.578009999997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58-4421-8B4C-C6E0AB107E29}"/>
            </c:ext>
          </c:extLst>
        </c:ser>
        <c:ser>
          <c:idx val="2"/>
          <c:order val="2"/>
          <c:tx>
            <c:strRef>
              <c:f>'5.5'!$B$44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'5.5'!$C$41:$D$41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'5.5'!$C$44:$D$44</c:f>
              <c:numCache>
                <c:formatCode>#,##0</c:formatCode>
                <c:ptCount val="2"/>
                <c:pt idx="0">
                  <c:v>31673.611960000002</c:v>
                </c:pt>
                <c:pt idx="1">
                  <c:v>48300.553089999979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58-4421-8B4C-C6E0AB107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9018880"/>
        <c:axId val="169020416"/>
      </c:barChart>
      <c:catAx>
        <c:axId val="16901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9020416"/>
        <c:crosses val="autoZero"/>
        <c:auto val="1"/>
        <c:lblAlgn val="ctr"/>
        <c:lblOffset val="100"/>
        <c:noMultiLvlLbl val="0"/>
      </c:catAx>
      <c:valAx>
        <c:axId val="16902041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90188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3642393538017259E-3"/>
          <c:y val="0.92677883821858886"/>
          <c:w val="0.3503722759478039"/>
          <c:h val="7.322116747834575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'3.2'!$N$27</c:f>
              <c:strCache>
                <c:ptCount val="1"/>
                <c:pt idx="0">
                  <c:v>Ze ZP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cat>
            <c:strRef>
              <c:f>'3.2'!$M$28:$M$39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'3.2'!$N$28:$N$39</c:f>
              <c:numCache>
                <c:formatCode>#,##0.0</c:formatCode>
                <c:ptCount val="12"/>
                <c:pt idx="0">
                  <c:v>484.49456099999998</c:v>
                </c:pt>
                <c:pt idx="1">
                  <c:v>502.731177</c:v>
                </c:pt>
                <c:pt idx="2">
                  <c:v>315.244956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D1-45C7-A597-88D5BA9CDAB8}"/>
            </c:ext>
          </c:extLst>
        </c:ser>
        <c:ser>
          <c:idx val="1"/>
          <c:order val="1"/>
          <c:tx>
            <c:strRef>
              <c:f>'3.2'!$O$27</c:f>
              <c:strCache>
                <c:ptCount val="1"/>
                <c:pt idx="0">
                  <c:v>Do ZP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cat>
            <c:strRef>
              <c:f>'3.2'!$M$28:$M$39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'3.2'!$O$28:$O$39</c:f>
              <c:numCache>
                <c:formatCode>#,##0.0</c:formatCode>
                <c:ptCount val="12"/>
                <c:pt idx="0">
                  <c:v>-50.764979000000004</c:v>
                </c:pt>
                <c:pt idx="1">
                  <c:v>-0.45966299999999999</c:v>
                </c:pt>
                <c:pt idx="2">
                  <c:v>-29.267647000000004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D1-45C7-A597-88D5BA9CD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30"/>
        <c:axId val="162464128"/>
        <c:axId val="162465664"/>
      </c:barChart>
      <c:catAx>
        <c:axId val="1624641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162465664"/>
        <c:crosses val="autoZero"/>
        <c:auto val="1"/>
        <c:lblAlgn val="ctr"/>
        <c:lblOffset val="100"/>
        <c:noMultiLvlLbl val="0"/>
      </c:catAx>
      <c:valAx>
        <c:axId val="1624656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624641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8891071983580152E-3"/>
          <c:y val="0.92037766542394239"/>
          <c:w val="0.19180372348222202"/>
          <c:h val="7.9075233433390693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90339916267905"/>
          <c:y val="5.4522924411400248E-2"/>
          <c:w val="0.77090245307366301"/>
          <c:h val="0.7506702182673262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'5.5'!$H$42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'5.5'!$I$41:$J$41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'5.5'!$I$42:$J$42</c:f>
              <c:numCache>
                <c:formatCode>0.0%</c:formatCode>
                <c:ptCount val="2"/>
                <c:pt idx="0">
                  <c:v>0.27230725553177804</c:v>
                </c:pt>
                <c:pt idx="1">
                  <c:v>0.41830901871384329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E0-410E-B795-EC65F30D31A1}"/>
            </c:ext>
          </c:extLst>
        </c:ser>
        <c:ser>
          <c:idx val="1"/>
          <c:order val="1"/>
          <c:tx>
            <c:strRef>
              <c:f>'5.5'!$H$43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'5.5'!$I$41:$J$41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'5.5'!$I$43:$J$43</c:f>
              <c:numCache>
                <c:formatCode>0.0%</c:formatCode>
                <c:ptCount val="2"/>
                <c:pt idx="0">
                  <c:v>0.3904312137696403</c:v>
                </c:pt>
                <c:pt idx="1">
                  <c:v>0.16497327057015401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E0-410E-B795-EC65F30D31A1}"/>
            </c:ext>
          </c:extLst>
        </c:ser>
        <c:ser>
          <c:idx val="2"/>
          <c:order val="2"/>
          <c:tx>
            <c:strRef>
              <c:f>'5.5'!$H$44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'5.5'!$I$41:$J$41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'5.5'!$I$44:$J$44</c:f>
              <c:numCache>
                <c:formatCode>0.0%</c:formatCode>
                <c:ptCount val="2"/>
                <c:pt idx="0">
                  <c:v>0.33726153069858161</c:v>
                </c:pt>
                <c:pt idx="1">
                  <c:v>0.41671771071600255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E0-410E-B795-EC65F30D3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8688640"/>
        <c:axId val="169047168"/>
      </c:barChart>
      <c:catAx>
        <c:axId val="168688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9047168"/>
        <c:crosses val="autoZero"/>
        <c:auto val="1"/>
        <c:lblAlgn val="ctr"/>
        <c:lblOffset val="100"/>
        <c:noMultiLvlLbl val="0"/>
      </c:catAx>
      <c:valAx>
        <c:axId val="16904716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686886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2280557227122625E-3"/>
          <c:y val="0.92641590804866869"/>
          <c:w val="0.5196304938297599"/>
          <c:h val="7.3583918564233519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54C5-4D97-9705-2AF2BCE9BB93}"/>
              </c:ext>
            </c:extLst>
          </c:dPt>
          <c:cat>
            <c:strRef>
              <c:f>'5.6'!$A$7:$A$11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'5.6'!$C$7:$C$11</c:f>
              <c:numCache>
                <c:formatCode>#,##0</c:formatCode>
                <c:ptCount val="5"/>
                <c:pt idx="0">
                  <c:v>104879.74624464105</c:v>
                </c:pt>
                <c:pt idx="1">
                  <c:v>724955.80042494205</c:v>
                </c:pt>
                <c:pt idx="2">
                  <c:v>36370.573989999997</c:v>
                </c:pt>
                <c:pt idx="3">
                  <c:v>25573.489890000004</c:v>
                </c:pt>
                <c:pt idx="4">
                  <c:v>891779.61054958298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C5-4D97-9705-2AF2BCE9B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0633856"/>
        <c:axId val="170647936"/>
      </c:barChart>
      <c:catAx>
        <c:axId val="17063385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70647936"/>
        <c:crosses val="autoZero"/>
        <c:auto val="1"/>
        <c:lblAlgn val="ctr"/>
        <c:lblOffset val="100"/>
        <c:noMultiLvlLbl val="0"/>
      </c:catAx>
      <c:valAx>
        <c:axId val="170647936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0633856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2-75D4-4309-9AED-1B1D39D8D9A1}"/>
              </c:ext>
            </c:extLst>
          </c:dPt>
          <c:dPt>
            <c:idx val="1"/>
            <c:invertIfNegative val="0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3-75D4-4309-9AED-1B1D39D8D9A1}"/>
              </c:ext>
            </c:extLst>
          </c:dPt>
          <c:dPt>
            <c:idx val="2"/>
            <c:invertIfNegative val="0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4-75D4-4309-9AED-1B1D39D8D9A1}"/>
              </c:ext>
            </c:extLst>
          </c:dPt>
          <c:dPt>
            <c:idx val="3"/>
            <c:invertIfNegative val="0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5-75D4-4309-9AED-1B1D39D8D9A1}"/>
              </c:ext>
            </c:extLst>
          </c:dPt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F2BC-4465-971B-A3752841C877}"/>
              </c:ext>
            </c:extLst>
          </c:dPt>
          <c:cat>
            <c:strRef>
              <c:f>'5.6'!$A$7:$A$11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'5.6'!$G$7:$G$11</c:f>
              <c:numCache>
                <c:formatCode>#,##0.0</c:formatCode>
                <c:ptCount val="5"/>
                <c:pt idx="0">
                  <c:v>3.6967741935483871</c:v>
                </c:pt>
                <c:pt idx="1">
                  <c:v>2.2279569892473128</c:v>
                </c:pt>
                <c:pt idx="2">
                  <c:v>1.8419354838709678</c:v>
                </c:pt>
                <c:pt idx="3">
                  <c:v>2.1903225806451618</c:v>
                </c:pt>
                <c:pt idx="4">
                  <c:v>2.1903225806451618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BC-4465-971B-A3752841C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0275584"/>
        <c:axId val="170277120"/>
      </c:barChart>
      <c:catAx>
        <c:axId val="17027558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70277120"/>
        <c:crosses val="autoZero"/>
        <c:auto val="1"/>
        <c:lblAlgn val="ctr"/>
        <c:lblOffset val="100"/>
        <c:noMultiLvlLbl val="0"/>
      </c:catAx>
      <c:valAx>
        <c:axId val="170277120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02755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2512737836553811"/>
          <c:h val="0.7871780359609028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FE05-4306-9851-6169F5F521BE}"/>
              </c:ext>
            </c:extLst>
          </c:dPt>
          <c:cat>
            <c:strRef>
              <c:f>'5.6'!$A$7:$A$11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'5.6'!$H$7:$H$11</c:f>
              <c:numCache>
                <c:formatCode>#,##0.0</c:formatCode>
                <c:ptCount val="5"/>
                <c:pt idx="0">
                  <c:v>12.6</c:v>
                </c:pt>
                <c:pt idx="1">
                  <c:v>8.5333333333333332</c:v>
                </c:pt>
                <c:pt idx="2">
                  <c:v>8.8000000000000007</c:v>
                </c:pt>
                <c:pt idx="3">
                  <c:v>8.3000000000000007</c:v>
                </c:pt>
                <c:pt idx="4">
                  <c:v>8.3000000000000007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05-4306-9851-6169F5F521BE}"/>
            </c:ext>
          </c:extLst>
        </c:ser>
        <c:ser>
          <c:idx val="1"/>
          <c:order val="1"/>
          <c:spPr>
            <a:solidFill>
              <a:srgbClr val="C7CCD6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C7CCD6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FE05-4306-9851-6169F5F521BE}"/>
              </c:ext>
            </c:extLst>
          </c:dPt>
          <c:cat>
            <c:strRef>
              <c:f>'5.6'!$A$7:$A$11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'5.6'!$I$7:$I$11</c:f>
              <c:numCache>
                <c:formatCode>#,##0.0</c:formatCode>
                <c:ptCount val="5"/>
                <c:pt idx="0">
                  <c:v>-2.8</c:v>
                </c:pt>
                <c:pt idx="1">
                  <c:v>-4.05</c:v>
                </c:pt>
                <c:pt idx="2">
                  <c:v>-5.3</c:v>
                </c:pt>
                <c:pt idx="3">
                  <c:v>-4.2</c:v>
                </c:pt>
                <c:pt idx="4">
                  <c:v>-4.2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E05-4306-9851-6169F5F52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70308352"/>
        <c:axId val="170309888"/>
      </c:barChart>
      <c:catAx>
        <c:axId val="17030835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70309888"/>
        <c:crosses val="autoZero"/>
        <c:auto val="1"/>
        <c:lblAlgn val="ctr"/>
        <c:lblOffset val="100"/>
        <c:noMultiLvlLbl val="0"/>
      </c:catAx>
      <c:valAx>
        <c:axId val="170309888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03083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03370280307976"/>
          <c:y val="8.6747722711131681E-2"/>
          <c:w val="0.64093697156216622"/>
          <c:h val="0.7281237455612165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0-2A04-426F-B110-21F54C9DB531}"/>
              </c:ext>
            </c:extLst>
          </c:dPt>
          <c:dPt>
            <c:idx val="1"/>
            <c:bubble3D val="0"/>
            <c:spPr>
              <a:solidFill>
                <a:srgbClr val="233060"/>
              </a:solidFill>
            </c:spPr>
            <c:extLst>
              <c:ext xmlns:c16="http://schemas.microsoft.com/office/drawing/2014/chart" uri="{C3380CC4-5D6E-409C-BE32-E72D297353CC}">
                <c16:uniqueId val="{00000001-2A04-426F-B110-21F54C9DB531}"/>
              </c:ext>
            </c:extLst>
          </c:dPt>
          <c:dPt>
            <c:idx val="2"/>
            <c:bubble3D val="0"/>
            <c:spPr>
              <a:solidFill>
                <a:srgbClr val="C7CCD6"/>
              </a:solidFill>
            </c:spPr>
            <c:extLst>
              <c:ext xmlns:c16="http://schemas.microsoft.com/office/drawing/2014/chart" uri="{C3380CC4-5D6E-409C-BE32-E72D297353CC}">
                <c16:uniqueId val="{00000002-2A04-426F-B110-21F54C9DB531}"/>
              </c:ext>
            </c:extLst>
          </c:dPt>
          <c:dPt>
            <c:idx val="3"/>
            <c:bubble3D val="0"/>
            <c:spPr>
              <a:solidFill>
                <a:srgbClr val="596387"/>
              </a:solidFill>
            </c:spPr>
            <c:extLst>
              <c:ext xmlns:c16="http://schemas.microsoft.com/office/drawing/2014/chart" uri="{C3380CC4-5D6E-409C-BE32-E72D297353CC}">
                <c16:uniqueId val="{00000003-2A04-426F-B110-21F54C9DB531}"/>
              </c:ext>
            </c:extLst>
          </c:dPt>
          <c:dLbls>
            <c:dLbl>
              <c:idx val="0"/>
              <c:layout>
                <c:manualLayout>
                  <c:x val="-0.2092697417917585"/>
                  <c:y val="0.2400304925119654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A04-426F-B110-21F54C9DB531}"/>
                </c:ext>
              </c:extLst>
            </c:dLbl>
            <c:dLbl>
              <c:idx val="1"/>
              <c:layout>
                <c:manualLayout>
                  <c:x val="0.33687823658444793"/>
                  <c:y val="-0.100879265091863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04-426F-B110-21F54C9DB531}"/>
                </c:ext>
              </c:extLst>
            </c:dLbl>
            <c:dLbl>
              <c:idx val="2"/>
              <c:layout>
                <c:manualLayout>
                  <c:x val="0.17075889327553034"/>
                  <c:y val="0.1534498996448972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A04-426F-B110-21F54C9DB531}"/>
                </c:ext>
              </c:extLst>
            </c:dLbl>
            <c:dLbl>
              <c:idx val="3"/>
              <c:layout>
                <c:manualLayout>
                  <c:x val="-9.1761723357055621E-3"/>
                  <c:y val="0.2008591940713293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04-426F-B110-21F54C9DB53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'5.6'!$A$7:$A$10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</c:strCache>
            </c:strRef>
          </c:cat>
          <c:val>
            <c:numRef>
              <c:f>'5.6'!$E$7:$E$10</c:f>
              <c:numCache>
                <c:formatCode>0.0%</c:formatCode>
                <c:ptCount val="4"/>
                <c:pt idx="0">
                  <c:v>0.11760724847701565</c:v>
                </c:pt>
                <c:pt idx="1">
                  <c:v>0.81293157171217301</c:v>
                </c:pt>
                <c:pt idx="2">
                  <c:v>4.0784262792895279E-2</c:v>
                </c:pt>
                <c:pt idx="3">
                  <c:v>2.8676917017916186E-2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A04-426F-B110-21F54C9DB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00"/>
        <c:holeSize val="50"/>
      </c:doughnut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9F7F-4C12-9CAF-62086B6BC9E1}"/>
              </c:ext>
            </c:extLst>
          </c:dPt>
          <c:cat>
            <c:strRef>
              <c:f>'5.7'!$A$7:$A$11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'5.7'!$C$7:$C$11</c:f>
              <c:numCache>
                <c:formatCode>#,##0</c:formatCode>
                <c:ptCount val="5"/>
                <c:pt idx="0">
                  <c:v>99145.560802454216</c:v>
                </c:pt>
                <c:pt idx="1">
                  <c:v>690480.12805244885</c:v>
                </c:pt>
                <c:pt idx="2">
                  <c:v>34474.625010000003</c:v>
                </c:pt>
                <c:pt idx="3">
                  <c:v>36666.994710000006</c:v>
                </c:pt>
                <c:pt idx="4">
                  <c:v>860767.30857490306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7F-4C12-9CAF-62086B6BC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0968960"/>
        <c:axId val="170970496"/>
      </c:barChart>
      <c:catAx>
        <c:axId val="17096896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70970496"/>
        <c:crosses val="autoZero"/>
        <c:auto val="1"/>
        <c:lblAlgn val="ctr"/>
        <c:lblOffset val="100"/>
        <c:noMultiLvlLbl val="0"/>
      </c:catAx>
      <c:valAx>
        <c:axId val="170970496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0968960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ED29-486A-AE96-2524202E0B3F}"/>
              </c:ext>
            </c:extLst>
          </c:dPt>
          <c:cat>
            <c:strRef>
              <c:f>'5.7'!$A$7:$A$11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'5.7'!$G$7:$G$11</c:f>
              <c:numCache>
                <c:formatCode>#,##0.0</c:formatCode>
                <c:ptCount val="5"/>
                <c:pt idx="0">
                  <c:v>3.1071428571428568</c:v>
                </c:pt>
                <c:pt idx="1">
                  <c:v>1.3791666666666667</c:v>
                </c:pt>
                <c:pt idx="2">
                  <c:v>1.2857142857142851</c:v>
                </c:pt>
                <c:pt idx="3">
                  <c:v>1.375</c:v>
                </c:pt>
                <c:pt idx="4">
                  <c:v>1.375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29-486A-AE96-2524202E0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9095168"/>
        <c:axId val="169096704"/>
      </c:barChart>
      <c:catAx>
        <c:axId val="16909516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69096704"/>
        <c:crosses val="autoZero"/>
        <c:auto val="1"/>
        <c:lblAlgn val="ctr"/>
        <c:lblOffset val="100"/>
        <c:noMultiLvlLbl val="0"/>
      </c:catAx>
      <c:valAx>
        <c:axId val="169096704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90951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2117089963161121"/>
          <c:h val="0.8299875793646425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F2DF-426E-8B9F-1A852D9FA533}"/>
              </c:ext>
            </c:extLst>
          </c:dPt>
          <c:cat>
            <c:strRef>
              <c:f>'5.7'!$A$7:$A$11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'5.7'!$H$7:$H$11</c:f>
              <c:numCache>
                <c:formatCode>#,##0.0</c:formatCode>
                <c:ptCount val="5"/>
                <c:pt idx="0">
                  <c:v>10.8</c:v>
                </c:pt>
                <c:pt idx="1">
                  <c:v>8.8333333333333339</c:v>
                </c:pt>
                <c:pt idx="2">
                  <c:v>9.4</c:v>
                </c:pt>
                <c:pt idx="3">
                  <c:v>9</c:v>
                </c:pt>
                <c:pt idx="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DF-426E-8B9F-1A852D9FA533}"/>
            </c:ext>
          </c:extLst>
        </c:ser>
        <c:ser>
          <c:idx val="1"/>
          <c:order val="1"/>
          <c:spPr>
            <a:solidFill>
              <a:srgbClr val="C7CCD6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C7CCD6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F2DF-426E-8B9F-1A852D9FA533}"/>
              </c:ext>
            </c:extLst>
          </c:dPt>
          <c:cat>
            <c:strRef>
              <c:f>'5.7'!$A$7:$A$11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'5.7'!$I$7:$I$11</c:f>
              <c:numCache>
                <c:formatCode>#,##0.0</c:formatCode>
                <c:ptCount val="5"/>
                <c:pt idx="0">
                  <c:v>-4.4000000000000004</c:v>
                </c:pt>
                <c:pt idx="1">
                  <c:v>-5.9833333333333343</c:v>
                </c:pt>
                <c:pt idx="2">
                  <c:v>-7</c:v>
                </c:pt>
                <c:pt idx="3">
                  <c:v>-6.1</c:v>
                </c:pt>
                <c:pt idx="4">
                  <c:v>-6.1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2DF-426E-8B9F-1A852D9FA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70811392"/>
        <c:axId val="170812928"/>
      </c:barChart>
      <c:catAx>
        <c:axId val="17081139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70812928"/>
        <c:crosses val="autoZero"/>
        <c:auto val="1"/>
        <c:lblAlgn val="ctr"/>
        <c:lblOffset val="100"/>
        <c:noMultiLvlLbl val="0"/>
      </c:catAx>
      <c:valAx>
        <c:axId val="170812928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08113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03370280307976"/>
          <c:y val="8.6747722711131681E-2"/>
          <c:w val="0.64093697156216622"/>
          <c:h val="0.7281237455612165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0-D74A-47F2-A3C8-F00D6B796032}"/>
              </c:ext>
            </c:extLst>
          </c:dPt>
          <c:dPt>
            <c:idx val="1"/>
            <c:bubble3D val="0"/>
            <c:spPr>
              <a:solidFill>
                <a:srgbClr val="233060"/>
              </a:solidFill>
            </c:spPr>
            <c:extLst>
              <c:ext xmlns:c16="http://schemas.microsoft.com/office/drawing/2014/chart" uri="{C3380CC4-5D6E-409C-BE32-E72D297353CC}">
                <c16:uniqueId val="{00000001-D74A-47F2-A3C8-F00D6B796032}"/>
              </c:ext>
            </c:extLst>
          </c:dPt>
          <c:dPt>
            <c:idx val="2"/>
            <c:bubble3D val="0"/>
            <c:spPr>
              <a:solidFill>
                <a:srgbClr val="C7CCD6"/>
              </a:solidFill>
            </c:spPr>
            <c:extLst>
              <c:ext xmlns:c16="http://schemas.microsoft.com/office/drawing/2014/chart" uri="{C3380CC4-5D6E-409C-BE32-E72D297353CC}">
                <c16:uniqueId val="{00000002-D74A-47F2-A3C8-F00D6B796032}"/>
              </c:ext>
            </c:extLst>
          </c:dPt>
          <c:dPt>
            <c:idx val="3"/>
            <c:bubble3D val="0"/>
            <c:spPr>
              <a:solidFill>
                <a:srgbClr val="596387"/>
              </a:solidFill>
            </c:spPr>
            <c:extLst>
              <c:ext xmlns:c16="http://schemas.microsoft.com/office/drawing/2014/chart" uri="{C3380CC4-5D6E-409C-BE32-E72D297353CC}">
                <c16:uniqueId val="{00000003-D74A-47F2-A3C8-F00D6B796032}"/>
              </c:ext>
            </c:extLst>
          </c:dPt>
          <c:dLbls>
            <c:dLbl>
              <c:idx val="0"/>
              <c:layout>
                <c:manualLayout>
                  <c:x val="-0.26884366845236024"/>
                  <c:y val="0.230226956924502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4A-47F2-A3C8-F00D6B796032}"/>
                </c:ext>
              </c:extLst>
            </c:dLbl>
            <c:dLbl>
              <c:idx val="1"/>
              <c:layout>
                <c:manualLayout>
                  <c:x val="0.33491624552514565"/>
                  <c:y val="-9.464362891034380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4A-47F2-A3C8-F00D6B796032}"/>
                </c:ext>
              </c:extLst>
            </c:dLbl>
            <c:dLbl>
              <c:idx val="2"/>
              <c:layout>
                <c:manualLayout>
                  <c:x val="0.19125068332858941"/>
                  <c:y val="0.1632538212135246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4A-47F2-A3C8-F00D6B796032}"/>
                </c:ext>
              </c:extLst>
            </c:dLbl>
            <c:dLbl>
              <c:idx val="3"/>
              <c:layout>
                <c:manualLayout>
                  <c:x val="-2.1404057519178857E-2"/>
                  <c:y val="0.196078431372548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4A-47F2-A3C8-F00D6B79603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'5.7'!$A$7:$A$10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</c:strCache>
            </c:strRef>
          </c:cat>
          <c:val>
            <c:numRef>
              <c:f>'5.7'!$E$7:$E$10</c:f>
              <c:numCache>
                <c:formatCode>0.0%</c:formatCode>
                <c:ptCount val="4"/>
                <c:pt idx="0">
                  <c:v>0.1151827675316815</c:v>
                </c:pt>
                <c:pt idx="1">
                  <c:v>0.80216815993583246</c:v>
                </c:pt>
                <c:pt idx="2">
                  <c:v>4.005103895857362E-2</c:v>
                </c:pt>
                <c:pt idx="3">
                  <c:v>4.259803357391248E-2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4A-47F2-A3C8-F00D6B796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00"/>
        <c:holeSize val="50"/>
      </c:doughnut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5CB5-4FBE-977D-CDDB9242C6BE}"/>
              </c:ext>
            </c:extLst>
          </c:dPt>
          <c:cat>
            <c:strRef>
              <c:f>'5.8'!$A$7:$A$11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'5.8'!$C$7:$C$11</c:f>
              <c:numCache>
                <c:formatCode>#,##0</c:formatCode>
                <c:ptCount val="5"/>
                <c:pt idx="0">
                  <c:v>85945.845000000001</c:v>
                </c:pt>
                <c:pt idx="1">
                  <c:v>621172.57123024494</c:v>
                </c:pt>
                <c:pt idx="2">
                  <c:v>30476.012999999999</c:v>
                </c:pt>
                <c:pt idx="3">
                  <c:v>31673.611960000002</c:v>
                </c:pt>
                <c:pt idx="4">
                  <c:v>769268.04119024496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B5-4FBE-977D-CDDB9242C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8719488"/>
        <c:axId val="168721024"/>
      </c:barChart>
      <c:catAx>
        <c:axId val="16871948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8721024"/>
        <c:crosses val="autoZero"/>
        <c:auto val="1"/>
        <c:lblAlgn val="ctr"/>
        <c:lblOffset val="100"/>
        <c:noMultiLvlLbl val="0"/>
      </c:catAx>
      <c:valAx>
        <c:axId val="168721024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8719488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987667222797443E-2"/>
          <c:y val="7.1139872600047768E-2"/>
          <c:w val="0.876392993628898"/>
          <c:h val="0.607427063807424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'4.1'!$E$28</c:f>
              <c:strCache>
                <c:ptCount val="1"/>
                <c:pt idx="0">
                  <c:v>Skutečnost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cat>
            <c:strRef>
              <c:f>'4.1'!$D$29:$D$40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'4.1'!$E$29:$E$40</c:f>
              <c:numCache>
                <c:formatCode>#,##0.0</c:formatCode>
                <c:ptCount val="12"/>
                <c:pt idx="0">
                  <c:v>891.77987089563828</c:v>
                </c:pt>
                <c:pt idx="1">
                  <c:v>860.76740305537987</c:v>
                </c:pt>
                <c:pt idx="2">
                  <c:v>769.26811951702939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34-4339-BB83-47F9E5C24E45}"/>
            </c:ext>
          </c:extLst>
        </c:ser>
        <c:ser>
          <c:idx val="1"/>
          <c:order val="1"/>
          <c:tx>
            <c:strRef>
              <c:f>'4.1'!$F$28</c:f>
              <c:strCache>
                <c:ptCount val="1"/>
                <c:pt idx="0">
                  <c:v>Přepočet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cat>
            <c:strRef>
              <c:f>'4.1'!$D$29:$D$40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'4.1'!$F$29:$F$40</c:f>
              <c:numCache>
                <c:formatCode>#,##0.0</c:formatCode>
                <c:ptCount val="12"/>
                <c:pt idx="0">
                  <c:v>1018.2711816603346</c:v>
                </c:pt>
                <c:pt idx="1">
                  <c:v>905.06624105235687</c:v>
                </c:pt>
                <c:pt idx="2">
                  <c:v>813.43576392756404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34-4339-BB83-47F9E5C24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2885632"/>
        <c:axId val="162887168"/>
      </c:barChart>
      <c:catAx>
        <c:axId val="1628856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162887168"/>
        <c:crosses val="autoZero"/>
        <c:auto val="1"/>
        <c:lblAlgn val="ctr"/>
        <c:lblOffset val="100"/>
        <c:noMultiLvlLbl val="0"/>
      </c:catAx>
      <c:valAx>
        <c:axId val="1628871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628856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8090010774851205E-3"/>
          <c:y val="0.89268772123053763"/>
          <c:w val="0.28870175114184005"/>
          <c:h val="9.6010310953045144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B2B5-4B1A-8498-97C66ED7FF48}"/>
              </c:ext>
            </c:extLst>
          </c:dPt>
          <c:cat>
            <c:strRef>
              <c:f>'5.8'!$A$7:$A$11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'5.8'!$G$7:$G$11</c:f>
              <c:numCache>
                <c:formatCode>#,##0.0</c:formatCode>
                <c:ptCount val="5"/>
                <c:pt idx="0">
                  <c:v>6.3161290322580648</c:v>
                </c:pt>
                <c:pt idx="1">
                  <c:v>4.808064516129031</c:v>
                </c:pt>
                <c:pt idx="2">
                  <c:v>4.8677419354838705</c:v>
                </c:pt>
                <c:pt idx="3">
                  <c:v>4.8774193548387101</c:v>
                </c:pt>
                <c:pt idx="4">
                  <c:v>4.8774193548387101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B5-4B1A-8498-97C66ED7F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0900480"/>
        <c:axId val="170902272"/>
      </c:barChart>
      <c:catAx>
        <c:axId val="17090048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70902272"/>
        <c:crosses val="autoZero"/>
        <c:auto val="1"/>
        <c:lblAlgn val="ctr"/>
        <c:lblOffset val="100"/>
        <c:noMultiLvlLbl val="0"/>
      </c:catAx>
      <c:valAx>
        <c:axId val="170902272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09004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2512737836553811"/>
          <c:h val="0.814245723251001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4A63-446F-ACAA-1D638CAF4F26}"/>
              </c:ext>
            </c:extLst>
          </c:dPt>
          <c:cat>
            <c:strRef>
              <c:f>'5.8'!$A$7:$A$11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'5.8'!$H$7:$H$11</c:f>
              <c:numCache>
                <c:formatCode>#,##0.0</c:formatCode>
                <c:ptCount val="5"/>
                <c:pt idx="0">
                  <c:v>14.3</c:v>
                </c:pt>
                <c:pt idx="1">
                  <c:v>12.800000000000002</c:v>
                </c:pt>
                <c:pt idx="2">
                  <c:v>12.5</c:v>
                </c:pt>
                <c:pt idx="3">
                  <c:v>12.9</c:v>
                </c:pt>
                <c:pt idx="4">
                  <c:v>12.9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63-446F-ACAA-1D638CAF4F26}"/>
            </c:ext>
          </c:extLst>
        </c:ser>
        <c:ser>
          <c:idx val="1"/>
          <c:order val="1"/>
          <c:spPr>
            <a:solidFill>
              <a:srgbClr val="C7CCD6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C7CCD6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4A63-446F-ACAA-1D638CAF4F26}"/>
              </c:ext>
            </c:extLst>
          </c:dPt>
          <c:cat>
            <c:strRef>
              <c:f>'5.8'!$A$7:$A$11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'5.8'!$I$7:$I$11</c:f>
              <c:numCache>
                <c:formatCode>#,##0.0</c:formatCode>
                <c:ptCount val="5"/>
                <c:pt idx="0">
                  <c:v>0.1</c:v>
                </c:pt>
                <c:pt idx="1">
                  <c:v>-0.66666666666666663</c:v>
                </c:pt>
                <c:pt idx="2">
                  <c:v>-0.7</c:v>
                </c:pt>
                <c:pt idx="3">
                  <c:v>-0.6</c:v>
                </c:pt>
                <c:pt idx="4">
                  <c:v>-0.6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A63-446F-ACAA-1D638CAF4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8795136"/>
        <c:axId val="168796928"/>
      </c:barChart>
      <c:catAx>
        <c:axId val="16879513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68796928"/>
        <c:crosses val="autoZero"/>
        <c:auto val="1"/>
        <c:lblAlgn val="ctr"/>
        <c:lblOffset val="100"/>
        <c:noMultiLvlLbl val="0"/>
      </c:catAx>
      <c:valAx>
        <c:axId val="168796928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87951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03370280307976"/>
          <c:y val="8.6747722711131681E-2"/>
          <c:w val="0.64093697156216622"/>
          <c:h val="0.72812374556121651"/>
        </c:manualLayout>
      </c:layout>
      <c:doughnutChart>
        <c:varyColors val="1"/>
        <c:ser>
          <c:idx val="0"/>
          <c:order val="0"/>
          <c:spPr>
            <a:solidFill>
              <a:srgbClr val="233060"/>
            </a:solidFill>
          </c:spPr>
          <c:dPt>
            <c:idx val="0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0-29A4-4EB2-A29D-EA3C089C4B4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9A4-4EB2-A29D-EA3C089C4B49}"/>
              </c:ext>
            </c:extLst>
          </c:dPt>
          <c:dPt>
            <c:idx val="2"/>
            <c:bubble3D val="0"/>
            <c:spPr>
              <a:solidFill>
                <a:srgbClr val="C7CCD6"/>
              </a:solidFill>
            </c:spPr>
            <c:extLst>
              <c:ext xmlns:c16="http://schemas.microsoft.com/office/drawing/2014/chart" uri="{C3380CC4-5D6E-409C-BE32-E72D297353CC}">
                <c16:uniqueId val="{00000002-29A4-4EB2-A29D-EA3C089C4B49}"/>
              </c:ext>
            </c:extLst>
          </c:dPt>
          <c:dPt>
            <c:idx val="3"/>
            <c:bubble3D val="0"/>
            <c:spPr>
              <a:solidFill>
                <a:srgbClr val="596387"/>
              </a:solidFill>
            </c:spPr>
            <c:extLst>
              <c:ext xmlns:c16="http://schemas.microsoft.com/office/drawing/2014/chart" uri="{C3380CC4-5D6E-409C-BE32-E72D297353CC}">
                <c16:uniqueId val="{00000003-29A4-4EB2-A29D-EA3C089C4B49}"/>
              </c:ext>
            </c:extLst>
          </c:dPt>
          <c:dLbls>
            <c:dLbl>
              <c:idx val="0"/>
              <c:layout>
                <c:manualLayout>
                  <c:x val="-0.17481783779673074"/>
                  <c:y val="0.210619113787247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9A4-4EB2-A29D-EA3C089C4B49}"/>
                </c:ext>
              </c:extLst>
            </c:dLbl>
            <c:dLbl>
              <c:idx val="1"/>
              <c:layout>
                <c:manualLayout>
                  <c:x val="0.36759483548082744"/>
                  <c:y val="-9.107534352323606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A4-4EB2-A29D-EA3C089C4B49}"/>
                </c:ext>
              </c:extLst>
            </c:dLbl>
            <c:dLbl>
              <c:idx val="2"/>
              <c:layout>
                <c:manualLayout>
                  <c:x val="0.21584083139226054"/>
                  <c:y val="0.1975675467037206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A4-4EB2-A29D-EA3C089C4B49}"/>
                </c:ext>
              </c:extLst>
            </c:dLbl>
            <c:dLbl>
              <c:idx val="3"/>
              <c:layout>
                <c:manualLayout>
                  <c:x val="-2.1404057519178857E-2"/>
                  <c:y val="0.196078431372548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A4-4EB2-A29D-EA3C089C4B4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'5.8'!$A$7:$A$10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</c:strCache>
            </c:strRef>
          </c:cat>
          <c:val>
            <c:numRef>
              <c:f>'5.8'!$E$7:$E$10</c:f>
              <c:numCache>
                <c:formatCode>0.0%</c:formatCode>
                <c:ptCount val="4"/>
                <c:pt idx="0">
                  <c:v>0.11172418506691224</c:v>
                </c:pt>
                <c:pt idx="1">
                  <c:v>0.80748521707614385</c:v>
                </c:pt>
                <c:pt idx="2">
                  <c:v>3.9616897320791059E-2</c:v>
                </c:pt>
                <c:pt idx="3">
                  <c:v>4.1173700536152796E-2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A4-4EB2-A29D-EA3C089C4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00"/>
        <c:holeSize val="50"/>
      </c:doughnut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8A53-42DC-AA31-2FE6E2913223}"/>
              </c:ext>
            </c:extLst>
          </c:dPt>
          <c:cat>
            <c:strRef>
              <c:f>'5.9'!$A$7:$A$11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'5.9'!$C$7:$C$11</c:f>
              <c:numCache>
                <c:formatCode>#,##0</c:formatCode>
                <c:ptCount val="5"/>
                <c:pt idx="0">
                  <c:v>289971.1520470953</c:v>
                </c:pt>
                <c:pt idx="1">
                  <c:v>2036608.499707636</c:v>
                </c:pt>
                <c:pt idx="2">
                  <c:v>101321.21200000001</c:v>
                </c:pt>
                <c:pt idx="3">
                  <c:v>93914.09656000002</c:v>
                </c:pt>
                <c:pt idx="4">
                  <c:v>2521814.9603147311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53-42DC-AA31-2FE6E2913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1528576"/>
        <c:axId val="171530112"/>
      </c:barChart>
      <c:catAx>
        <c:axId val="17152857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71530112"/>
        <c:crosses val="autoZero"/>
        <c:auto val="1"/>
        <c:lblAlgn val="ctr"/>
        <c:lblOffset val="100"/>
        <c:noMultiLvlLbl val="0"/>
      </c:catAx>
      <c:valAx>
        <c:axId val="171530112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15285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D3EA-4BED-B822-0F67D5D34198}"/>
              </c:ext>
            </c:extLst>
          </c:dPt>
          <c:cat>
            <c:strRef>
              <c:f>'5.9'!$A$7:$A$11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'5.9'!$G$7:$G$11</c:f>
              <c:numCache>
                <c:formatCode>#,##0.0</c:formatCode>
                <c:ptCount val="5"/>
                <c:pt idx="0">
                  <c:v>4.3733486943164364</c:v>
                </c:pt>
                <c:pt idx="1">
                  <c:v>2.8050627240143364</c:v>
                </c:pt>
                <c:pt idx="2">
                  <c:v>2.6651305683563744</c:v>
                </c:pt>
                <c:pt idx="3">
                  <c:v>2.8142473118279572</c:v>
                </c:pt>
                <c:pt idx="4">
                  <c:v>2.8142473118279572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EA-4BED-B822-0F67D5D34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1563264"/>
        <c:axId val="171569152"/>
      </c:barChart>
      <c:catAx>
        <c:axId val="17156326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71569152"/>
        <c:crosses val="autoZero"/>
        <c:auto val="1"/>
        <c:lblAlgn val="ctr"/>
        <c:lblOffset val="100"/>
        <c:noMultiLvlLbl val="0"/>
      </c:catAx>
      <c:valAx>
        <c:axId val="171569152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15632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1721442089768441"/>
          <c:h val="0.8020500174698310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C6EC-4732-BE63-1707B24CD49D}"/>
              </c:ext>
            </c:extLst>
          </c:dPt>
          <c:cat>
            <c:strRef>
              <c:f>'5.9'!$A$7:$A$11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'5.9'!$H$7:$H$11</c:f>
              <c:numCache>
                <c:formatCode>#,##0.0</c:formatCode>
                <c:ptCount val="5"/>
                <c:pt idx="0">
                  <c:v>14.3</c:v>
                </c:pt>
                <c:pt idx="1">
                  <c:v>12.800000000000002</c:v>
                </c:pt>
                <c:pt idx="2">
                  <c:v>12.5</c:v>
                </c:pt>
                <c:pt idx="3">
                  <c:v>12.9</c:v>
                </c:pt>
                <c:pt idx="4">
                  <c:v>12.9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EC-4732-BE63-1707B24CD49D}"/>
            </c:ext>
          </c:extLst>
        </c:ser>
        <c:ser>
          <c:idx val="1"/>
          <c:order val="1"/>
          <c:spPr>
            <a:solidFill>
              <a:srgbClr val="C7CCD6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C7CCD6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C6EC-4732-BE63-1707B24CD49D}"/>
              </c:ext>
            </c:extLst>
          </c:dPt>
          <c:cat>
            <c:strRef>
              <c:f>'5.9'!$A$7:$A$11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'5.9'!$I$7:$I$11</c:f>
              <c:numCache>
                <c:formatCode>#,##0.0</c:formatCode>
                <c:ptCount val="5"/>
                <c:pt idx="0">
                  <c:v>-4.4000000000000004</c:v>
                </c:pt>
                <c:pt idx="1">
                  <c:v>-5.9833333333333343</c:v>
                </c:pt>
                <c:pt idx="2">
                  <c:v>-7</c:v>
                </c:pt>
                <c:pt idx="3">
                  <c:v>-6.1</c:v>
                </c:pt>
                <c:pt idx="4">
                  <c:v>-6.1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6EC-4732-BE63-1707B24CD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71600128"/>
        <c:axId val="171601920"/>
      </c:barChart>
      <c:catAx>
        <c:axId val="17160012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71601920"/>
        <c:crosses val="autoZero"/>
        <c:auto val="1"/>
        <c:lblAlgn val="ctr"/>
        <c:lblOffset val="100"/>
        <c:noMultiLvlLbl val="0"/>
      </c:catAx>
      <c:valAx>
        <c:axId val="171601920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16001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03370280307976"/>
          <c:y val="8.6747722711131681E-2"/>
          <c:w val="0.64093697156216622"/>
          <c:h val="0.7281237455612165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0-B89B-4832-B10E-25928D6B472E}"/>
              </c:ext>
            </c:extLst>
          </c:dPt>
          <c:dPt>
            <c:idx val="1"/>
            <c:bubble3D val="0"/>
            <c:spPr>
              <a:solidFill>
                <a:srgbClr val="233060"/>
              </a:solidFill>
            </c:spPr>
            <c:extLst>
              <c:ext xmlns:c16="http://schemas.microsoft.com/office/drawing/2014/chart" uri="{C3380CC4-5D6E-409C-BE32-E72D297353CC}">
                <c16:uniqueId val="{00000001-B89B-4832-B10E-25928D6B472E}"/>
              </c:ext>
            </c:extLst>
          </c:dPt>
          <c:dPt>
            <c:idx val="2"/>
            <c:bubble3D val="0"/>
            <c:spPr>
              <a:solidFill>
                <a:srgbClr val="C7CCD6"/>
              </a:solidFill>
            </c:spPr>
            <c:extLst>
              <c:ext xmlns:c16="http://schemas.microsoft.com/office/drawing/2014/chart" uri="{C3380CC4-5D6E-409C-BE32-E72D297353CC}">
                <c16:uniqueId val="{00000002-B89B-4832-B10E-25928D6B472E}"/>
              </c:ext>
            </c:extLst>
          </c:dPt>
          <c:dPt>
            <c:idx val="3"/>
            <c:bubble3D val="0"/>
            <c:spPr>
              <a:solidFill>
                <a:srgbClr val="596387"/>
              </a:solidFill>
            </c:spPr>
            <c:extLst>
              <c:ext xmlns:c16="http://schemas.microsoft.com/office/drawing/2014/chart" uri="{C3380CC4-5D6E-409C-BE32-E72D297353CC}">
                <c16:uniqueId val="{00000003-B89B-4832-B10E-25928D6B472E}"/>
              </c:ext>
            </c:extLst>
          </c:dPt>
          <c:dLbls>
            <c:dLbl>
              <c:idx val="0"/>
              <c:layout>
                <c:manualLayout>
                  <c:x val="-0.17801356659866183"/>
                  <c:y val="0.20081519221861974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9B-4832-B10E-25928D6B472E}"/>
                </c:ext>
              </c:extLst>
            </c:dLbl>
            <c:dLbl>
              <c:idx val="1"/>
              <c:layout>
                <c:manualLayout>
                  <c:x val="0.33594444964749431"/>
                  <c:y val="-0.1135733296495832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9B-4832-B10E-25928D6B472E}"/>
                </c:ext>
              </c:extLst>
            </c:dLbl>
            <c:dLbl>
              <c:idx val="2"/>
              <c:layout>
                <c:manualLayout>
                  <c:x val="0.21584083139226048"/>
                  <c:y val="0.1975675467037207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9B-4832-B10E-25928D6B472E}"/>
                </c:ext>
              </c:extLst>
            </c:dLbl>
            <c:dLbl>
              <c:idx val="3"/>
              <c:layout>
                <c:manualLayout>
                  <c:x val="-2.1404057519178857E-2"/>
                  <c:y val="0.196078431372548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9B-4832-B10E-25928D6B472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'5.9'!$A$7:$A$10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</c:strCache>
            </c:strRef>
          </c:cat>
          <c:val>
            <c:numRef>
              <c:f>'5.9'!$E$7:$E$10</c:f>
              <c:numCache>
                <c:formatCode>0.0%</c:formatCode>
                <c:ptCount val="4"/>
                <c:pt idx="0">
                  <c:v>0.11498510263850045</c:v>
                </c:pt>
                <c:pt idx="1">
                  <c:v>0.80759632715219531</c:v>
                </c:pt>
                <c:pt idx="2">
                  <c:v>4.017789314222911E-2</c:v>
                </c:pt>
                <c:pt idx="3">
                  <c:v>3.724067706707522E-2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89B-4832-B10E-25928D6B4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00"/>
        <c:holeSize val="50"/>
      </c:doughnut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888368183584301"/>
          <c:y val="6.4472404866917424E-2"/>
          <c:w val="0.7690258581725623"/>
          <c:h val="0.736058075754549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'5.10'!$D$31</c:f>
              <c:strCache>
                <c:ptCount val="1"/>
                <c:pt idx="0">
                  <c:v>I. čtvrtletí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cat>
            <c:strRef>
              <c:f>'5.10'!$E$30:$H$30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EG.D</c:v>
                </c:pt>
                <c:pt idx="3">
                  <c:v> Ostatní společnosti</c:v>
                </c:pt>
              </c:strCache>
            </c:strRef>
          </c:cat>
          <c:val>
            <c:numRef>
              <c:f>'5.10'!$E$31:$H$31</c:f>
              <c:numCache>
                <c:formatCode>General</c:formatCode>
                <c:ptCount val="4"/>
                <c:pt idx="0">
                  <c:v>289971.15204709524</c:v>
                </c:pt>
                <c:pt idx="1">
                  <c:v>2036608.499707636</c:v>
                </c:pt>
                <c:pt idx="2">
                  <c:v>101321.212</c:v>
                </c:pt>
                <c:pt idx="3">
                  <c:v>93914.096560000005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67-498D-83D8-17C8283F0A2B}"/>
            </c:ext>
          </c:extLst>
        </c:ser>
        <c:ser>
          <c:idx val="1"/>
          <c:order val="1"/>
          <c:tx>
            <c:strRef>
              <c:f>'5.10'!$D$32</c:f>
              <c:strCache>
                <c:ptCount val="1"/>
                <c:pt idx="0">
                  <c:v>II. čtvrtletí</c:v>
                </c:pt>
              </c:strCache>
            </c:strRef>
          </c:tx>
          <c:spPr>
            <a:solidFill>
              <a:srgbClr val="596387"/>
            </a:solidFill>
          </c:spPr>
          <c:invertIfNegative val="0"/>
          <c:cat>
            <c:strRef>
              <c:f>'5.10'!$E$30:$H$30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EG.D</c:v>
                </c:pt>
                <c:pt idx="3">
                  <c:v> Ostatní společnosti</c:v>
                </c:pt>
              </c:strCache>
            </c:strRef>
          </c:cat>
          <c:val>
            <c:numRef>
              <c:f>'5.10'!$E$32:$H$32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67-498D-83D8-17C8283F0A2B}"/>
            </c:ext>
          </c:extLst>
        </c:ser>
        <c:ser>
          <c:idx val="2"/>
          <c:order val="2"/>
          <c:tx>
            <c:strRef>
              <c:f>'5.10'!$D$33</c:f>
              <c:strCache>
                <c:ptCount val="1"/>
                <c:pt idx="0">
                  <c:v>III. čtvrtletí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cat>
            <c:strRef>
              <c:f>'5.10'!$E$30:$H$30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EG.D</c:v>
                </c:pt>
                <c:pt idx="3">
                  <c:v> Ostatní společnosti</c:v>
                </c:pt>
              </c:strCache>
            </c:strRef>
          </c:cat>
          <c:val>
            <c:numRef>
              <c:f>'5.10'!$E$33:$H$33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67-498D-83D8-17C8283F0A2B}"/>
            </c:ext>
          </c:extLst>
        </c:ser>
        <c:ser>
          <c:idx val="3"/>
          <c:order val="3"/>
          <c:tx>
            <c:strRef>
              <c:f>'5.10'!$D$34</c:f>
              <c:strCache>
                <c:ptCount val="1"/>
                <c:pt idx="0">
                  <c:v>IV. čtvrtletí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cat>
            <c:strRef>
              <c:f>'5.10'!$E$30:$H$30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EG.D</c:v>
                </c:pt>
                <c:pt idx="3">
                  <c:v> Ostatní společnosti</c:v>
                </c:pt>
              </c:strCache>
            </c:strRef>
          </c:cat>
          <c:val>
            <c:numRef>
              <c:f>'5.10'!$E$34:$H$34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67-498D-83D8-17C8283F0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71329792"/>
        <c:axId val="171335680"/>
      </c:barChart>
      <c:catAx>
        <c:axId val="171329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71335680"/>
        <c:crosses val="autoZero"/>
        <c:auto val="1"/>
        <c:lblAlgn val="ctr"/>
        <c:lblOffset val="100"/>
        <c:noMultiLvlLbl val="0"/>
      </c:catAx>
      <c:valAx>
        <c:axId val="1713356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71329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6666270190546593E-3"/>
          <c:y val="0.92739706505758956"/>
          <c:w val="0.42063452038283733"/>
          <c:h val="5.0495205956398309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0203704160804351"/>
          <c:y val="0.11005524565183827"/>
          <c:w val="0.54678119780481982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cat>
            <c:strRef>
              <c:f>'6.8'!$A$7:$A$20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'6.8'!$D$7:$D$20</c:f>
              <c:numCache>
                <c:formatCode>#,##0</c:formatCode>
                <c:ptCount val="14"/>
                <c:pt idx="0">
                  <c:v>342082.37362999999</c:v>
                </c:pt>
                <c:pt idx="1">
                  <c:v>1325250.2110600001</c:v>
                </c:pt>
                <c:pt idx="2">
                  <c:v>249092.99982999996</c:v>
                </c:pt>
                <c:pt idx="3">
                  <c:v>406036.90437</c:v>
                </c:pt>
                <c:pt idx="4">
                  <c:v>389031.01834000013</c:v>
                </c:pt>
                <c:pt idx="5">
                  <c:v>993549.01579999994</c:v>
                </c:pt>
                <c:pt idx="6">
                  <c:v>604961.31299000001</c:v>
                </c:pt>
                <c:pt idx="7">
                  <c:v>429093.55025999999</c:v>
                </c:pt>
                <c:pt idx="8">
                  <c:v>454573.99345999997</c:v>
                </c:pt>
                <c:pt idx="9">
                  <c:v>1123199.00556</c:v>
                </c:pt>
                <c:pt idx="10">
                  <c:v>1253933.2459799997</c:v>
                </c:pt>
                <c:pt idx="11">
                  <c:v>1060984.26413</c:v>
                </c:pt>
                <c:pt idx="12">
                  <c:v>395379.77189999993</c:v>
                </c:pt>
                <c:pt idx="13">
                  <c:v>489565.96096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32-4EEC-B421-FF999B4A7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2227200"/>
        <c:axId val="170676608"/>
      </c:barChart>
      <c:catAx>
        <c:axId val="17222720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70676608"/>
        <c:crosses val="autoZero"/>
        <c:auto val="1"/>
        <c:lblAlgn val="ctr"/>
        <c:lblOffset val="100"/>
        <c:noMultiLvlLbl val="0"/>
      </c:catAx>
      <c:valAx>
        <c:axId val="170676608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22272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322834645669287"/>
          <c:y val="0.11005524565183827"/>
          <c:w val="0.62651522008024862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cat>
            <c:strRef>
              <c:f>'6.8'!$A$7:$A$20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'6.8'!$G$7:$G$20</c:f>
              <c:numCache>
                <c:formatCode>#,##0.0</c:formatCode>
                <c:ptCount val="14"/>
                <c:pt idx="0">
                  <c:v>1.7806451612903216</c:v>
                </c:pt>
                <c:pt idx="1">
                  <c:v>2.9967741935483878</c:v>
                </c:pt>
                <c:pt idx="2">
                  <c:v>1.3645161290322576</c:v>
                </c:pt>
                <c:pt idx="3">
                  <c:v>1.796774193548387</c:v>
                </c:pt>
                <c:pt idx="4">
                  <c:v>2.0677419354838715</c:v>
                </c:pt>
                <c:pt idx="5">
                  <c:v>2.5096774193548392</c:v>
                </c:pt>
                <c:pt idx="6">
                  <c:v>2.1483870967741927</c:v>
                </c:pt>
                <c:pt idx="7">
                  <c:v>2.2419354838709671</c:v>
                </c:pt>
                <c:pt idx="8">
                  <c:v>2.4161290322580644</c:v>
                </c:pt>
                <c:pt idx="9">
                  <c:v>3.980645161290322</c:v>
                </c:pt>
                <c:pt idx="10">
                  <c:v>2.9451612903225817</c:v>
                </c:pt>
                <c:pt idx="11">
                  <c:v>2.7935483870967746</c:v>
                </c:pt>
                <c:pt idx="12">
                  <c:v>1.5548387096774192</c:v>
                </c:pt>
                <c:pt idx="13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E0-40A7-9323-2A912D867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0713088"/>
        <c:axId val="170714624"/>
      </c:barChart>
      <c:catAx>
        <c:axId val="17071308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noFill/>
          </a:ln>
        </c:spPr>
        <c:crossAx val="170714624"/>
        <c:crosses val="autoZero"/>
        <c:auto val="1"/>
        <c:lblAlgn val="ctr"/>
        <c:lblOffset val="100"/>
        <c:noMultiLvlLbl val="0"/>
      </c:catAx>
      <c:valAx>
        <c:axId val="170714624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07130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7921641351791E-2"/>
          <c:y val="7.1836716223887848E-2"/>
          <c:w val="0.90558639762917237"/>
          <c:h val="0.603581654229367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'4.1'!$N$28</c:f>
              <c:strCache>
                <c:ptCount val="1"/>
                <c:pt idx="0">
                  <c:v>Průměr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cat>
            <c:strRef>
              <c:f>'4.1'!$M$29:$M$40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'4.1'!$N$29:$N$40</c:f>
              <c:numCache>
                <c:formatCode>#,##0.0</c:formatCode>
                <c:ptCount val="12"/>
                <c:pt idx="0">
                  <c:v>2.1903225806451618</c:v>
                </c:pt>
                <c:pt idx="1">
                  <c:v>1.375</c:v>
                </c:pt>
                <c:pt idx="2">
                  <c:v>4.8774193548387101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79-4DE4-B41C-175144B27E86}"/>
            </c:ext>
          </c:extLst>
        </c:ser>
        <c:ser>
          <c:idx val="1"/>
          <c:order val="1"/>
          <c:tx>
            <c:strRef>
              <c:f>'4.1'!$O$28</c:f>
              <c:strCache>
                <c:ptCount val="1"/>
                <c:pt idx="0">
                  <c:v>Normál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cat>
            <c:strRef>
              <c:f>'4.1'!$M$29:$M$40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'4.1'!$O$29:$O$40</c:f>
              <c:numCache>
                <c:formatCode>#,##0.0</c:formatCode>
                <c:ptCount val="12"/>
                <c:pt idx="0">
                  <c:v>-1.2258064516129035</c:v>
                </c:pt>
                <c:pt idx="1">
                  <c:v>-0.15517241379310354</c:v>
                </c:pt>
                <c:pt idx="2">
                  <c:v>3.512903225806451</c:v>
                </c:pt>
                <c:pt idx="3">
                  <c:v>8.6366666666666667</c:v>
                </c:pt>
                <c:pt idx="4">
                  <c:v>13.522580645161288</c:v>
                </c:pt>
                <c:pt idx="5">
                  <c:v>16.59</c:v>
                </c:pt>
                <c:pt idx="6">
                  <c:v>18.522580645161291</c:v>
                </c:pt>
                <c:pt idx="7">
                  <c:v>18.119354838709679</c:v>
                </c:pt>
                <c:pt idx="8">
                  <c:v>13.223333333333333</c:v>
                </c:pt>
                <c:pt idx="9">
                  <c:v>8.3548387096774199</c:v>
                </c:pt>
                <c:pt idx="10">
                  <c:v>3.5466666666666664</c:v>
                </c:pt>
                <c:pt idx="11">
                  <c:v>-0.38387096774193558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79-4DE4-B41C-175144B27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2896512"/>
        <c:axId val="162914688"/>
      </c:barChart>
      <c:catAx>
        <c:axId val="1628965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162914688"/>
        <c:crosses val="autoZero"/>
        <c:auto val="1"/>
        <c:lblAlgn val="ctr"/>
        <c:lblOffset val="100"/>
        <c:noMultiLvlLbl val="0"/>
      </c:catAx>
      <c:valAx>
        <c:axId val="1629146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628965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117552045021956E-3"/>
          <c:y val="0.89591169395866144"/>
          <c:w val="0.22936697982969578"/>
          <c:h val="9.6950770509202505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939692883217182"/>
          <c:y val="0.11005524565183827"/>
          <c:w val="0.63034663770476962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cat>
            <c:strRef>
              <c:f>'6.9'!$A$7:$A$20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'6.9'!$G$7:$G$20</c:f>
              <c:numCache>
                <c:formatCode>#,##0.0</c:formatCode>
                <c:ptCount val="14"/>
                <c:pt idx="0">
                  <c:v>1.3821428571428576</c:v>
                </c:pt>
                <c:pt idx="1">
                  <c:v>2.2964285714285713</c:v>
                </c:pt>
                <c:pt idx="2">
                  <c:v>0.43214285714285738</c:v>
                </c:pt>
                <c:pt idx="3">
                  <c:v>0.62857142857142889</c:v>
                </c:pt>
                <c:pt idx="4">
                  <c:v>1.2000000000000004</c:v>
                </c:pt>
                <c:pt idx="5">
                  <c:v>1.3607142857142858</c:v>
                </c:pt>
                <c:pt idx="6">
                  <c:v>0.92500000000000004</c:v>
                </c:pt>
                <c:pt idx="7">
                  <c:v>1.232142857142857</c:v>
                </c:pt>
                <c:pt idx="8">
                  <c:v>1.6964285714285712</c:v>
                </c:pt>
                <c:pt idx="9">
                  <c:v>3.4357142857142859</c:v>
                </c:pt>
                <c:pt idx="10">
                  <c:v>2.1857142857142859</c:v>
                </c:pt>
                <c:pt idx="11">
                  <c:v>2.2000000000000002</c:v>
                </c:pt>
                <c:pt idx="12">
                  <c:v>0.80714285714285705</c:v>
                </c:pt>
                <c:pt idx="13">
                  <c:v>0.38571428571428601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C5-4B34-B926-0E1E11563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1095936"/>
        <c:axId val="171097472"/>
      </c:barChart>
      <c:catAx>
        <c:axId val="17109593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noFill/>
          </a:ln>
        </c:spPr>
        <c:crossAx val="171097472"/>
        <c:crosses val="autoZero"/>
        <c:auto val="1"/>
        <c:lblAlgn val="ctr"/>
        <c:lblOffset val="100"/>
        <c:noMultiLvlLbl val="0"/>
      </c:catAx>
      <c:valAx>
        <c:axId val="171097472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10959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531812833740611"/>
          <c:y val="0.11005524565183827"/>
          <c:w val="0.56350011107545717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cat>
            <c:strRef>
              <c:f>'6.9'!$A$7:$A$20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'6.9'!$D$7:$D$20</c:f>
              <c:numCache>
                <c:formatCode>#,##0</c:formatCode>
                <c:ptCount val="14"/>
                <c:pt idx="0">
                  <c:v>322292.52504000004</c:v>
                </c:pt>
                <c:pt idx="1">
                  <c:v>1242631.3842999998</c:v>
                </c:pt>
                <c:pt idx="2">
                  <c:v>235730.08976000003</c:v>
                </c:pt>
                <c:pt idx="3">
                  <c:v>395748.6593</c:v>
                </c:pt>
                <c:pt idx="4">
                  <c:v>373984.91698000004</c:v>
                </c:pt>
                <c:pt idx="5">
                  <c:v>980756.02682999999</c:v>
                </c:pt>
                <c:pt idx="6">
                  <c:v>568693.48241000006</c:v>
                </c:pt>
                <c:pt idx="7">
                  <c:v>410236.84523999994</c:v>
                </c:pt>
                <c:pt idx="8">
                  <c:v>435689.14918000001</c:v>
                </c:pt>
                <c:pt idx="9">
                  <c:v>1060509.0729099999</c:v>
                </c:pt>
                <c:pt idx="10">
                  <c:v>1151242.9951269999</c:v>
                </c:pt>
                <c:pt idx="11">
                  <c:v>1114683.33161</c:v>
                </c:pt>
                <c:pt idx="12">
                  <c:v>378285.47201999993</c:v>
                </c:pt>
                <c:pt idx="13">
                  <c:v>477768.37594000006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7E-4CC5-9E50-618C204A2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2063744"/>
        <c:axId val="172073728"/>
      </c:barChart>
      <c:catAx>
        <c:axId val="17206374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72073728"/>
        <c:crosses val="autoZero"/>
        <c:auto val="1"/>
        <c:lblAlgn val="ctr"/>
        <c:lblOffset val="100"/>
        <c:noMultiLvlLbl val="0"/>
      </c:catAx>
      <c:valAx>
        <c:axId val="172073728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20637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173409358312972"/>
          <c:y val="0.11005524565183827"/>
          <c:w val="0.63800947295381183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cat>
            <c:strRef>
              <c:f>'6.10'!$A$7:$A$20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'6.10'!$G$7:$G$20</c:f>
              <c:numCache>
                <c:formatCode>#,##0.0</c:formatCode>
                <c:ptCount val="14"/>
                <c:pt idx="0">
                  <c:v>4.8193548387096765</c:v>
                </c:pt>
                <c:pt idx="1">
                  <c:v>6.2419354838709671</c:v>
                </c:pt>
                <c:pt idx="2">
                  <c:v>3.4322580645161289</c:v>
                </c:pt>
                <c:pt idx="3">
                  <c:v>4.1258064516129025</c:v>
                </c:pt>
                <c:pt idx="4">
                  <c:v>4.1096774193548384</c:v>
                </c:pt>
                <c:pt idx="5">
                  <c:v>5.7838709677419358</c:v>
                </c:pt>
                <c:pt idx="6">
                  <c:v>4.8741935483870966</c:v>
                </c:pt>
                <c:pt idx="7">
                  <c:v>4.9258064516129032</c:v>
                </c:pt>
                <c:pt idx="8">
                  <c:v>4.9483870967741934</c:v>
                </c:pt>
                <c:pt idx="9">
                  <c:v>6.6129032258064528</c:v>
                </c:pt>
                <c:pt idx="10">
                  <c:v>5.4548387096774196</c:v>
                </c:pt>
                <c:pt idx="11">
                  <c:v>5.0516129032258066</c:v>
                </c:pt>
                <c:pt idx="12">
                  <c:v>4.5548387096774192</c:v>
                </c:pt>
                <c:pt idx="13">
                  <c:v>4.4161290322580635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BE-462E-8233-50B07F49B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2844160"/>
        <c:axId val="172845696"/>
      </c:barChart>
      <c:catAx>
        <c:axId val="17284416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noFill/>
          </a:ln>
        </c:spPr>
        <c:crossAx val="172845696"/>
        <c:crosses val="autoZero"/>
        <c:auto val="1"/>
        <c:lblAlgn val="ctr"/>
        <c:lblOffset val="100"/>
        <c:noMultiLvlLbl val="0"/>
      </c:catAx>
      <c:valAx>
        <c:axId val="172845696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28441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0203704160804351"/>
          <c:y val="0.11005524565183827"/>
          <c:w val="0.54678119780481982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cat>
            <c:strRef>
              <c:f>'6.10'!$A$7:$A$20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'6.10'!$D$7:$D$20</c:f>
              <c:numCache>
                <c:formatCode>#,##0</c:formatCode>
                <c:ptCount val="14"/>
                <c:pt idx="0">
                  <c:v>286703.54693000001</c:v>
                </c:pt>
                <c:pt idx="1">
                  <c:v>1064220.4136000001</c:v>
                </c:pt>
                <c:pt idx="2">
                  <c:v>212983.22906000001</c:v>
                </c:pt>
                <c:pt idx="3">
                  <c:v>347304.72019000002</c:v>
                </c:pt>
                <c:pt idx="4">
                  <c:v>332717.10668000003</c:v>
                </c:pt>
                <c:pt idx="5">
                  <c:v>849349.03387999989</c:v>
                </c:pt>
                <c:pt idx="6">
                  <c:v>495356.79458000005</c:v>
                </c:pt>
                <c:pt idx="7">
                  <c:v>362061.79564999999</c:v>
                </c:pt>
                <c:pt idx="8">
                  <c:v>387008.15719</c:v>
                </c:pt>
                <c:pt idx="9">
                  <c:v>916113.72104895429</c:v>
                </c:pt>
                <c:pt idx="10">
                  <c:v>1114817.1192209998</c:v>
                </c:pt>
                <c:pt idx="11">
                  <c:v>1030673.1590299999</c:v>
                </c:pt>
                <c:pt idx="12">
                  <c:v>329213.30933999998</c:v>
                </c:pt>
                <c:pt idx="13">
                  <c:v>425158.09473000001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87-4977-85F1-65792FC6D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2878080"/>
        <c:axId val="172883968"/>
      </c:barChart>
      <c:catAx>
        <c:axId val="17287808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72883968"/>
        <c:crosses val="autoZero"/>
        <c:auto val="1"/>
        <c:lblAlgn val="ctr"/>
        <c:lblOffset val="100"/>
        <c:noMultiLvlLbl val="0"/>
      </c:catAx>
      <c:valAx>
        <c:axId val="172883968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28780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556551120765077"/>
          <c:y val="0.11005524565183827"/>
          <c:w val="0.63417805532929072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cat>
            <c:strRef>
              <c:f>'6.11'!$A$7:$A$20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'6.11'!$G$7:$G$20</c:f>
              <c:numCache>
                <c:formatCode>#,##0.0</c:formatCode>
                <c:ptCount val="14"/>
                <c:pt idx="0">
                  <c:v>2.6607142857142851</c:v>
                </c:pt>
                <c:pt idx="1">
                  <c:v>3.8450460829493083</c:v>
                </c:pt>
                <c:pt idx="2">
                  <c:v>1.7429723502304146</c:v>
                </c:pt>
                <c:pt idx="3">
                  <c:v>2.1837173579109059</c:v>
                </c:pt>
                <c:pt idx="4">
                  <c:v>2.4591397849462369</c:v>
                </c:pt>
                <c:pt idx="5">
                  <c:v>3.2180875576036869</c:v>
                </c:pt>
                <c:pt idx="6">
                  <c:v>2.6491935483870965</c:v>
                </c:pt>
                <c:pt idx="7">
                  <c:v>2.7999615975422425</c:v>
                </c:pt>
                <c:pt idx="8">
                  <c:v>3.0203149001536098</c:v>
                </c:pt>
                <c:pt idx="9">
                  <c:v>4.6764208909370204</c:v>
                </c:pt>
                <c:pt idx="10">
                  <c:v>3.5285714285714289</c:v>
                </c:pt>
                <c:pt idx="11">
                  <c:v>3.3483870967741942</c:v>
                </c:pt>
                <c:pt idx="12">
                  <c:v>2.3056067588325653</c:v>
                </c:pt>
                <c:pt idx="13">
                  <c:v>2.2006144393241165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52-4560-AB96-B0A89B337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3023616"/>
        <c:axId val="173025152"/>
      </c:barChart>
      <c:catAx>
        <c:axId val="17302361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noFill/>
          </a:ln>
        </c:spPr>
        <c:crossAx val="173025152"/>
        <c:crosses val="autoZero"/>
        <c:auto val="1"/>
        <c:lblAlgn val="ctr"/>
        <c:lblOffset val="100"/>
        <c:noMultiLvlLbl val="0"/>
      </c:catAx>
      <c:valAx>
        <c:axId val="173025152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30236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039649824336218"/>
          <c:y val="0.11005524565183827"/>
          <c:w val="0.5384217411695011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cat>
            <c:strRef>
              <c:f>'6.11'!$A$7:$A$20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'6.11'!$D$7:$D$20</c:f>
              <c:numCache>
                <c:formatCode>#,##0</c:formatCode>
                <c:ptCount val="14"/>
                <c:pt idx="0">
                  <c:v>951078.44559999998</c:v>
                </c:pt>
                <c:pt idx="1">
                  <c:v>3632102.0089599998</c:v>
                </c:pt>
                <c:pt idx="2">
                  <c:v>697806.31865000003</c:v>
                </c:pt>
                <c:pt idx="3">
                  <c:v>1149090.2838600001</c:v>
                </c:pt>
                <c:pt idx="4">
                  <c:v>1095733.0420000001</c:v>
                </c:pt>
                <c:pt idx="5">
                  <c:v>2823654.07651</c:v>
                </c:pt>
                <c:pt idx="6">
                  <c:v>1669011.5899800002</c:v>
                </c:pt>
                <c:pt idx="7">
                  <c:v>1201392.1911500001</c:v>
                </c:pt>
                <c:pt idx="8">
                  <c:v>1277271.2998300001</c:v>
                </c:pt>
                <c:pt idx="9">
                  <c:v>3099821.7995189545</c:v>
                </c:pt>
                <c:pt idx="10">
                  <c:v>3519993.3603279991</c:v>
                </c:pt>
                <c:pt idx="11">
                  <c:v>3206340.75477</c:v>
                </c:pt>
                <c:pt idx="12">
                  <c:v>1102878.5532599997</c:v>
                </c:pt>
                <c:pt idx="13">
                  <c:v>1392492.4316300002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5B-43BC-A034-258FBD2FA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3049344"/>
        <c:axId val="173050880"/>
      </c:barChart>
      <c:catAx>
        <c:axId val="17304934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73050880"/>
        <c:crosses val="autoZero"/>
        <c:auto val="1"/>
        <c:lblAlgn val="ctr"/>
        <c:lblOffset val="100"/>
        <c:noMultiLvlLbl val="0"/>
      </c:catAx>
      <c:valAx>
        <c:axId val="173050880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30493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550597841936423"/>
          <c:y val="0.34057376401069023"/>
          <c:w val="0.61308307391808592"/>
          <c:h val="0.6572751683912482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233060"/>
              </a:solidFill>
            </c:spPr>
            <c:extLst>
              <c:ext xmlns:c16="http://schemas.microsoft.com/office/drawing/2014/chart" uri="{C3380CC4-5D6E-409C-BE32-E72D297353CC}">
                <c16:uniqueId val="{00000000-70FC-43A5-9DF9-089D08C1FA91}"/>
              </c:ext>
            </c:extLst>
          </c:dPt>
          <c:dPt>
            <c:idx val="1"/>
            <c:bubble3D val="0"/>
            <c:spPr>
              <a:solidFill>
                <a:srgbClr val="596387"/>
              </a:solidFill>
            </c:spPr>
            <c:extLst>
              <c:ext xmlns:c16="http://schemas.microsoft.com/office/drawing/2014/chart" uri="{C3380CC4-5D6E-409C-BE32-E72D297353CC}">
                <c16:uniqueId val="{00000001-70FC-43A5-9DF9-089D08C1FA91}"/>
              </c:ext>
            </c:extLst>
          </c:dPt>
          <c:dPt>
            <c:idx val="2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2-70FC-43A5-9DF9-089D08C1FA91}"/>
              </c:ext>
            </c:extLst>
          </c:dPt>
          <c:dPt>
            <c:idx val="3"/>
            <c:bubble3D val="0"/>
            <c:spPr>
              <a:solidFill>
                <a:srgbClr val="233060"/>
              </a:solidFill>
            </c:spPr>
            <c:extLst>
              <c:ext xmlns:c16="http://schemas.microsoft.com/office/drawing/2014/chart" uri="{C3380CC4-5D6E-409C-BE32-E72D297353CC}">
                <c16:uniqueId val="{00000003-70FC-43A5-9DF9-089D08C1FA91}"/>
              </c:ext>
            </c:extLst>
          </c:dPt>
          <c:dPt>
            <c:idx val="4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4-70FC-43A5-9DF9-089D08C1FA91}"/>
              </c:ext>
            </c:extLst>
          </c:dPt>
          <c:dLbls>
            <c:dLbl>
              <c:idx val="0"/>
              <c:layout>
                <c:manualLayout>
                  <c:x val="-8.8139796478928542E-2"/>
                  <c:y val="-0.25355771189121018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FC-43A5-9DF9-089D08C1FA91}"/>
                </c:ext>
              </c:extLst>
            </c:dLbl>
            <c:dLbl>
              <c:idx val="1"/>
              <c:layout>
                <c:manualLayout>
                  <c:x val="0.1289835282217629"/>
                  <c:y val="-0.25993126295198038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FC-43A5-9DF9-089D08C1FA91}"/>
                </c:ext>
              </c:extLst>
            </c:dLbl>
            <c:dLbl>
              <c:idx val="2"/>
              <c:layout>
                <c:manualLayout>
                  <c:x val="0.2751346779327003"/>
                  <c:y val="-0.19766850056371771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FC-43A5-9DF9-089D08C1FA91}"/>
                </c:ext>
              </c:extLst>
            </c:dLbl>
            <c:dLbl>
              <c:idx val="3"/>
              <c:layout>
                <c:manualLayout>
                  <c:x val="-0.32260234912496405"/>
                  <c:y val="1.7237488568385795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FC-43A5-9DF9-089D08C1FA91}"/>
                </c:ext>
              </c:extLst>
            </c:dLbl>
            <c:dLbl>
              <c:idx val="4"/>
              <c:layout>
                <c:manualLayout>
                  <c:x val="-0.28336341678220456"/>
                  <c:y val="-0.21079962574247757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FC-43A5-9DF9-089D08C1FA9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'4.2'!$B$27:$F$27</c:f>
              <c:strCache>
                <c:ptCount val="5"/>
                <c:pt idx="0">
                  <c:v>VO</c:v>
                </c:pt>
                <c:pt idx="1">
                  <c:v>SO</c:v>
                </c:pt>
                <c:pt idx="2">
                  <c:v>MO</c:v>
                </c:pt>
                <c:pt idx="3">
                  <c:v>DOM</c:v>
                </c:pt>
                <c:pt idx="4">
                  <c:v>CNG</c:v>
                </c:pt>
              </c:strCache>
            </c:strRef>
          </c:cat>
          <c:val>
            <c:numRef>
              <c:f>'4.2'!$B$28:$F$28</c:f>
              <c:numCache>
                <c:formatCode>#,##0</c:formatCode>
                <c:ptCount val="5"/>
                <c:pt idx="0">
                  <c:v>1562</c:v>
                </c:pt>
                <c:pt idx="1">
                  <c:v>6124</c:v>
                </c:pt>
                <c:pt idx="2">
                  <c:v>203202</c:v>
                </c:pt>
                <c:pt idx="3">
                  <c:v>2561383</c:v>
                </c:pt>
                <c:pt idx="4">
                  <c:v>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0FC-43A5-9DF9-089D08C1FA9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445190722219767"/>
          <c:y val="9.5236845394881697E-2"/>
          <c:w val="0.65942831101096278"/>
          <c:h val="0.713521679275854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'4.2'!$I$27</c:f>
              <c:strCache>
                <c:ptCount val="1"/>
                <c:pt idx="0">
                  <c:v>VO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cat>
            <c:strRef>
              <c:f>'4.2'!$H$28:$H$31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'4.2'!$I$28:$I$31</c:f>
              <c:numCache>
                <c:formatCode>#,##0.0</c:formatCode>
                <c:ptCount val="4"/>
                <c:pt idx="0">
                  <c:v>972.73779653115685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42-4100-9F69-CC81FEE75CF4}"/>
            </c:ext>
          </c:extLst>
        </c:ser>
        <c:ser>
          <c:idx val="1"/>
          <c:order val="1"/>
          <c:tx>
            <c:strRef>
              <c:f>'4.2'!$J$27</c:f>
              <c:strCache>
                <c:ptCount val="1"/>
                <c:pt idx="0">
                  <c:v>SO</c:v>
                </c:pt>
              </c:strCache>
            </c:strRef>
          </c:tx>
          <c:spPr>
            <a:solidFill>
              <a:srgbClr val="596387"/>
            </a:solidFill>
          </c:spPr>
          <c:invertIfNegative val="0"/>
          <c:cat>
            <c:strRef>
              <c:f>'4.2'!$H$28:$H$31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'4.2'!$J$28:$J$31</c:f>
              <c:numCache>
                <c:formatCode>#,##0.0</c:formatCode>
                <c:ptCount val="4"/>
                <c:pt idx="0">
                  <c:v>246.52069251980049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42-4100-9F69-CC81FEE75CF4}"/>
            </c:ext>
          </c:extLst>
        </c:ser>
        <c:ser>
          <c:idx val="2"/>
          <c:order val="2"/>
          <c:tx>
            <c:strRef>
              <c:f>'4.2'!$K$27</c:f>
              <c:strCache>
                <c:ptCount val="1"/>
                <c:pt idx="0">
                  <c:v>MO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cat>
            <c:strRef>
              <c:f>'4.2'!$H$28:$H$31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'4.2'!$K$28:$K$31</c:f>
              <c:numCache>
                <c:formatCode>#,##0.0</c:formatCode>
                <c:ptCount val="4"/>
                <c:pt idx="0">
                  <c:v>433.60110803893588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42-4100-9F69-CC81FEE75CF4}"/>
            </c:ext>
          </c:extLst>
        </c:ser>
        <c:ser>
          <c:idx val="3"/>
          <c:order val="3"/>
          <c:tx>
            <c:strRef>
              <c:f>'4.2'!$L$27</c:f>
              <c:strCache>
                <c:ptCount val="1"/>
                <c:pt idx="0">
                  <c:v>DOM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cat>
            <c:strRef>
              <c:f>'4.2'!$H$28:$H$31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'4.2'!$L$28:$L$31</c:f>
              <c:numCache>
                <c:formatCode>#,##0.0</c:formatCode>
                <c:ptCount val="4"/>
                <c:pt idx="0">
                  <c:v>793.64640396804884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42-4100-9F69-CC81FEE75CF4}"/>
            </c:ext>
          </c:extLst>
        </c:ser>
        <c:ser>
          <c:idx val="4"/>
          <c:order val="4"/>
          <c:tx>
            <c:strRef>
              <c:f>'4.2'!$M$27</c:f>
              <c:strCache>
                <c:ptCount val="1"/>
                <c:pt idx="0">
                  <c:v>CNG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'4.2'!$H$28:$H$31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'4.2'!$M$28:$M$31</c:f>
              <c:numCache>
                <c:formatCode>#,##0.0</c:formatCode>
                <c:ptCount val="4"/>
                <c:pt idx="0">
                  <c:v>22.174044978425176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42-4100-9F69-CC81FEE75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434688"/>
        <c:axId val="164436224"/>
      </c:barChart>
      <c:catAx>
        <c:axId val="1644346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64436224"/>
        <c:crosses val="autoZero"/>
        <c:auto val="1"/>
        <c:lblAlgn val="ctr"/>
        <c:lblOffset val="100"/>
        <c:noMultiLvlLbl val="0"/>
      </c:catAx>
      <c:valAx>
        <c:axId val="1644362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644346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7641202302644729E-2"/>
          <c:y val="0.91431116564974846"/>
          <c:w val="0.54397829038354595"/>
          <c:h val="8.225615331993074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010042956849044"/>
          <c:y val="0.10011387326027958"/>
          <c:w val="0.63799208378695416"/>
          <c:h val="0.713521679275854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'4.2'!$P$27</c:f>
              <c:strCache>
                <c:ptCount val="1"/>
                <c:pt idx="0">
                  <c:v>VO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cat>
            <c:strRef>
              <c:f>'4.2'!$O$28:$O$31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'4.2'!$P$28:$P$31</c:f>
              <c:numCache>
                <c:formatCode>#,##0</c:formatCode>
                <c:ptCount val="4"/>
                <c:pt idx="0">
                  <c:v>10569.378439568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F0-40B6-A393-E9E5BEC020C3}"/>
            </c:ext>
          </c:extLst>
        </c:ser>
        <c:ser>
          <c:idx val="1"/>
          <c:order val="1"/>
          <c:tx>
            <c:strRef>
              <c:f>'4.2'!$Q$27</c:f>
              <c:strCache>
                <c:ptCount val="1"/>
                <c:pt idx="0">
                  <c:v>SO</c:v>
                </c:pt>
              </c:strCache>
            </c:strRef>
          </c:tx>
          <c:spPr>
            <a:solidFill>
              <a:srgbClr val="596387"/>
            </a:solidFill>
          </c:spPr>
          <c:invertIfNegative val="0"/>
          <c:cat>
            <c:strRef>
              <c:f>'4.2'!$O$28:$O$31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'4.2'!$Q$28:$Q$31</c:f>
              <c:numCache>
                <c:formatCode>#,##0</c:formatCode>
                <c:ptCount val="4"/>
                <c:pt idx="0">
                  <c:v>2678.3421776699997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F0-40B6-A393-E9E5BEC020C3}"/>
            </c:ext>
          </c:extLst>
        </c:ser>
        <c:ser>
          <c:idx val="2"/>
          <c:order val="2"/>
          <c:tx>
            <c:strRef>
              <c:f>'4.2'!$R$27</c:f>
              <c:strCache>
                <c:ptCount val="1"/>
                <c:pt idx="0">
                  <c:v>MO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cat>
            <c:strRef>
              <c:f>'4.2'!$O$28:$O$31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'4.2'!$R$28:$R$31</c:f>
              <c:numCache>
                <c:formatCode>#,##0</c:formatCode>
                <c:ptCount val="4"/>
                <c:pt idx="0">
                  <c:v>4710.2183123059049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F0-40B6-A393-E9E5BEC020C3}"/>
            </c:ext>
          </c:extLst>
        </c:ser>
        <c:ser>
          <c:idx val="3"/>
          <c:order val="3"/>
          <c:tx>
            <c:strRef>
              <c:f>'4.2'!$S$27</c:f>
              <c:strCache>
                <c:ptCount val="1"/>
                <c:pt idx="0">
                  <c:v>DOM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cat>
            <c:strRef>
              <c:f>'4.2'!$O$28:$O$31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'4.2'!$S$28:$S$31</c:f>
              <c:numCache>
                <c:formatCode>#,##0</c:formatCode>
                <c:ptCount val="4"/>
                <c:pt idx="0">
                  <c:v>8619.9176248230488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F0-40B6-A393-E9E5BEC020C3}"/>
            </c:ext>
          </c:extLst>
        </c:ser>
        <c:ser>
          <c:idx val="4"/>
          <c:order val="4"/>
          <c:tx>
            <c:strRef>
              <c:f>'4.2'!$T$27</c:f>
              <c:strCache>
                <c:ptCount val="1"/>
                <c:pt idx="0">
                  <c:v>CNG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'4.2'!$O$28:$O$31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'4.2'!$T$28:$T$31</c:f>
              <c:numCache>
                <c:formatCode>#,##0</c:formatCode>
                <c:ptCount val="4"/>
                <c:pt idx="0">
                  <c:v>240.80960168000001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AF0-40B6-A393-E9E5BEC02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4486144"/>
        <c:axId val="165020416"/>
      </c:barChart>
      <c:catAx>
        <c:axId val="1644861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65020416"/>
        <c:crosses val="autoZero"/>
        <c:auto val="1"/>
        <c:lblAlgn val="ctr"/>
        <c:lblOffset val="100"/>
        <c:noMultiLvlLbl val="0"/>
      </c:catAx>
      <c:valAx>
        <c:axId val="1650204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644861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6353287164405642E-3"/>
          <c:y val="0.92082355031032004"/>
          <c:w val="0.51630586449379434"/>
          <c:h val="7.91764143205569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D1D-4598-9BC4-D57E6B9EFFF2}"/>
              </c:ext>
            </c:extLst>
          </c:dPt>
          <c:dPt>
            <c:idx val="1"/>
            <c:invertIfNegative val="0"/>
            <c:bubble3D val="0"/>
            <c:spPr>
              <a:solidFill>
                <a:srgbClr val="596387"/>
              </a:solidFill>
            </c:spPr>
            <c:extLst>
              <c:ext xmlns:c16="http://schemas.microsoft.com/office/drawing/2014/chart" uri="{C3380CC4-5D6E-409C-BE32-E72D297353CC}">
                <c16:uniqueId val="{00000002-1D1D-4598-9BC4-D57E6B9EFFF2}"/>
              </c:ext>
            </c:extLst>
          </c:dPt>
          <c:dPt>
            <c:idx val="2"/>
            <c:invertIfNegative val="0"/>
            <c:bubble3D val="0"/>
            <c:spPr>
              <a:solidFill>
                <a:srgbClr val="F0948F"/>
              </a:solidFill>
            </c:spPr>
            <c:extLst>
              <c:ext xmlns:c16="http://schemas.microsoft.com/office/drawing/2014/chart" uri="{C3380CC4-5D6E-409C-BE32-E72D297353CC}">
                <c16:uniqueId val="{00000004-1D1D-4598-9BC4-D57E6B9EFFF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'4.3'!$B$45:$B$47</c:f>
              <c:strCache>
                <c:ptCount val="3"/>
                <c:pt idx="0">
                  <c:v>Max</c:v>
                </c:pt>
                <c:pt idx="1">
                  <c:v>Min</c:v>
                </c:pt>
                <c:pt idx="2">
                  <c:v>Průměr</c:v>
                </c:pt>
              </c:strCache>
            </c:strRef>
          </c:cat>
          <c:val>
            <c:numRef>
              <c:f>'4.3'!$C$45:$C$47</c:f>
              <c:numCache>
                <c:formatCode>#,##0</c:formatCode>
                <c:ptCount val="3"/>
                <c:pt idx="0">
                  <c:v>35702.425991756703</c:v>
                </c:pt>
                <c:pt idx="1">
                  <c:v>19489.936950539031</c:v>
                </c:pt>
                <c:pt idx="2">
                  <c:v>28767.092609536718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D1D-4598-9BC4-D57E6B9EF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5047680"/>
        <c:axId val="165057664"/>
      </c:barChart>
      <c:catAx>
        <c:axId val="1650476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5057664"/>
        <c:crosses val="autoZero"/>
        <c:auto val="1"/>
        <c:lblAlgn val="ctr"/>
        <c:lblOffset val="100"/>
        <c:noMultiLvlLbl val="0"/>
      </c:catAx>
      <c:valAx>
        <c:axId val="16505766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50476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447-48DA-85A8-0139621EAEAC}"/>
              </c:ext>
            </c:extLst>
          </c:dPt>
          <c:dPt>
            <c:idx val="1"/>
            <c:invertIfNegative val="0"/>
            <c:bubble3D val="0"/>
            <c:spPr>
              <a:solidFill>
                <a:srgbClr val="596387"/>
              </a:solidFill>
            </c:spPr>
            <c:extLst>
              <c:ext xmlns:c16="http://schemas.microsoft.com/office/drawing/2014/chart" uri="{C3380CC4-5D6E-409C-BE32-E72D297353CC}">
                <c16:uniqueId val="{00000002-C447-48DA-85A8-0139621EAEAC}"/>
              </c:ext>
            </c:extLst>
          </c:dPt>
          <c:dPt>
            <c:idx val="2"/>
            <c:invertIfNegative val="0"/>
            <c:bubble3D val="0"/>
            <c:spPr>
              <a:solidFill>
                <a:srgbClr val="F0948F"/>
              </a:solidFill>
            </c:spPr>
            <c:extLst>
              <c:ext xmlns:c16="http://schemas.microsoft.com/office/drawing/2014/chart" uri="{C3380CC4-5D6E-409C-BE32-E72D297353CC}">
                <c16:uniqueId val="{00000004-C447-48DA-85A8-0139621EAEA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'4.3'!$E$45:$E$47</c:f>
              <c:strCache>
                <c:ptCount val="3"/>
                <c:pt idx="0">
                  <c:v>Max</c:v>
                </c:pt>
                <c:pt idx="1">
                  <c:v>Min</c:v>
                </c:pt>
                <c:pt idx="2">
                  <c:v>Průměr</c:v>
                </c:pt>
              </c:strCache>
            </c:strRef>
          </c:cat>
          <c:val>
            <c:numRef>
              <c:f>'4.3'!$F$45:$F$47</c:f>
              <c:numCache>
                <c:formatCode>#,##0</c:formatCode>
                <c:ptCount val="3"/>
                <c:pt idx="0">
                  <c:v>41449.790897036066</c:v>
                </c:pt>
                <c:pt idx="1">
                  <c:v>21409.995788146327</c:v>
                </c:pt>
                <c:pt idx="2">
                  <c:v>30741.692966263556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447-48DA-85A8-0139621EA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5088256"/>
        <c:axId val="165090048"/>
      </c:barChart>
      <c:catAx>
        <c:axId val="165088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65090048"/>
        <c:crosses val="autoZero"/>
        <c:auto val="1"/>
        <c:lblAlgn val="ctr"/>
        <c:lblOffset val="100"/>
        <c:noMultiLvlLbl val="0"/>
      </c:catAx>
      <c:valAx>
        <c:axId val="1650900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50882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5" Type="http://schemas.openxmlformats.org/officeDocument/2006/relationships/image" Target="../media/image11.png"/><Relationship Id="rId4" Type="http://schemas.openxmlformats.org/officeDocument/2006/relationships/chart" Target="../charts/chart24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5" Type="http://schemas.openxmlformats.org/officeDocument/2006/relationships/image" Target="../media/image11.png"/><Relationship Id="rId4" Type="http://schemas.openxmlformats.org/officeDocument/2006/relationships/chart" Target="../charts/chart28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5" Type="http://schemas.openxmlformats.org/officeDocument/2006/relationships/image" Target="../media/image11.png"/><Relationship Id="rId4" Type="http://schemas.openxmlformats.org/officeDocument/2006/relationships/chart" Target="../charts/chart32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5" Type="http://schemas.openxmlformats.org/officeDocument/2006/relationships/image" Target="../media/image11.png"/><Relationship Id="rId4" Type="http://schemas.openxmlformats.org/officeDocument/2006/relationships/chart" Target="../charts/chart36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5.png"/><Relationship Id="rId1" Type="http://schemas.openxmlformats.org/officeDocument/2006/relationships/image" Target="../media/image24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chart" Target="../charts/chart39.xml"/><Relationship Id="rId1" Type="http://schemas.openxmlformats.org/officeDocument/2006/relationships/chart" Target="../charts/chart38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chart" Target="../charts/chart41.xml"/><Relationship Id="rId1" Type="http://schemas.openxmlformats.org/officeDocument/2006/relationships/chart" Target="../charts/chart40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chart" Target="../charts/chart43.xml"/><Relationship Id="rId1" Type="http://schemas.openxmlformats.org/officeDocument/2006/relationships/chart" Target="../charts/chart42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chart" Target="../charts/chart45.xml"/><Relationship Id="rId1" Type="http://schemas.openxmlformats.org/officeDocument/2006/relationships/chart" Target="../charts/chart44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1800000</xdr:colOff>
      <xdr:row>0</xdr:row>
      <xdr:rowOff>597114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F1AA8B5-5249-445C-8B4E-732F90127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800000" cy="5971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4977583</xdr:rowOff>
    </xdr:from>
    <xdr:to>
      <xdr:col>2</xdr:col>
      <xdr:colOff>985</xdr:colOff>
      <xdr:row>1</xdr:row>
      <xdr:rowOff>4633682</xdr:rowOff>
    </xdr:to>
    <xdr:pic>
      <xdr:nvPicPr>
        <xdr:cNvPr id="3" name="Grafický objekt 14">
          <a:extLst>
            <a:ext uri="{FF2B5EF4-FFF2-40B4-BE49-F238E27FC236}">
              <a16:creationId xmlns:a16="http://schemas.microsoft.com/office/drawing/2014/main" id="{5A5B4A11-A448-40A2-8020-A1DA7E185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4977583"/>
          <a:ext cx="6430360" cy="4736099"/>
        </a:xfrm>
        <a:prstGeom prst="rect">
          <a:avLst/>
        </a:prstGeom>
      </xdr:spPr>
    </xdr:pic>
    <xdr:clientData/>
  </xdr:twoCellAnchor>
  <xdr:twoCellAnchor editAs="oneCell">
    <xdr:from>
      <xdr:col>1</xdr:col>
      <xdr:colOff>1569938</xdr:colOff>
      <xdr:row>1</xdr:row>
      <xdr:rowOff>3582605</xdr:rowOff>
    </xdr:from>
    <xdr:to>
      <xdr:col>2</xdr:col>
      <xdr:colOff>47128</xdr:colOff>
      <xdr:row>2</xdr:row>
      <xdr:rowOff>46623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858758D7-D9AE-4D28-8E13-F184DBD0F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5063" y="8662605"/>
          <a:ext cx="2001440" cy="129001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37</xdr:row>
      <xdr:rowOff>47625</xdr:rowOff>
    </xdr:from>
    <xdr:to>
      <xdr:col>6</xdr:col>
      <xdr:colOff>295275</xdr:colOff>
      <xdr:row>52</xdr:row>
      <xdr:rowOff>120650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37</xdr:row>
      <xdr:rowOff>66675</xdr:rowOff>
    </xdr:from>
    <xdr:to>
      <xdr:col>10</xdr:col>
      <xdr:colOff>228600</xdr:colOff>
      <xdr:row>52</xdr:row>
      <xdr:rowOff>165100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323850</xdr:colOff>
      <xdr:row>2</xdr:row>
      <xdr:rowOff>123825</xdr:rowOff>
    </xdr:from>
    <xdr:to>
      <xdr:col>2</xdr:col>
      <xdr:colOff>294586</xdr:colOff>
      <xdr:row>3</xdr:row>
      <xdr:rowOff>561975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E9B2BDA4-8585-4555-B95B-A95B4D89C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23850" y="428625"/>
          <a:ext cx="856561" cy="6286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37</xdr:row>
      <xdr:rowOff>47625</xdr:rowOff>
    </xdr:from>
    <xdr:to>
      <xdr:col>6</xdr:col>
      <xdr:colOff>295275</xdr:colOff>
      <xdr:row>50</xdr:row>
      <xdr:rowOff>146050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37</xdr:row>
      <xdr:rowOff>66675</xdr:rowOff>
    </xdr:from>
    <xdr:to>
      <xdr:col>10</xdr:col>
      <xdr:colOff>228600</xdr:colOff>
      <xdr:row>50</xdr:row>
      <xdr:rowOff>152400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304800</xdr:colOff>
      <xdr:row>2</xdr:row>
      <xdr:rowOff>123825</xdr:rowOff>
    </xdr:from>
    <xdr:to>
      <xdr:col>2</xdr:col>
      <xdr:colOff>304800</xdr:colOff>
      <xdr:row>3</xdr:row>
      <xdr:rowOff>583568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BFF69A7B-4C4B-40B4-A090-21957D007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4800" y="428625"/>
          <a:ext cx="885825" cy="65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17</xdr:row>
      <xdr:rowOff>9526</xdr:rowOff>
    </xdr:from>
    <xdr:to>
      <xdr:col>5</xdr:col>
      <xdr:colOff>114300</xdr:colOff>
      <xdr:row>29</xdr:row>
      <xdr:rowOff>28576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190499</xdr:colOff>
      <xdr:row>17</xdr:row>
      <xdr:rowOff>28575</xdr:rowOff>
    </xdr:from>
    <xdr:to>
      <xdr:col>10</xdr:col>
      <xdr:colOff>419100</xdr:colOff>
      <xdr:row>29</xdr:row>
      <xdr:rowOff>38100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133349</xdr:colOff>
      <xdr:row>34</xdr:row>
      <xdr:rowOff>85725</xdr:rowOff>
    </xdr:from>
    <xdr:to>
      <xdr:col>10</xdr:col>
      <xdr:colOff>371474</xdr:colOff>
      <xdr:row>46</xdr:row>
      <xdr:rowOff>161923</xdr:rowOff>
    </xdr:to>
    <xdr:graphicFrame macro="">
      <xdr:nvGraphicFramePr>
        <xdr:cNvPr id="14" name="Graf 13">
          <a:extLst>
            <a:ext uri="{FF2B5EF4-FFF2-40B4-BE49-F238E27FC236}">
              <a16:creationId xmlns:a16="http://schemas.microsoft.com/office/drawing/2014/main" id="{00000000-0008-0000-1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47626</xdr:colOff>
      <xdr:row>47</xdr:row>
      <xdr:rowOff>142876</xdr:rowOff>
    </xdr:from>
    <xdr:to>
      <xdr:col>9</xdr:col>
      <xdr:colOff>202426</xdr:colOff>
      <xdr:row>48</xdr:row>
      <xdr:rowOff>142876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4953001" y="9363076"/>
          <a:ext cx="612000" cy="190500"/>
        </a:xfrm>
        <a:prstGeom prst="rect">
          <a:avLst/>
        </a:prstGeom>
        <a:solidFill>
          <a:srgbClr val="233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Maximum</a:t>
          </a:r>
        </a:p>
      </xdr:txBody>
    </xdr:sp>
    <xdr:clientData/>
  </xdr:twoCellAnchor>
  <xdr:twoCellAnchor>
    <xdr:from>
      <xdr:col>6</xdr:col>
      <xdr:colOff>295276</xdr:colOff>
      <xdr:row>47</xdr:row>
      <xdr:rowOff>142876</xdr:rowOff>
    </xdr:from>
    <xdr:to>
      <xdr:col>7</xdr:col>
      <xdr:colOff>450076</xdr:colOff>
      <xdr:row>48</xdr:row>
      <xdr:rowOff>142876</xdr:rowOff>
    </xdr:to>
    <xdr:sp macro="" textlink="">
      <xdr:nvSpPr>
        <xdr:cNvPr id="15" name="Obdélník 14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SpPr/>
      </xdr:nvSpPr>
      <xdr:spPr>
        <a:xfrm>
          <a:off x="4286251" y="9363076"/>
          <a:ext cx="612000" cy="190500"/>
        </a:xfrm>
        <a:prstGeom prst="rect">
          <a:avLst/>
        </a:prstGeom>
        <a:solidFill>
          <a:srgbClr val="C7CCD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Minimum</a:t>
          </a:r>
        </a:p>
      </xdr:txBody>
    </xdr:sp>
    <xdr:clientData/>
  </xdr:twoCellAnchor>
  <xdr:twoCellAnchor>
    <xdr:from>
      <xdr:col>0</xdr:col>
      <xdr:colOff>142875</xdr:colOff>
      <xdr:row>34</xdr:row>
      <xdr:rowOff>38100</xdr:rowOff>
    </xdr:from>
    <xdr:to>
      <xdr:col>4</xdr:col>
      <xdr:colOff>57152</xdr:colOff>
      <xdr:row>48</xdr:row>
      <xdr:rowOff>152399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13C6EE1F-F5AD-439E-A9F4-0D56D81FE8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2</xdr:row>
      <xdr:rowOff>219074</xdr:rowOff>
    </xdr:from>
    <xdr:to>
      <xdr:col>0</xdr:col>
      <xdr:colOff>907958</xdr:colOff>
      <xdr:row>5</xdr:row>
      <xdr:rowOff>45719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18D57470-C8CE-41B0-9D13-6A6BBB738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3874"/>
          <a:ext cx="907958" cy="66484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17</xdr:row>
      <xdr:rowOff>9526</xdr:rowOff>
    </xdr:from>
    <xdr:to>
      <xdr:col>5</xdr:col>
      <xdr:colOff>114300</xdr:colOff>
      <xdr:row>29</xdr:row>
      <xdr:rowOff>28576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190499</xdr:colOff>
      <xdr:row>17</xdr:row>
      <xdr:rowOff>19050</xdr:rowOff>
    </xdr:from>
    <xdr:to>
      <xdr:col>10</xdr:col>
      <xdr:colOff>419100</xdr:colOff>
      <xdr:row>29</xdr:row>
      <xdr:rowOff>38100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133349</xdr:colOff>
      <xdr:row>34</xdr:row>
      <xdr:rowOff>85725</xdr:rowOff>
    </xdr:from>
    <xdr:to>
      <xdr:col>10</xdr:col>
      <xdr:colOff>371474</xdr:colOff>
      <xdr:row>46</xdr:row>
      <xdr:rowOff>161923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47626</xdr:colOff>
      <xdr:row>47</xdr:row>
      <xdr:rowOff>142876</xdr:rowOff>
    </xdr:from>
    <xdr:to>
      <xdr:col>9</xdr:col>
      <xdr:colOff>202426</xdr:colOff>
      <xdr:row>48</xdr:row>
      <xdr:rowOff>142876</xdr:rowOff>
    </xdr:to>
    <xdr:sp macro="" textlink="">
      <xdr:nvSpPr>
        <xdr:cNvPr id="6" name="Obdélník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SpPr/>
      </xdr:nvSpPr>
      <xdr:spPr>
        <a:xfrm>
          <a:off x="4953001" y="9363076"/>
          <a:ext cx="612000" cy="190500"/>
        </a:xfrm>
        <a:prstGeom prst="rect">
          <a:avLst/>
        </a:prstGeom>
        <a:solidFill>
          <a:srgbClr val="233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Maximum</a:t>
          </a:r>
        </a:p>
      </xdr:txBody>
    </xdr:sp>
    <xdr:clientData/>
  </xdr:twoCellAnchor>
  <xdr:twoCellAnchor>
    <xdr:from>
      <xdr:col>6</xdr:col>
      <xdr:colOff>295276</xdr:colOff>
      <xdr:row>47</xdr:row>
      <xdr:rowOff>142876</xdr:rowOff>
    </xdr:from>
    <xdr:to>
      <xdr:col>7</xdr:col>
      <xdr:colOff>450076</xdr:colOff>
      <xdr:row>48</xdr:row>
      <xdr:rowOff>142876</xdr:rowOff>
    </xdr:to>
    <xdr:sp macro="" textlink="">
      <xdr:nvSpPr>
        <xdr:cNvPr id="7" name="Obdélník 6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SpPr/>
      </xdr:nvSpPr>
      <xdr:spPr>
        <a:xfrm>
          <a:off x="4286251" y="9363076"/>
          <a:ext cx="612000" cy="190500"/>
        </a:xfrm>
        <a:prstGeom prst="rect">
          <a:avLst/>
        </a:prstGeom>
        <a:solidFill>
          <a:srgbClr val="C7CCD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Minimum</a:t>
          </a:r>
        </a:p>
      </xdr:txBody>
    </xdr:sp>
    <xdr:clientData/>
  </xdr:twoCellAnchor>
  <xdr:twoCellAnchor>
    <xdr:from>
      <xdr:col>0</xdr:col>
      <xdr:colOff>247650</xdr:colOff>
      <xdr:row>34</xdr:row>
      <xdr:rowOff>57150</xdr:rowOff>
    </xdr:from>
    <xdr:to>
      <xdr:col>4</xdr:col>
      <xdr:colOff>57152</xdr:colOff>
      <xdr:row>48</xdr:row>
      <xdr:rowOff>85725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54E4C39C-1419-4BF3-9A5D-2F95D46983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2</xdr:row>
      <xdr:rowOff>219074</xdr:rowOff>
    </xdr:from>
    <xdr:to>
      <xdr:col>0</xdr:col>
      <xdr:colOff>907958</xdr:colOff>
      <xdr:row>5</xdr:row>
      <xdr:rowOff>45719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5629D853-21F0-440B-8467-D525E11B1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3874"/>
          <a:ext cx="907958" cy="66484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17</xdr:row>
      <xdr:rowOff>9526</xdr:rowOff>
    </xdr:from>
    <xdr:to>
      <xdr:col>5</xdr:col>
      <xdr:colOff>114300</xdr:colOff>
      <xdr:row>29</xdr:row>
      <xdr:rowOff>28576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190499</xdr:colOff>
      <xdr:row>17</xdr:row>
      <xdr:rowOff>19050</xdr:rowOff>
    </xdr:from>
    <xdr:to>
      <xdr:col>10</xdr:col>
      <xdr:colOff>419100</xdr:colOff>
      <xdr:row>29</xdr:row>
      <xdr:rowOff>38100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133349</xdr:colOff>
      <xdr:row>34</xdr:row>
      <xdr:rowOff>66675</xdr:rowOff>
    </xdr:from>
    <xdr:to>
      <xdr:col>10</xdr:col>
      <xdr:colOff>371474</xdr:colOff>
      <xdr:row>46</xdr:row>
      <xdr:rowOff>161923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47626</xdr:colOff>
      <xdr:row>47</xdr:row>
      <xdr:rowOff>142876</xdr:rowOff>
    </xdr:from>
    <xdr:to>
      <xdr:col>9</xdr:col>
      <xdr:colOff>202426</xdr:colOff>
      <xdr:row>48</xdr:row>
      <xdr:rowOff>142876</xdr:rowOff>
    </xdr:to>
    <xdr:sp macro="" textlink="">
      <xdr:nvSpPr>
        <xdr:cNvPr id="6" name="Obdélník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/>
      </xdr:nvSpPr>
      <xdr:spPr>
        <a:xfrm>
          <a:off x="4953001" y="9363076"/>
          <a:ext cx="612000" cy="190500"/>
        </a:xfrm>
        <a:prstGeom prst="rect">
          <a:avLst/>
        </a:prstGeom>
        <a:solidFill>
          <a:srgbClr val="233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Maximum</a:t>
          </a:r>
        </a:p>
      </xdr:txBody>
    </xdr:sp>
    <xdr:clientData/>
  </xdr:twoCellAnchor>
  <xdr:twoCellAnchor>
    <xdr:from>
      <xdr:col>6</xdr:col>
      <xdr:colOff>295276</xdr:colOff>
      <xdr:row>47</xdr:row>
      <xdr:rowOff>142876</xdr:rowOff>
    </xdr:from>
    <xdr:to>
      <xdr:col>7</xdr:col>
      <xdr:colOff>450076</xdr:colOff>
      <xdr:row>48</xdr:row>
      <xdr:rowOff>142876</xdr:rowOff>
    </xdr:to>
    <xdr:sp macro="" textlink="">
      <xdr:nvSpPr>
        <xdr:cNvPr id="7" name="Obdélník 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SpPr/>
      </xdr:nvSpPr>
      <xdr:spPr>
        <a:xfrm>
          <a:off x="4286251" y="9363076"/>
          <a:ext cx="612000" cy="190500"/>
        </a:xfrm>
        <a:prstGeom prst="rect">
          <a:avLst/>
        </a:prstGeom>
        <a:solidFill>
          <a:srgbClr val="C7CCD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Minimum</a:t>
          </a:r>
        </a:p>
      </xdr:txBody>
    </xdr:sp>
    <xdr:clientData/>
  </xdr:twoCellAnchor>
  <xdr:twoCellAnchor>
    <xdr:from>
      <xdr:col>0</xdr:col>
      <xdr:colOff>247650</xdr:colOff>
      <xdr:row>34</xdr:row>
      <xdr:rowOff>47625</xdr:rowOff>
    </xdr:from>
    <xdr:to>
      <xdr:col>4</xdr:col>
      <xdr:colOff>57152</xdr:colOff>
      <xdr:row>48</xdr:row>
      <xdr:rowOff>85725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A187F95E-7825-4088-BE83-BA9904BB0E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2</xdr:row>
      <xdr:rowOff>219074</xdr:rowOff>
    </xdr:from>
    <xdr:to>
      <xdr:col>0</xdr:col>
      <xdr:colOff>907958</xdr:colOff>
      <xdr:row>5</xdr:row>
      <xdr:rowOff>45719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5E71C72E-6C87-4172-9D38-6702F73CFC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3874"/>
          <a:ext cx="907958" cy="66484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17</xdr:row>
      <xdr:rowOff>0</xdr:rowOff>
    </xdr:from>
    <xdr:to>
      <xdr:col>5</xdr:col>
      <xdr:colOff>114300</xdr:colOff>
      <xdr:row>29</xdr:row>
      <xdr:rowOff>28575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190499</xdr:colOff>
      <xdr:row>17</xdr:row>
      <xdr:rowOff>38100</xdr:rowOff>
    </xdr:from>
    <xdr:to>
      <xdr:col>10</xdr:col>
      <xdr:colOff>419100</xdr:colOff>
      <xdr:row>29</xdr:row>
      <xdr:rowOff>38100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133349</xdr:colOff>
      <xdr:row>34</xdr:row>
      <xdr:rowOff>66675</xdr:rowOff>
    </xdr:from>
    <xdr:to>
      <xdr:col>10</xdr:col>
      <xdr:colOff>371474</xdr:colOff>
      <xdr:row>46</xdr:row>
      <xdr:rowOff>161923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47626</xdr:colOff>
      <xdr:row>47</xdr:row>
      <xdr:rowOff>142876</xdr:rowOff>
    </xdr:from>
    <xdr:to>
      <xdr:col>9</xdr:col>
      <xdr:colOff>202426</xdr:colOff>
      <xdr:row>48</xdr:row>
      <xdr:rowOff>142876</xdr:rowOff>
    </xdr:to>
    <xdr:sp macro="" textlink="">
      <xdr:nvSpPr>
        <xdr:cNvPr id="6" name="Obdélník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SpPr/>
      </xdr:nvSpPr>
      <xdr:spPr>
        <a:xfrm>
          <a:off x="4953001" y="9363076"/>
          <a:ext cx="612000" cy="190500"/>
        </a:xfrm>
        <a:prstGeom prst="rect">
          <a:avLst/>
        </a:prstGeom>
        <a:solidFill>
          <a:srgbClr val="233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Maximum</a:t>
          </a:r>
        </a:p>
      </xdr:txBody>
    </xdr:sp>
    <xdr:clientData/>
  </xdr:twoCellAnchor>
  <xdr:twoCellAnchor>
    <xdr:from>
      <xdr:col>6</xdr:col>
      <xdr:colOff>295276</xdr:colOff>
      <xdr:row>47</xdr:row>
      <xdr:rowOff>142876</xdr:rowOff>
    </xdr:from>
    <xdr:to>
      <xdr:col>7</xdr:col>
      <xdr:colOff>450076</xdr:colOff>
      <xdr:row>48</xdr:row>
      <xdr:rowOff>142876</xdr:rowOff>
    </xdr:to>
    <xdr:sp macro="" textlink="">
      <xdr:nvSpPr>
        <xdr:cNvPr id="7" name="Obdélník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SpPr/>
      </xdr:nvSpPr>
      <xdr:spPr>
        <a:xfrm>
          <a:off x="4286251" y="9363076"/>
          <a:ext cx="612000" cy="190500"/>
        </a:xfrm>
        <a:prstGeom prst="rect">
          <a:avLst/>
        </a:prstGeom>
        <a:solidFill>
          <a:srgbClr val="C7CCD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Minimum</a:t>
          </a:r>
        </a:p>
      </xdr:txBody>
    </xdr:sp>
    <xdr:clientData/>
  </xdr:twoCellAnchor>
  <xdr:twoCellAnchor>
    <xdr:from>
      <xdr:col>0</xdr:col>
      <xdr:colOff>247650</xdr:colOff>
      <xdr:row>34</xdr:row>
      <xdr:rowOff>38100</xdr:rowOff>
    </xdr:from>
    <xdr:to>
      <xdr:col>4</xdr:col>
      <xdr:colOff>57152</xdr:colOff>
      <xdr:row>48</xdr:row>
      <xdr:rowOff>85725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E2988C38-2859-4FF3-BE55-8F0FFC0565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0</xdr:col>
      <xdr:colOff>0</xdr:colOff>
      <xdr:row>2</xdr:row>
      <xdr:rowOff>219074</xdr:rowOff>
    </xdr:from>
    <xdr:ext cx="907958" cy="664845"/>
    <xdr:pic>
      <xdr:nvPicPr>
        <xdr:cNvPr id="9" name="Obrázek 8">
          <a:extLst>
            <a:ext uri="{FF2B5EF4-FFF2-40B4-BE49-F238E27FC236}">
              <a16:creationId xmlns:a16="http://schemas.microsoft.com/office/drawing/2014/main" id="{128EAC60-D702-4C8D-9840-8CEF24BEB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3874"/>
          <a:ext cx="907958" cy="664845"/>
        </a:xfrm>
        <a:prstGeom prst="rect">
          <a:avLst/>
        </a:prstGeom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25</xdr:row>
      <xdr:rowOff>142875</xdr:rowOff>
    </xdr:from>
    <xdr:to>
      <xdr:col>10</xdr:col>
      <xdr:colOff>514350</xdr:colOff>
      <xdr:row>51</xdr:row>
      <xdr:rowOff>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553720</xdr:colOff>
      <xdr:row>7</xdr:row>
      <xdr:rowOff>74930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6DD8DFCA-E82F-41D8-A381-19E5A72BA21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900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</xdr:col>
      <xdr:colOff>553720</xdr:colOff>
      <xdr:row>37</xdr:row>
      <xdr:rowOff>74930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D07F0B3E-169F-4537-9F96-F049448E9B4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4352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553720</xdr:colOff>
      <xdr:row>7</xdr:row>
      <xdr:rowOff>74930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806C6586-9FAF-4817-8031-B05116C8F85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</xdr:col>
      <xdr:colOff>553720</xdr:colOff>
      <xdr:row>37</xdr:row>
      <xdr:rowOff>74930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B673EDCB-75E3-4F3B-BB02-5BA3B0C555A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6350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553720</xdr:colOff>
      <xdr:row>7</xdr:row>
      <xdr:rowOff>74930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E20B09FD-1449-4C7A-B229-FE5161C0E3B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</xdr:col>
      <xdr:colOff>553720</xdr:colOff>
      <xdr:row>37</xdr:row>
      <xdr:rowOff>74930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EEE987EE-9B6D-4116-94DD-D57C37C43C7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6350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495300</xdr:colOff>
      <xdr:row>3</xdr:row>
      <xdr:rowOff>0</xdr:rowOff>
    </xdr:from>
    <xdr:to>
      <xdr:col>2</xdr:col>
      <xdr:colOff>562645</xdr:colOff>
      <xdr:row>4</xdr:row>
      <xdr:rowOff>224567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A8F6B51-CF59-4EAA-97E8-5C6B34695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00" y="561975"/>
          <a:ext cx="629320" cy="472217"/>
        </a:xfrm>
        <a:prstGeom prst="rect">
          <a:avLst/>
        </a:prstGeom>
        <a:noFill/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553720</xdr:colOff>
      <xdr:row>7</xdr:row>
      <xdr:rowOff>74930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B2F6A0A5-6A79-40E3-8C88-7D3D2D3B3AF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</xdr:col>
      <xdr:colOff>553720</xdr:colOff>
      <xdr:row>37</xdr:row>
      <xdr:rowOff>74930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954878A7-DCE0-436D-8028-DA1754B454D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6350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553720</xdr:colOff>
      <xdr:row>7</xdr:row>
      <xdr:rowOff>74930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31EF213-6A00-47A5-B2D1-727FB9F5528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</xdr:col>
      <xdr:colOff>553720</xdr:colOff>
      <xdr:row>37</xdr:row>
      <xdr:rowOff>74930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21ADB51C-49D1-44A8-B337-9B8FC24F5EF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6350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553720</xdr:colOff>
      <xdr:row>7</xdr:row>
      <xdr:rowOff>74930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11E01AE-7DD8-4700-8982-312544949A1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</xdr:col>
      <xdr:colOff>553720</xdr:colOff>
      <xdr:row>37</xdr:row>
      <xdr:rowOff>74930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CE5F0081-9F62-4837-A907-02B4B807B19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6350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553720</xdr:colOff>
      <xdr:row>7</xdr:row>
      <xdr:rowOff>74930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4F0F9BD-7560-4F1F-8688-41811DE6FAF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</xdr:col>
      <xdr:colOff>553720</xdr:colOff>
      <xdr:row>37</xdr:row>
      <xdr:rowOff>74930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23617210-72F0-49B8-9D80-B4BC7EF57C9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6350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200026</xdr:colOff>
      <xdr:row>30</xdr:row>
      <xdr:rowOff>19050</xdr:rowOff>
    </xdr:from>
    <xdr:to>
      <xdr:col>4</xdr:col>
      <xdr:colOff>85726</xdr:colOff>
      <xdr:row>48</xdr:row>
      <xdr:rowOff>85725</xdr:rowOff>
    </xdr:to>
    <xdr:graphicFrame macro="">
      <xdr:nvGraphicFramePr>
        <xdr:cNvPr id="16" name="Graf 15">
          <a:extLst>
            <a:ext uri="{FF2B5EF4-FFF2-40B4-BE49-F238E27FC236}">
              <a16:creationId xmlns:a16="http://schemas.microsoft.com/office/drawing/2014/main" id="{00000000-0008-0000-1D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38101</xdr:colOff>
      <xdr:row>30</xdr:row>
      <xdr:rowOff>38101</xdr:rowOff>
    </xdr:from>
    <xdr:to>
      <xdr:col>10</xdr:col>
      <xdr:colOff>419101</xdr:colOff>
      <xdr:row>48</xdr:row>
      <xdr:rowOff>114300</xdr:rowOff>
    </xdr:to>
    <xdr:graphicFrame macro="">
      <xdr:nvGraphicFramePr>
        <xdr:cNvPr id="17" name="Graf 16">
          <a:extLst>
            <a:ext uri="{FF2B5EF4-FFF2-40B4-BE49-F238E27FC236}">
              <a16:creationId xmlns:a16="http://schemas.microsoft.com/office/drawing/2014/main" id="{00000000-0008-0000-1D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142875</xdr:colOff>
      <xdr:row>5</xdr:row>
      <xdr:rowOff>25650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5DDB014C-3084-4834-A9A1-0C3CADB08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552450"/>
          <a:ext cx="1228725" cy="90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38101</xdr:colOff>
      <xdr:row>30</xdr:row>
      <xdr:rowOff>38101</xdr:rowOff>
    </xdr:from>
    <xdr:to>
      <xdr:col>10</xdr:col>
      <xdr:colOff>419101</xdr:colOff>
      <xdr:row>48</xdr:row>
      <xdr:rowOff>114300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1E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200025</xdr:colOff>
      <xdr:row>30</xdr:row>
      <xdr:rowOff>19050</xdr:rowOff>
    </xdr:from>
    <xdr:to>
      <xdr:col>4</xdr:col>
      <xdr:colOff>85725</xdr:colOff>
      <xdr:row>48</xdr:row>
      <xdr:rowOff>85725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50D95D72-9193-40CE-A27E-88CA7D68B9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142875</xdr:colOff>
      <xdr:row>5</xdr:row>
      <xdr:rowOff>25650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EE346721-374F-4FC6-81DE-B331FE4FD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523875"/>
          <a:ext cx="1228725" cy="90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38101</xdr:colOff>
      <xdr:row>30</xdr:row>
      <xdr:rowOff>38101</xdr:rowOff>
    </xdr:from>
    <xdr:to>
      <xdr:col>10</xdr:col>
      <xdr:colOff>419101</xdr:colOff>
      <xdr:row>48</xdr:row>
      <xdr:rowOff>114300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1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200025</xdr:colOff>
      <xdr:row>30</xdr:row>
      <xdr:rowOff>19050</xdr:rowOff>
    </xdr:from>
    <xdr:to>
      <xdr:col>4</xdr:col>
      <xdr:colOff>85725</xdr:colOff>
      <xdr:row>48</xdr:row>
      <xdr:rowOff>85725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1318DEB4-BB07-4915-9CCF-C35453CEFF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142875</xdr:colOff>
      <xdr:row>5</xdr:row>
      <xdr:rowOff>25650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1EAEC643-C980-4362-944D-F20F51F41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523875"/>
          <a:ext cx="1228725" cy="90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38101</xdr:colOff>
      <xdr:row>30</xdr:row>
      <xdr:rowOff>38101</xdr:rowOff>
    </xdr:from>
    <xdr:to>
      <xdr:col>10</xdr:col>
      <xdr:colOff>419101</xdr:colOff>
      <xdr:row>48</xdr:row>
      <xdr:rowOff>114300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2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200025</xdr:colOff>
      <xdr:row>30</xdr:row>
      <xdr:rowOff>19050</xdr:rowOff>
    </xdr:from>
    <xdr:to>
      <xdr:col>4</xdr:col>
      <xdr:colOff>85725</xdr:colOff>
      <xdr:row>48</xdr:row>
      <xdr:rowOff>85725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76C8692C-6ED2-4CD1-A42C-020C69B7FE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142875</xdr:colOff>
      <xdr:row>5</xdr:row>
      <xdr:rowOff>25650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D4A0FEE-D3B4-4739-A6DF-7E809BD4C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523875"/>
          <a:ext cx="1228725" cy="90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19049</xdr:rowOff>
    </xdr:from>
    <xdr:to>
      <xdr:col>1</xdr:col>
      <xdr:colOff>189265</xdr:colOff>
      <xdr:row>3</xdr:row>
      <xdr:rowOff>549524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F847E974-281E-441B-9F27-C60104D00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761999"/>
          <a:ext cx="722665" cy="530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29</xdr:row>
      <xdr:rowOff>19049</xdr:rowOff>
    </xdr:from>
    <xdr:ext cx="722665" cy="530475"/>
    <xdr:pic>
      <xdr:nvPicPr>
        <xdr:cNvPr id="6" name="Obrázek 5">
          <a:extLst>
            <a:ext uri="{FF2B5EF4-FFF2-40B4-BE49-F238E27FC236}">
              <a16:creationId xmlns:a16="http://schemas.microsoft.com/office/drawing/2014/main" id="{B6158311-4EF9-4A85-B6CF-CE21169F0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761999"/>
          <a:ext cx="722665" cy="530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19050</xdr:rowOff>
    </xdr:from>
    <xdr:to>
      <xdr:col>20</xdr:col>
      <xdr:colOff>28575</xdr:colOff>
      <xdr:row>38</xdr:row>
      <xdr:rowOff>128386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401E71F8-84D4-46A9-8E1E-57EEF40634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47725"/>
          <a:ext cx="6324600" cy="61767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</xdr:colOff>
      <xdr:row>26</xdr:row>
      <xdr:rowOff>26670</xdr:rowOff>
    </xdr:from>
    <xdr:to>
      <xdr:col>9</xdr:col>
      <xdr:colOff>26671</xdr:colOff>
      <xdr:row>46</xdr:row>
      <xdr:rowOff>123825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462915</xdr:colOff>
      <xdr:row>26</xdr:row>
      <xdr:rowOff>22859</xdr:rowOff>
    </xdr:from>
    <xdr:to>
      <xdr:col>18</xdr:col>
      <xdr:colOff>472441</xdr:colOff>
      <xdr:row>46</xdr:row>
      <xdr:rowOff>114300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51</xdr:row>
      <xdr:rowOff>157162</xdr:rowOff>
    </xdr:from>
    <xdr:to>
      <xdr:col>5</xdr:col>
      <xdr:colOff>286868</xdr:colOff>
      <xdr:row>57</xdr:row>
      <xdr:rowOff>130478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2D0FE0CE-B882-40A6-AACC-02B880A69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" y="8310562"/>
          <a:ext cx="3633318" cy="92581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27</xdr:row>
      <xdr:rowOff>17463</xdr:rowOff>
    </xdr:from>
    <xdr:to>
      <xdr:col>8</xdr:col>
      <xdr:colOff>457201</xdr:colOff>
      <xdr:row>44</xdr:row>
      <xdr:rowOff>88900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19050</xdr:colOff>
      <xdr:row>27</xdr:row>
      <xdr:rowOff>17462</xdr:rowOff>
    </xdr:from>
    <xdr:to>
      <xdr:col>19</xdr:col>
      <xdr:colOff>380999</xdr:colOff>
      <xdr:row>44</xdr:row>
      <xdr:rowOff>107950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26</xdr:row>
      <xdr:rowOff>9525</xdr:rowOff>
    </xdr:from>
    <xdr:to>
      <xdr:col>6</xdr:col>
      <xdr:colOff>266700</xdr:colOff>
      <xdr:row>40</xdr:row>
      <xdr:rowOff>107950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485775</xdr:colOff>
      <xdr:row>26</xdr:row>
      <xdr:rowOff>47625</xdr:rowOff>
    </xdr:from>
    <xdr:to>
      <xdr:col>13</xdr:col>
      <xdr:colOff>285751</xdr:colOff>
      <xdr:row>40</xdr:row>
      <xdr:rowOff>114300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152400</xdr:colOff>
      <xdr:row>26</xdr:row>
      <xdr:rowOff>19049</xdr:rowOff>
    </xdr:from>
    <xdr:to>
      <xdr:col>20</xdr:col>
      <xdr:colOff>476250</xdr:colOff>
      <xdr:row>40</xdr:row>
      <xdr:rowOff>88900</xdr:rowOff>
    </xdr:to>
    <xdr:graphicFrame macro="">
      <xdr:nvGraphicFramePr>
        <xdr:cNvPr id="13" name="Graf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42</xdr:row>
      <xdr:rowOff>47625</xdr:rowOff>
    </xdr:from>
    <xdr:to>
      <xdr:col>3</xdr:col>
      <xdr:colOff>523874</xdr:colOff>
      <xdr:row>50</xdr:row>
      <xdr:rowOff>228599</xdr:rowOff>
    </xdr:to>
    <xdr:graphicFrame macro="">
      <xdr:nvGraphicFramePr>
        <xdr:cNvPr id="13" name="Graf 12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66675</xdr:colOff>
      <xdr:row>42</xdr:row>
      <xdr:rowOff>38100</xdr:rowOff>
    </xdr:from>
    <xdr:to>
      <xdr:col>6</xdr:col>
      <xdr:colOff>495300</xdr:colOff>
      <xdr:row>50</xdr:row>
      <xdr:rowOff>219075</xdr:rowOff>
    </xdr:to>
    <xdr:graphicFrame macro="">
      <xdr:nvGraphicFramePr>
        <xdr:cNvPr id="16" name="Graf 15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57150</xdr:colOff>
      <xdr:row>42</xdr:row>
      <xdr:rowOff>38100</xdr:rowOff>
    </xdr:from>
    <xdr:to>
      <xdr:col>9</xdr:col>
      <xdr:colOff>485775</xdr:colOff>
      <xdr:row>50</xdr:row>
      <xdr:rowOff>209550</xdr:rowOff>
    </xdr:to>
    <xdr:graphicFrame macro="">
      <xdr:nvGraphicFramePr>
        <xdr:cNvPr id="17" name="Graf 16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38</xdr:row>
      <xdr:rowOff>57150</xdr:rowOff>
    </xdr:from>
    <xdr:to>
      <xdr:col>6</xdr:col>
      <xdr:colOff>295275</xdr:colOff>
      <xdr:row>52</xdr:row>
      <xdr:rowOff>146050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38</xdr:row>
      <xdr:rowOff>47626</xdr:rowOff>
    </xdr:from>
    <xdr:to>
      <xdr:col>10</xdr:col>
      <xdr:colOff>228600</xdr:colOff>
      <xdr:row>52</xdr:row>
      <xdr:rowOff>152400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333375</xdr:colOff>
      <xdr:row>3</xdr:row>
      <xdr:rowOff>161925</xdr:rowOff>
    </xdr:from>
    <xdr:to>
      <xdr:col>2</xdr:col>
      <xdr:colOff>303862</xdr:colOff>
      <xdr:row>4</xdr:row>
      <xdr:rowOff>600075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1CA5F219-B358-4BE5-89F0-6C82426C5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3375" y="723900"/>
          <a:ext cx="856312" cy="6286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28576</xdr:rowOff>
    </xdr:from>
    <xdr:to>
      <xdr:col>6</xdr:col>
      <xdr:colOff>247650</xdr:colOff>
      <xdr:row>52</xdr:row>
      <xdr:rowOff>158750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85726</xdr:colOff>
      <xdr:row>37</xdr:row>
      <xdr:rowOff>57151</xdr:rowOff>
    </xdr:from>
    <xdr:to>
      <xdr:col>10</xdr:col>
      <xdr:colOff>19050</xdr:colOff>
      <xdr:row>52</xdr:row>
      <xdr:rowOff>152400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239378</xdr:colOff>
      <xdr:row>4</xdr:row>
      <xdr:rowOff>202531</xdr:rowOff>
    </xdr:from>
    <xdr:to>
      <xdr:col>2</xdr:col>
      <xdr:colOff>53640</xdr:colOff>
      <xdr:row>4</xdr:row>
      <xdr:rowOff>254167</xdr:rowOff>
    </xdr:to>
    <xdr:sp macro="" textlink="">
      <xdr:nvSpPr>
        <xdr:cNvPr id="12" name="Volný tvar: obrazec 11">
          <a:extLst>
            <a:ext uri="{FF2B5EF4-FFF2-40B4-BE49-F238E27FC236}">
              <a16:creationId xmlns:a16="http://schemas.microsoft.com/office/drawing/2014/main" id="{DB01A8B9-E390-4F63-A3F6-B16E7BA119F9}"/>
            </a:ext>
          </a:extLst>
        </xdr:cNvPr>
        <xdr:cNvSpPr/>
      </xdr:nvSpPr>
      <xdr:spPr>
        <a:xfrm>
          <a:off x="868028" y="955006"/>
          <a:ext cx="71437" cy="51636"/>
        </a:xfrm>
        <a:custGeom>
          <a:avLst/>
          <a:gdLst>
            <a:gd name="connsiteX0" fmla="*/ 0 w 3305175"/>
            <a:gd name="connsiteY0" fmla="*/ 771525 h 2552700"/>
            <a:gd name="connsiteX1" fmla="*/ 514350 w 3305175"/>
            <a:gd name="connsiteY1" fmla="*/ 514350 h 2552700"/>
            <a:gd name="connsiteX2" fmla="*/ 647700 w 3305175"/>
            <a:gd name="connsiteY2" fmla="*/ 647700 h 2552700"/>
            <a:gd name="connsiteX3" fmla="*/ 904875 w 3305175"/>
            <a:gd name="connsiteY3" fmla="*/ 628650 h 2552700"/>
            <a:gd name="connsiteX4" fmla="*/ 933450 w 3305175"/>
            <a:gd name="connsiteY4" fmla="*/ 342900 h 2552700"/>
            <a:gd name="connsiteX5" fmla="*/ 1066800 w 3305175"/>
            <a:gd name="connsiteY5" fmla="*/ 314325 h 2552700"/>
            <a:gd name="connsiteX6" fmla="*/ 1123950 w 3305175"/>
            <a:gd name="connsiteY6" fmla="*/ 381000 h 2552700"/>
            <a:gd name="connsiteX7" fmla="*/ 1781175 w 3305175"/>
            <a:gd name="connsiteY7" fmla="*/ 28575 h 2552700"/>
            <a:gd name="connsiteX8" fmla="*/ 2085975 w 3305175"/>
            <a:gd name="connsiteY8" fmla="*/ 0 h 2552700"/>
            <a:gd name="connsiteX9" fmla="*/ 2447925 w 3305175"/>
            <a:gd name="connsiteY9" fmla="*/ 285750 h 2552700"/>
            <a:gd name="connsiteX10" fmla="*/ 2600325 w 3305175"/>
            <a:gd name="connsiteY10" fmla="*/ 533400 h 2552700"/>
            <a:gd name="connsiteX11" fmla="*/ 2933700 w 3305175"/>
            <a:gd name="connsiteY11" fmla="*/ 581025 h 2552700"/>
            <a:gd name="connsiteX12" fmla="*/ 3305175 w 3305175"/>
            <a:gd name="connsiteY12" fmla="*/ 1038225 h 2552700"/>
            <a:gd name="connsiteX13" fmla="*/ 2867025 w 3305175"/>
            <a:gd name="connsiteY13" fmla="*/ 1295400 h 2552700"/>
            <a:gd name="connsiteX14" fmla="*/ 3067050 w 3305175"/>
            <a:gd name="connsiteY14" fmla="*/ 1752600 h 2552700"/>
            <a:gd name="connsiteX15" fmla="*/ 2847975 w 3305175"/>
            <a:gd name="connsiteY15" fmla="*/ 1981200 h 2552700"/>
            <a:gd name="connsiteX16" fmla="*/ 2371725 w 3305175"/>
            <a:gd name="connsiteY16" fmla="*/ 1781175 h 2552700"/>
            <a:gd name="connsiteX17" fmla="*/ 1400175 w 3305175"/>
            <a:gd name="connsiteY17" fmla="*/ 2295525 h 2552700"/>
            <a:gd name="connsiteX18" fmla="*/ 1143000 w 3305175"/>
            <a:gd name="connsiteY18" fmla="*/ 2228850 h 2552700"/>
            <a:gd name="connsiteX19" fmla="*/ 1143000 w 3305175"/>
            <a:gd name="connsiteY19" fmla="*/ 2552700 h 2552700"/>
            <a:gd name="connsiteX20" fmla="*/ 676275 w 3305175"/>
            <a:gd name="connsiteY20" fmla="*/ 2447925 h 2552700"/>
            <a:gd name="connsiteX21" fmla="*/ 571500 w 3305175"/>
            <a:gd name="connsiteY21" fmla="*/ 1771650 h 2552700"/>
            <a:gd name="connsiteX22" fmla="*/ 104775 w 3305175"/>
            <a:gd name="connsiteY22" fmla="*/ 1333500 h 2552700"/>
            <a:gd name="connsiteX23" fmla="*/ 381000 w 3305175"/>
            <a:gd name="connsiteY23" fmla="*/ 1066800 h 2552700"/>
            <a:gd name="connsiteX24" fmla="*/ 0 w 3305175"/>
            <a:gd name="connsiteY24" fmla="*/ 771525 h 25527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3305175" h="2552700">
              <a:moveTo>
                <a:pt x="0" y="771525"/>
              </a:moveTo>
              <a:lnTo>
                <a:pt x="514350" y="514350"/>
              </a:lnTo>
              <a:lnTo>
                <a:pt x="647700" y="647700"/>
              </a:lnTo>
              <a:lnTo>
                <a:pt x="904875" y="628650"/>
              </a:lnTo>
              <a:lnTo>
                <a:pt x="933450" y="342900"/>
              </a:lnTo>
              <a:lnTo>
                <a:pt x="1066800" y="314325"/>
              </a:lnTo>
              <a:lnTo>
                <a:pt x="1123950" y="381000"/>
              </a:lnTo>
              <a:lnTo>
                <a:pt x="1781175" y="28575"/>
              </a:lnTo>
              <a:lnTo>
                <a:pt x="2085975" y="0"/>
              </a:lnTo>
              <a:lnTo>
                <a:pt x="2447925" y="285750"/>
              </a:lnTo>
              <a:lnTo>
                <a:pt x="2600325" y="533400"/>
              </a:lnTo>
              <a:lnTo>
                <a:pt x="2933700" y="581025"/>
              </a:lnTo>
              <a:lnTo>
                <a:pt x="3305175" y="1038225"/>
              </a:lnTo>
              <a:lnTo>
                <a:pt x="2867025" y="1295400"/>
              </a:lnTo>
              <a:lnTo>
                <a:pt x="3067050" y="1752600"/>
              </a:lnTo>
              <a:lnTo>
                <a:pt x="2847975" y="1981200"/>
              </a:lnTo>
              <a:lnTo>
                <a:pt x="2371725" y="1781175"/>
              </a:lnTo>
              <a:lnTo>
                <a:pt x="1400175" y="2295525"/>
              </a:lnTo>
              <a:lnTo>
                <a:pt x="1143000" y="2228850"/>
              </a:lnTo>
              <a:lnTo>
                <a:pt x="1143000" y="2552700"/>
              </a:lnTo>
              <a:lnTo>
                <a:pt x="676275" y="2447925"/>
              </a:lnTo>
              <a:lnTo>
                <a:pt x="571500" y="1771650"/>
              </a:lnTo>
              <a:lnTo>
                <a:pt x="104775" y="1333500"/>
              </a:lnTo>
              <a:lnTo>
                <a:pt x="381000" y="1066800"/>
              </a:lnTo>
              <a:lnTo>
                <a:pt x="0" y="771525"/>
              </a:lnTo>
              <a:close/>
            </a:path>
          </a:pathLst>
        </a:cu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 editAs="oneCell">
    <xdr:from>
      <xdr:col>0</xdr:col>
      <xdr:colOff>323850</xdr:colOff>
      <xdr:row>3</xdr:row>
      <xdr:rowOff>28575</xdr:rowOff>
    </xdr:from>
    <xdr:to>
      <xdr:col>2</xdr:col>
      <xdr:colOff>295275</xdr:colOff>
      <xdr:row>4</xdr:row>
      <xdr:rowOff>28423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A9C67806-0819-47C3-91A3-A85E2A7CC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23850" y="495300"/>
          <a:ext cx="857250" cy="62849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295276</xdr:colOff>
      <xdr:row>37</xdr:row>
      <xdr:rowOff>66675</xdr:rowOff>
    </xdr:from>
    <xdr:to>
      <xdr:col>10</xdr:col>
      <xdr:colOff>228600</xdr:colOff>
      <xdr:row>52</xdr:row>
      <xdr:rowOff>158750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37</xdr:row>
      <xdr:rowOff>47625</xdr:rowOff>
    </xdr:from>
    <xdr:to>
      <xdr:col>6</xdr:col>
      <xdr:colOff>295275</xdr:colOff>
      <xdr:row>52</xdr:row>
      <xdr:rowOff>146050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5A8DF801-2D4A-4124-AAD4-B6666B9050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314326</xdr:colOff>
      <xdr:row>2</xdr:row>
      <xdr:rowOff>142876</xdr:rowOff>
    </xdr:from>
    <xdr:to>
      <xdr:col>2</xdr:col>
      <xdr:colOff>286697</xdr:colOff>
      <xdr:row>3</xdr:row>
      <xdr:rowOff>581026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8B611F01-5990-4EE6-985D-4D5B1F8EC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14326" y="447676"/>
          <a:ext cx="858196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ERU">
  <a:themeElements>
    <a:clrScheme name="ERU">
      <a:dk1>
        <a:srgbClr val="262626"/>
      </a:dk1>
      <a:lt1>
        <a:sysClr val="window" lastClr="FFFFFF"/>
      </a:lt1>
      <a:dk2>
        <a:srgbClr val="23315F"/>
      </a:dk2>
      <a:lt2>
        <a:srgbClr val="D0D0D0"/>
      </a:lt2>
      <a:accent1>
        <a:srgbClr val="23315F"/>
      </a:accent1>
      <a:accent2>
        <a:srgbClr val="5A6588"/>
      </a:accent2>
      <a:accent3>
        <a:srgbClr val="9198B0"/>
      </a:accent3>
      <a:accent4>
        <a:srgbClr val="C8CBD7"/>
      </a:accent4>
      <a:accent5>
        <a:srgbClr val="E02C1F"/>
      </a:accent5>
      <a:accent6>
        <a:srgbClr val="E86158"/>
      </a:accent6>
      <a:hlink>
        <a:srgbClr val="0563C1"/>
      </a:hlink>
      <a:folHlink>
        <a:srgbClr val="E02C1F"/>
      </a:folHlink>
    </a:clrScheme>
    <a:fontScheme name="Výchozí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Motiv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otiv_ERU" id="{9FFB561D-4E9C-47DD-93C1-073C5FD388E9}" vid="{664F4A23-A473-446F-B730-8F377D84977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4EE4A-A0B5-4F83-9926-315C635D1C0E}">
  <sheetPr codeName="List1"/>
  <dimension ref="A1:K50"/>
  <sheetViews>
    <sheetView showGridLines="0" tabSelected="1" showWhiteSpace="0" zoomScaleNormal="100" zoomScaleSheetLayoutView="70" zoomScalePageLayoutView="70" workbookViewId="0">
      <selection activeCell="K1" sqref="K1"/>
    </sheetView>
  </sheetViews>
  <sheetFormatPr defaultColWidth="9.140625" defaultRowHeight="12.75"/>
  <cols>
    <col min="1" max="1" width="41.5703125" style="135" customWidth="1"/>
    <col min="2" max="2" width="50.42578125" style="135" customWidth="1"/>
    <col min="3" max="9" width="9.85546875" style="135" customWidth="1"/>
    <col min="10" max="10" width="10.28515625" style="135" customWidth="1"/>
    <col min="11" max="16384" width="9.140625" style="135"/>
  </cols>
  <sheetData>
    <row r="1" spans="1:11" ht="399.75" customHeight="1">
      <c r="A1" s="423" t="s">
        <v>316</v>
      </c>
      <c r="B1" s="424"/>
    </row>
    <row r="2" spans="1:11" ht="380.1" customHeight="1">
      <c r="A2" s="136"/>
      <c r="B2" s="137"/>
      <c r="C2" s="138"/>
      <c r="D2" s="138"/>
      <c r="E2" s="138"/>
      <c r="F2" s="138"/>
      <c r="G2" s="138"/>
      <c r="H2" s="138"/>
      <c r="I2" s="138"/>
      <c r="J2" s="138"/>
      <c r="K2" s="135" t="s">
        <v>259</v>
      </c>
    </row>
    <row r="3" spans="1:11">
      <c r="B3" s="139"/>
      <c r="D3" s="140"/>
      <c r="E3" s="141"/>
      <c r="F3" s="141"/>
      <c r="G3" s="141"/>
      <c r="J3" s="142"/>
    </row>
    <row r="9" spans="1:11">
      <c r="B9" s="143"/>
      <c r="I9" s="144"/>
    </row>
    <row r="10" spans="1:11">
      <c r="B10" s="145"/>
      <c r="C10" s="146"/>
    </row>
    <row r="11" spans="1:11">
      <c r="B11" s="145"/>
      <c r="C11" s="146"/>
    </row>
    <row r="12" spans="1:11">
      <c r="B12" s="145"/>
      <c r="C12" s="146"/>
    </row>
    <row r="13" spans="1:11">
      <c r="A13" s="147"/>
      <c r="B13" s="148"/>
      <c r="C13" s="149"/>
      <c r="D13" s="147"/>
      <c r="E13" s="147"/>
      <c r="F13" s="147"/>
      <c r="G13" s="147"/>
      <c r="H13" s="147"/>
      <c r="I13" s="147"/>
      <c r="J13" s="147"/>
    </row>
    <row r="14" spans="1:11">
      <c r="A14" s="147"/>
      <c r="B14" s="148"/>
      <c r="C14" s="149"/>
      <c r="D14" s="147"/>
      <c r="E14" s="147"/>
      <c r="F14" s="147"/>
      <c r="G14" s="147"/>
      <c r="H14" s="147"/>
      <c r="I14" s="147"/>
      <c r="J14" s="147"/>
    </row>
    <row r="15" spans="1:11">
      <c r="A15" s="147"/>
      <c r="B15" s="148"/>
      <c r="C15" s="149"/>
      <c r="D15" s="147"/>
      <c r="E15" s="147"/>
      <c r="F15" s="147"/>
      <c r="G15" s="147"/>
      <c r="H15" s="147"/>
      <c r="I15" s="147"/>
      <c r="J15" s="147"/>
    </row>
    <row r="16" spans="1:11">
      <c r="A16" s="147"/>
      <c r="B16" s="148"/>
      <c r="C16" s="149"/>
      <c r="D16" s="147"/>
      <c r="E16" s="147"/>
      <c r="F16" s="147"/>
      <c r="G16" s="147"/>
      <c r="H16" s="147"/>
      <c r="I16" s="147"/>
      <c r="J16" s="147"/>
    </row>
    <row r="17" spans="1:10">
      <c r="A17" s="147"/>
      <c r="B17" s="148"/>
      <c r="C17" s="149"/>
      <c r="D17" s="147"/>
      <c r="E17" s="147"/>
      <c r="F17" s="147"/>
      <c r="G17" s="147"/>
      <c r="H17" s="147"/>
      <c r="I17" s="147"/>
      <c r="J17" s="147"/>
    </row>
    <row r="18" spans="1:10">
      <c r="A18" s="147"/>
      <c r="B18" s="148"/>
      <c r="C18" s="149"/>
      <c r="D18" s="147"/>
      <c r="E18" s="147"/>
      <c r="F18" s="147"/>
      <c r="G18" s="147"/>
      <c r="H18" s="147"/>
      <c r="I18" s="147"/>
      <c r="J18" s="147"/>
    </row>
    <row r="19" spans="1:10">
      <c r="A19" s="147"/>
      <c r="B19" s="148"/>
      <c r="C19" s="149"/>
      <c r="D19" s="147"/>
      <c r="E19" s="147"/>
      <c r="F19" s="147"/>
      <c r="G19" s="147"/>
      <c r="H19" s="147"/>
      <c r="I19" s="147"/>
      <c r="J19" s="147"/>
    </row>
    <row r="21" spans="1:10">
      <c r="A21" s="147"/>
      <c r="B21" s="148"/>
      <c r="C21" s="149"/>
      <c r="D21" s="147"/>
      <c r="E21" s="147"/>
      <c r="F21" s="147"/>
      <c r="G21" s="147"/>
      <c r="H21" s="147"/>
      <c r="I21" s="147"/>
      <c r="J21" s="147"/>
    </row>
    <row r="22" spans="1:10">
      <c r="A22" s="147"/>
      <c r="B22" s="148"/>
      <c r="C22" s="149"/>
      <c r="D22" s="147"/>
      <c r="E22" s="147"/>
      <c r="F22" s="147"/>
      <c r="G22" s="147"/>
      <c r="H22" s="147"/>
      <c r="I22" s="147"/>
      <c r="J22" s="147"/>
    </row>
    <row r="23" spans="1:10">
      <c r="A23" s="147"/>
      <c r="B23" s="148"/>
      <c r="C23" s="149"/>
      <c r="D23" s="147"/>
      <c r="E23" s="147"/>
      <c r="F23" s="147"/>
      <c r="G23" s="147"/>
      <c r="H23" s="147"/>
      <c r="I23" s="147"/>
      <c r="J23" s="147"/>
    </row>
    <row r="25" spans="1:10">
      <c r="A25" s="147"/>
      <c r="C25" s="149"/>
      <c r="D25" s="147"/>
      <c r="E25" s="147"/>
      <c r="F25" s="147"/>
      <c r="G25" s="147"/>
      <c r="H25" s="147"/>
      <c r="I25" s="147"/>
      <c r="J25" s="147"/>
    </row>
    <row r="26" spans="1:10">
      <c r="A26" s="147"/>
      <c r="C26" s="149"/>
      <c r="D26" s="147"/>
      <c r="E26" s="147"/>
      <c r="F26" s="147"/>
      <c r="G26" s="147"/>
      <c r="H26" s="147"/>
      <c r="I26" s="147"/>
      <c r="J26" s="147"/>
    </row>
    <row r="27" spans="1:10">
      <c r="A27" s="147"/>
      <c r="C27" s="149"/>
      <c r="D27" s="147"/>
      <c r="E27" s="147"/>
      <c r="F27" s="147"/>
      <c r="G27" s="147"/>
      <c r="H27" s="147"/>
      <c r="I27" s="147"/>
      <c r="J27" s="147"/>
    </row>
    <row r="28" spans="1:10">
      <c r="A28" s="425"/>
      <c r="B28" s="425"/>
      <c r="C28" s="425"/>
      <c r="D28" s="425"/>
      <c r="E28" s="425"/>
      <c r="F28" s="425"/>
      <c r="G28" s="425"/>
      <c r="H28" s="425"/>
      <c r="I28" s="425"/>
      <c r="J28" s="425"/>
    </row>
    <row r="29" spans="1:10">
      <c r="A29" s="147"/>
      <c r="B29" s="148"/>
      <c r="C29" s="149"/>
      <c r="D29" s="147"/>
      <c r="E29" s="147"/>
      <c r="F29" s="147"/>
      <c r="G29" s="147"/>
      <c r="H29" s="147"/>
      <c r="I29" s="147"/>
      <c r="J29" s="147"/>
    </row>
    <row r="31" spans="1:10">
      <c r="A31" s="147"/>
      <c r="B31" s="148"/>
      <c r="C31" s="149"/>
      <c r="D31" s="147"/>
      <c r="E31" s="147"/>
      <c r="F31" s="147"/>
      <c r="G31" s="147"/>
      <c r="H31" s="147"/>
      <c r="I31" s="147"/>
      <c r="J31" s="147"/>
    </row>
    <row r="32" spans="1:10">
      <c r="A32" s="147"/>
      <c r="B32" s="148"/>
      <c r="C32" s="149"/>
      <c r="D32" s="147"/>
      <c r="E32" s="147"/>
      <c r="F32" s="147"/>
      <c r="G32" s="147"/>
      <c r="H32" s="147"/>
      <c r="I32" s="147"/>
      <c r="J32" s="147"/>
    </row>
    <row r="33" spans="1:10">
      <c r="A33" s="426"/>
      <c r="B33" s="426"/>
      <c r="C33" s="426"/>
      <c r="D33" s="426"/>
      <c r="E33" s="426"/>
      <c r="F33" s="426"/>
      <c r="G33" s="426"/>
      <c r="H33" s="426"/>
      <c r="I33" s="426"/>
      <c r="J33" s="426"/>
    </row>
    <row r="34" spans="1:10">
      <c r="B34" s="142"/>
      <c r="C34" s="142"/>
      <c r="D34" s="142"/>
      <c r="E34" s="142"/>
      <c r="F34" s="142"/>
      <c r="G34" s="142"/>
      <c r="H34" s="142"/>
      <c r="I34" s="142"/>
      <c r="J34" s="142"/>
    </row>
    <row r="37" spans="1:10">
      <c r="B37" s="145"/>
      <c r="C37" s="146"/>
    </row>
    <row r="39" spans="1:10">
      <c r="B39" s="150"/>
      <c r="C39" s="150"/>
      <c r="D39" s="150"/>
      <c r="E39" s="150"/>
      <c r="F39" s="150"/>
      <c r="G39" s="150"/>
      <c r="H39" s="150"/>
      <c r="I39" s="150"/>
    </row>
    <row r="50" spans="1:10">
      <c r="A50" s="427"/>
      <c r="B50" s="427"/>
      <c r="C50" s="427"/>
      <c r="D50" s="427"/>
      <c r="E50" s="427"/>
      <c r="F50" s="427"/>
      <c r="G50" s="427"/>
      <c r="H50" s="427"/>
      <c r="I50" s="427"/>
      <c r="J50" s="427"/>
    </row>
  </sheetData>
  <mergeCells count="4">
    <mergeCell ref="A1:B1"/>
    <mergeCell ref="A28:J28"/>
    <mergeCell ref="A33:J33"/>
    <mergeCell ref="A50:J50"/>
  </mergeCells>
  <printOptions verticalCentered="1"/>
  <pageMargins left="0.59055118110236227" right="0.59055118110236227" top="0.39370078740157483" bottom="0.59055118110236227" header="0" footer="0"/>
  <pageSetup paperSize="9" scale="99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2"/>
  <dimension ref="A1:O55"/>
  <sheetViews>
    <sheetView showGridLines="0" topLeftCell="A31" zoomScaleNormal="100" zoomScaleSheetLayoutView="100" workbookViewId="0">
      <selection activeCell="K1" sqref="K1"/>
    </sheetView>
  </sheetViews>
  <sheetFormatPr defaultColWidth="9.140625" defaultRowHeight="12.75"/>
  <cols>
    <col min="1" max="1" width="18.42578125" style="76" customWidth="1"/>
    <col min="2" max="10" width="9" style="76" customWidth="1"/>
    <col min="11" max="12" width="7.7109375" style="76" customWidth="1"/>
    <col min="13" max="16384" width="9.140625" style="76"/>
  </cols>
  <sheetData>
    <row r="1" spans="1:10" ht="18">
      <c r="A1" s="481" t="s">
        <v>296</v>
      </c>
      <c r="B1" s="481"/>
      <c r="C1" s="481"/>
      <c r="D1" s="481"/>
      <c r="E1" s="481"/>
      <c r="F1" s="481"/>
      <c r="G1" s="481"/>
      <c r="H1" s="481"/>
      <c r="I1" s="481"/>
      <c r="J1" s="481"/>
    </row>
    <row r="2" spans="1:10" ht="6" customHeight="1">
      <c r="A2" s="254"/>
      <c r="B2" s="255"/>
      <c r="C2" s="255"/>
      <c r="D2" s="255"/>
      <c r="E2" s="255"/>
      <c r="F2" s="255"/>
      <c r="G2" s="255"/>
      <c r="H2" s="255"/>
      <c r="I2" s="255"/>
      <c r="J2" s="255"/>
    </row>
    <row r="3" spans="1:10" ht="15.75" customHeight="1">
      <c r="A3" s="300">
        <f>'3.1'!A4</f>
        <v>2023</v>
      </c>
      <c r="B3" s="483" t="str">
        <f>'3.1'!D5</f>
        <v>Leden</v>
      </c>
      <c r="C3" s="482"/>
      <c r="D3" s="484"/>
      <c r="E3" s="482" t="str">
        <f>'3.1'!E5</f>
        <v>Únor</v>
      </c>
      <c r="F3" s="482"/>
      <c r="G3" s="482"/>
      <c r="H3" s="483" t="str">
        <f>'3.1'!F5</f>
        <v>Březen</v>
      </c>
      <c r="I3" s="482"/>
      <c r="J3" s="482"/>
    </row>
    <row r="4" spans="1:10" ht="28.5" customHeight="1">
      <c r="A4" s="274"/>
      <c r="B4" s="485" t="s">
        <v>60</v>
      </c>
      <c r="C4" s="486"/>
      <c r="D4" s="223" t="s">
        <v>183</v>
      </c>
      <c r="E4" s="486" t="s">
        <v>60</v>
      </c>
      <c r="F4" s="486"/>
      <c r="G4" s="220" t="s">
        <v>183</v>
      </c>
      <c r="H4" s="485" t="s">
        <v>60</v>
      </c>
      <c r="I4" s="486"/>
      <c r="J4" s="220" t="s">
        <v>183</v>
      </c>
    </row>
    <row r="5" spans="1:10" ht="15" customHeight="1">
      <c r="A5" s="262" t="s">
        <v>175</v>
      </c>
      <c r="B5" s="222" t="s">
        <v>261</v>
      </c>
      <c r="C5" s="220" t="s">
        <v>262</v>
      </c>
      <c r="D5" s="223" t="s">
        <v>230</v>
      </c>
      <c r="E5" s="220" t="s">
        <v>261</v>
      </c>
      <c r="F5" s="220" t="s">
        <v>262</v>
      </c>
      <c r="G5" s="220" t="s">
        <v>230</v>
      </c>
      <c r="H5" s="222" t="s">
        <v>261</v>
      </c>
      <c r="I5" s="220" t="s">
        <v>262</v>
      </c>
      <c r="J5" s="220" t="s">
        <v>230</v>
      </c>
    </row>
    <row r="6" spans="1:10" ht="12.6" customHeight="1">
      <c r="A6" s="155">
        <v>1</v>
      </c>
      <c r="B6" s="156">
        <v>19489.936950539031</v>
      </c>
      <c r="C6" s="157">
        <v>212270.27671645163</v>
      </c>
      <c r="D6" s="268">
        <v>8.3000000000000007</v>
      </c>
      <c r="E6" s="157">
        <v>32156.479030556864</v>
      </c>
      <c r="F6" s="157">
        <v>348804.34296425001</v>
      </c>
      <c r="G6" s="256">
        <v>2.2999999999999998</v>
      </c>
      <c r="H6" s="156">
        <v>33043.990822876374</v>
      </c>
      <c r="I6" s="157">
        <v>358400.66918425803</v>
      </c>
      <c r="J6" s="256">
        <v>-0.3</v>
      </c>
    </row>
    <row r="7" spans="1:10" ht="12.6" customHeight="1">
      <c r="A7" s="155">
        <v>2</v>
      </c>
      <c r="B7" s="156">
        <v>23025.179508911428</v>
      </c>
      <c r="C7" s="157">
        <v>250777.64871645163</v>
      </c>
      <c r="D7" s="268">
        <v>6.7</v>
      </c>
      <c r="E7" s="157">
        <v>33596.197552663405</v>
      </c>
      <c r="F7" s="157">
        <v>364852.42196425004</v>
      </c>
      <c r="G7" s="256">
        <v>1.6</v>
      </c>
      <c r="H7" s="156">
        <v>32510.246203847109</v>
      </c>
      <c r="I7" s="157">
        <v>352688.65318425803</v>
      </c>
      <c r="J7" s="256">
        <v>1.3</v>
      </c>
    </row>
    <row r="8" spans="1:10" ht="12.6" customHeight="1">
      <c r="A8" s="155">
        <v>3</v>
      </c>
      <c r="B8" s="156">
        <v>25427.770756562539</v>
      </c>
      <c r="C8" s="157">
        <v>276946.48871645157</v>
      </c>
      <c r="D8" s="268">
        <v>3.8</v>
      </c>
      <c r="E8" s="157">
        <v>30713.766757963003</v>
      </c>
      <c r="F8" s="157">
        <v>333150.85796425003</v>
      </c>
      <c r="G8" s="256">
        <v>3</v>
      </c>
      <c r="H8" s="156">
        <v>31162.06790420273</v>
      </c>
      <c r="I8" s="157">
        <v>337964.91918425803</v>
      </c>
      <c r="J8" s="256">
        <v>-0.2</v>
      </c>
    </row>
    <row r="9" spans="1:10" ht="12.6" customHeight="1">
      <c r="A9" s="155">
        <v>4</v>
      </c>
      <c r="B9" s="156">
        <v>26364.464612626994</v>
      </c>
      <c r="C9" s="157">
        <v>287145.64271645161</v>
      </c>
      <c r="D9" s="268">
        <v>4.5999999999999996</v>
      </c>
      <c r="E9" s="157">
        <v>30115.571040395658</v>
      </c>
      <c r="F9" s="157">
        <v>326679.20896425005</v>
      </c>
      <c r="G9" s="256">
        <v>-0.9</v>
      </c>
      <c r="H9" s="156">
        <v>27113.992482871025</v>
      </c>
      <c r="I9" s="157">
        <v>293879.32618425804</v>
      </c>
      <c r="J9" s="256">
        <v>0.5</v>
      </c>
    </row>
    <row r="10" spans="1:10" ht="12.6" customHeight="1">
      <c r="A10" s="155">
        <v>5</v>
      </c>
      <c r="B10" s="156">
        <v>24037.980669667835</v>
      </c>
      <c r="C10" s="157">
        <v>261810.17771645161</v>
      </c>
      <c r="D10" s="268">
        <v>7.7</v>
      </c>
      <c r="E10" s="157">
        <v>33091.74697904005</v>
      </c>
      <c r="F10" s="157">
        <v>358984.96696425002</v>
      </c>
      <c r="G10" s="256">
        <v>-4.9000000000000004</v>
      </c>
      <c r="H10" s="156">
        <v>29244.106032945881</v>
      </c>
      <c r="I10" s="157">
        <v>317068.02618425805</v>
      </c>
      <c r="J10" s="256">
        <v>0.8</v>
      </c>
    </row>
    <row r="11" spans="1:10" ht="12.6" customHeight="1">
      <c r="A11" s="155">
        <v>6</v>
      </c>
      <c r="B11" s="156">
        <v>23468.950756873415</v>
      </c>
      <c r="C11" s="157">
        <v>255611.10671645161</v>
      </c>
      <c r="D11" s="268">
        <v>6.6</v>
      </c>
      <c r="E11" s="157">
        <v>40787.531464911095</v>
      </c>
      <c r="F11" s="157">
        <v>442813.81596425001</v>
      </c>
      <c r="G11" s="256">
        <v>-6.1</v>
      </c>
      <c r="H11" s="156">
        <v>32676.764345775191</v>
      </c>
      <c r="I11" s="157">
        <v>354366.19418425806</v>
      </c>
      <c r="J11" s="256">
        <v>0.8</v>
      </c>
    </row>
    <row r="12" spans="1:10" ht="12.6" customHeight="1">
      <c r="A12" s="155">
        <v>7</v>
      </c>
      <c r="B12" s="156">
        <v>21386.902421199895</v>
      </c>
      <c r="C12" s="157">
        <v>232935.73671645162</v>
      </c>
      <c r="D12" s="268">
        <v>5</v>
      </c>
      <c r="E12" s="157">
        <v>41449.790897036066</v>
      </c>
      <c r="F12" s="157">
        <v>450005.64896425005</v>
      </c>
      <c r="G12" s="256">
        <v>-6.1</v>
      </c>
      <c r="H12" s="156">
        <v>30271.85740686013</v>
      </c>
      <c r="I12" s="157">
        <v>328194.23118425807</v>
      </c>
      <c r="J12" s="256">
        <v>3</v>
      </c>
    </row>
    <row r="13" spans="1:10" ht="12.6" customHeight="1">
      <c r="A13" s="155">
        <v>8</v>
      </c>
      <c r="B13" s="156">
        <v>23559.443496651864</v>
      </c>
      <c r="C13" s="157">
        <v>256604.82171645161</v>
      </c>
      <c r="D13" s="268">
        <v>3.5</v>
      </c>
      <c r="E13" s="157">
        <v>39925.510603225826</v>
      </c>
      <c r="F13" s="157">
        <v>433384.26396425004</v>
      </c>
      <c r="G13" s="256">
        <v>-4.7</v>
      </c>
      <c r="H13" s="156">
        <v>29926.022656131263</v>
      </c>
      <c r="I13" s="157">
        <v>324586.49318425806</v>
      </c>
      <c r="J13" s="256">
        <v>4</v>
      </c>
    </row>
    <row r="14" spans="1:10" ht="12.6" customHeight="1">
      <c r="A14" s="155">
        <v>9</v>
      </c>
      <c r="B14" s="156">
        <v>26169.172545552123</v>
      </c>
      <c r="C14" s="157">
        <v>285036.9967164516</v>
      </c>
      <c r="D14" s="268">
        <v>4</v>
      </c>
      <c r="E14" s="157">
        <v>37162.993264022007</v>
      </c>
      <c r="F14" s="157">
        <v>403187.40296425001</v>
      </c>
      <c r="G14" s="256">
        <v>-3.3</v>
      </c>
      <c r="H14" s="156">
        <v>27294.582144314973</v>
      </c>
      <c r="I14" s="157">
        <v>295929.34518425807</v>
      </c>
      <c r="J14" s="256">
        <v>7.5</v>
      </c>
    </row>
    <row r="15" spans="1:10" ht="12.6" customHeight="1">
      <c r="A15" s="155">
        <v>10</v>
      </c>
      <c r="B15" s="156">
        <v>27234.54552708237</v>
      </c>
      <c r="C15" s="157">
        <v>296639.06971645157</v>
      </c>
      <c r="D15" s="268">
        <v>3.2</v>
      </c>
      <c r="E15" s="157">
        <v>35848.110061500047</v>
      </c>
      <c r="F15" s="157">
        <v>388951.78596425004</v>
      </c>
      <c r="G15" s="256">
        <v>-2.8</v>
      </c>
      <c r="H15" s="156">
        <v>24347.292598533444</v>
      </c>
      <c r="I15" s="157">
        <v>264063.71818425809</v>
      </c>
      <c r="J15" s="256">
        <v>8</v>
      </c>
    </row>
    <row r="16" spans="1:10" ht="12.6" customHeight="1">
      <c r="A16" s="155">
        <v>11</v>
      </c>
      <c r="B16" s="156">
        <v>27297.799515078896</v>
      </c>
      <c r="C16" s="157">
        <v>297321.54271645157</v>
      </c>
      <c r="D16" s="268">
        <v>3.5</v>
      </c>
      <c r="E16" s="157">
        <v>29764.39528136306</v>
      </c>
      <c r="F16" s="157">
        <v>322860.49696425005</v>
      </c>
      <c r="G16" s="256">
        <v>1.8</v>
      </c>
      <c r="H16" s="156">
        <v>26148.067991035859</v>
      </c>
      <c r="I16" s="157">
        <v>283417.21518425806</v>
      </c>
      <c r="J16" s="256">
        <v>-0.6</v>
      </c>
    </row>
    <row r="17" spans="1:10" ht="12.6" customHeight="1">
      <c r="A17" s="155">
        <v>12</v>
      </c>
      <c r="B17" s="156">
        <v>26066.172027312703</v>
      </c>
      <c r="C17" s="157">
        <v>283904.3717164516</v>
      </c>
      <c r="D17" s="268">
        <v>5.5</v>
      </c>
      <c r="E17" s="157">
        <v>28035.422689484931</v>
      </c>
      <c r="F17" s="157">
        <v>304154.91796425002</v>
      </c>
      <c r="G17" s="256">
        <v>3.2</v>
      </c>
      <c r="H17" s="156">
        <v>24910.793979392576</v>
      </c>
      <c r="I17" s="157">
        <v>270003.48718425806</v>
      </c>
      <c r="J17" s="256">
        <v>1.8</v>
      </c>
    </row>
    <row r="18" spans="1:10" ht="12.6" customHeight="1">
      <c r="A18" s="155">
        <v>13</v>
      </c>
      <c r="B18" s="156">
        <v>24512.21109252215</v>
      </c>
      <c r="C18" s="157">
        <v>266982.98471645161</v>
      </c>
      <c r="D18" s="269">
        <v>5.9</v>
      </c>
      <c r="E18" s="157">
        <v>32051.979933488004</v>
      </c>
      <c r="F18" s="157">
        <v>348033.48796425003</v>
      </c>
      <c r="G18" s="257">
        <v>2.8</v>
      </c>
      <c r="H18" s="156">
        <v>24170.563264034834</v>
      </c>
      <c r="I18" s="157">
        <v>261970.01218425808</v>
      </c>
      <c r="J18" s="257">
        <v>8.8000000000000007</v>
      </c>
    </row>
    <row r="19" spans="1:10" ht="12.6" customHeight="1">
      <c r="A19" s="155">
        <v>14</v>
      </c>
      <c r="B19" s="156">
        <v>21809.352853994114</v>
      </c>
      <c r="C19" s="157">
        <v>237549.38571645162</v>
      </c>
      <c r="D19" s="269">
        <v>5.3</v>
      </c>
      <c r="E19" s="157">
        <v>32531.143172356136</v>
      </c>
      <c r="F19" s="157">
        <v>353221.31296425004</v>
      </c>
      <c r="G19" s="257">
        <v>1.5</v>
      </c>
      <c r="H19" s="156">
        <v>24288.836191050028</v>
      </c>
      <c r="I19" s="157">
        <v>263253.12318425806</v>
      </c>
      <c r="J19" s="257">
        <v>7</v>
      </c>
    </row>
    <row r="20" spans="1:10" ht="12.6" customHeight="1">
      <c r="A20" s="155">
        <v>15</v>
      </c>
      <c r="B20" s="156">
        <v>24158.663656050659</v>
      </c>
      <c r="C20" s="157">
        <v>263136.40671645163</v>
      </c>
      <c r="D20" s="269">
        <v>4.2</v>
      </c>
      <c r="E20" s="157">
        <v>33517.234006424958</v>
      </c>
      <c r="F20" s="157">
        <v>363878.98996425001</v>
      </c>
      <c r="G20" s="257">
        <v>-0.5</v>
      </c>
      <c r="H20" s="156">
        <v>27108.775892728823</v>
      </c>
      <c r="I20" s="157">
        <v>293824.73518425802</v>
      </c>
      <c r="J20" s="257">
        <v>1.1000000000000001</v>
      </c>
    </row>
    <row r="21" spans="1:10" ht="12.6" customHeight="1">
      <c r="A21" s="155">
        <v>16</v>
      </c>
      <c r="B21" s="156">
        <v>27271.825438415319</v>
      </c>
      <c r="C21" s="157">
        <v>297046.34371645161</v>
      </c>
      <c r="D21" s="269">
        <v>2.2000000000000002</v>
      </c>
      <c r="E21" s="157">
        <v>30157.341034877129</v>
      </c>
      <c r="F21" s="157">
        <v>327108.06596425001</v>
      </c>
      <c r="G21" s="257">
        <v>1.2</v>
      </c>
      <c r="H21" s="156">
        <v>26838.077496860154</v>
      </c>
      <c r="I21" s="157">
        <v>290887.13518425805</v>
      </c>
      <c r="J21" s="257">
        <v>0.9</v>
      </c>
    </row>
    <row r="22" spans="1:10" ht="12.6" customHeight="1">
      <c r="A22" s="155">
        <v>17</v>
      </c>
      <c r="B22" s="156">
        <v>29666.967695818759</v>
      </c>
      <c r="C22" s="157">
        <v>323314.4857164516</v>
      </c>
      <c r="D22" s="269">
        <v>1.4</v>
      </c>
      <c r="E22" s="157">
        <v>26606.01810086003</v>
      </c>
      <c r="F22" s="157">
        <v>288584.76296425005</v>
      </c>
      <c r="G22" s="257">
        <v>7.2</v>
      </c>
      <c r="H22" s="156">
        <v>24040.144964347044</v>
      </c>
      <c r="I22" s="157">
        <v>260560.55418425807</v>
      </c>
      <c r="J22" s="257">
        <v>5</v>
      </c>
    </row>
    <row r="23" spans="1:10" ht="12.6" customHeight="1">
      <c r="A23" s="155">
        <v>18</v>
      </c>
      <c r="B23" s="156">
        <v>31676.432091643546</v>
      </c>
      <c r="C23" s="258">
        <v>345226.64771645161</v>
      </c>
      <c r="D23" s="270">
        <v>0.4</v>
      </c>
      <c r="E23" s="157">
        <v>21409.995788146327</v>
      </c>
      <c r="F23" s="258">
        <v>232228.72796424999</v>
      </c>
      <c r="G23" s="259">
        <v>9</v>
      </c>
      <c r="H23" s="156">
        <v>21590.19275487167</v>
      </c>
      <c r="I23" s="258">
        <v>234083.07918425807</v>
      </c>
      <c r="J23" s="259">
        <v>5.6</v>
      </c>
    </row>
    <row r="24" spans="1:10" ht="12.6" customHeight="1">
      <c r="A24" s="155">
        <v>19</v>
      </c>
      <c r="B24" s="156">
        <v>32132.872494793744</v>
      </c>
      <c r="C24" s="258">
        <v>350001.54371645156</v>
      </c>
      <c r="D24" s="270">
        <v>-1.9</v>
      </c>
      <c r="E24" s="157">
        <v>24057.502752090946</v>
      </c>
      <c r="F24" s="258">
        <v>260951.33396424999</v>
      </c>
      <c r="G24" s="259">
        <v>4.5</v>
      </c>
      <c r="H24" s="156">
        <v>21133.964417028521</v>
      </c>
      <c r="I24" s="258">
        <v>229156.63418425809</v>
      </c>
      <c r="J24" s="259">
        <v>7.1</v>
      </c>
    </row>
    <row r="25" spans="1:10" ht="12.6" customHeight="1">
      <c r="A25" s="155">
        <v>20</v>
      </c>
      <c r="B25" s="156">
        <v>34740.171469990964</v>
      </c>
      <c r="C25" s="157">
        <v>378604.95371645159</v>
      </c>
      <c r="D25" s="269">
        <v>-1.9</v>
      </c>
      <c r="E25" s="157">
        <v>25208.629624052377</v>
      </c>
      <c r="F25" s="157">
        <v>273426.77996425005</v>
      </c>
      <c r="G25" s="257">
        <v>7.3</v>
      </c>
      <c r="H25" s="156">
        <v>23420.478529616681</v>
      </c>
      <c r="I25" s="157">
        <v>254077.43018425806</v>
      </c>
      <c r="J25" s="257">
        <v>8.9</v>
      </c>
    </row>
    <row r="26" spans="1:10" ht="12.6" customHeight="1">
      <c r="A26" s="155">
        <v>21</v>
      </c>
      <c r="B26" s="156">
        <v>29938.668023895036</v>
      </c>
      <c r="C26" s="157">
        <v>326085.97571645159</v>
      </c>
      <c r="D26" s="269">
        <v>-1.7</v>
      </c>
      <c r="E26" s="157">
        <v>25783.367166555181</v>
      </c>
      <c r="F26" s="157">
        <v>279980.39396425005</v>
      </c>
      <c r="G26" s="257">
        <v>8</v>
      </c>
      <c r="H26" s="156">
        <v>21338.978756029956</v>
      </c>
      <c r="I26" s="157">
        <v>231462.71218425807</v>
      </c>
      <c r="J26" s="257">
        <v>9.3000000000000007</v>
      </c>
    </row>
    <row r="27" spans="1:10" ht="12.6" customHeight="1">
      <c r="A27" s="155">
        <v>22</v>
      </c>
      <c r="B27" s="156">
        <v>30609.308096982542</v>
      </c>
      <c r="C27" s="157">
        <v>333392.56671645161</v>
      </c>
      <c r="D27" s="269">
        <v>-1</v>
      </c>
      <c r="E27" s="157">
        <v>26474.665552426181</v>
      </c>
      <c r="F27" s="157">
        <v>287535.20396425005</v>
      </c>
      <c r="G27" s="257">
        <v>6.2</v>
      </c>
      <c r="H27" s="156">
        <v>17846.943912091665</v>
      </c>
      <c r="I27" s="157">
        <v>193422.63118425806</v>
      </c>
      <c r="J27" s="257">
        <v>11</v>
      </c>
    </row>
    <row r="28" spans="1:10" ht="12.6" customHeight="1">
      <c r="A28" s="155">
        <v>23</v>
      </c>
      <c r="B28" s="266">
        <v>35702.425991756703</v>
      </c>
      <c r="C28" s="260">
        <v>389026.1377164516</v>
      </c>
      <c r="D28" s="268">
        <v>0.2</v>
      </c>
      <c r="E28" s="260">
        <v>25573.461543385893</v>
      </c>
      <c r="F28" s="260">
        <v>277756.51096425002</v>
      </c>
      <c r="G28" s="256">
        <v>6.2</v>
      </c>
      <c r="H28" s="266">
        <v>16825.493351349749</v>
      </c>
      <c r="I28" s="260">
        <v>182351.68118425808</v>
      </c>
      <c r="J28" s="256">
        <v>12.9</v>
      </c>
    </row>
    <row r="29" spans="1:10" ht="12.6" customHeight="1">
      <c r="A29" s="155">
        <v>24</v>
      </c>
      <c r="B29" s="267">
        <v>35049.412673105347</v>
      </c>
      <c r="C29" s="261">
        <v>381953.93271645159</v>
      </c>
      <c r="D29" s="268">
        <v>0.4</v>
      </c>
      <c r="E29" s="261">
        <v>22780.241097751801</v>
      </c>
      <c r="F29" s="261">
        <v>247096.18796424998</v>
      </c>
      <c r="G29" s="256">
        <v>6.3</v>
      </c>
      <c r="H29" s="267">
        <v>16150.357673469975</v>
      </c>
      <c r="I29" s="261">
        <v>175043.39218425806</v>
      </c>
      <c r="J29" s="256">
        <v>11.6</v>
      </c>
    </row>
    <row r="30" spans="1:10" ht="12.6" customHeight="1">
      <c r="A30" s="155">
        <v>25</v>
      </c>
      <c r="B30" s="156">
        <v>35545.398163848186</v>
      </c>
      <c r="C30" s="157">
        <v>387264.79671645159</v>
      </c>
      <c r="D30" s="269">
        <v>-0.5</v>
      </c>
      <c r="E30" s="157">
        <v>24171.531176942644</v>
      </c>
      <c r="F30" s="157">
        <v>262211.91096424998</v>
      </c>
      <c r="G30" s="257">
        <v>0.8</v>
      </c>
      <c r="H30" s="156">
        <v>15366.428033082406</v>
      </c>
      <c r="I30" s="157">
        <v>166555.66018425807</v>
      </c>
      <c r="J30" s="257">
        <v>7.7</v>
      </c>
    </row>
    <row r="31" spans="1:10" ht="12.6" customHeight="1">
      <c r="A31" s="155">
        <v>26</v>
      </c>
      <c r="B31" s="156">
        <v>35520.423935591287</v>
      </c>
      <c r="C31" s="157">
        <v>387019.22571645159</v>
      </c>
      <c r="D31" s="269">
        <v>-1.5</v>
      </c>
      <c r="E31" s="157">
        <v>28030.246161014351</v>
      </c>
      <c r="F31" s="157">
        <v>304070.66096425004</v>
      </c>
      <c r="G31" s="257">
        <v>-1.4</v>
      </c>
      <c r="H31" s="156">
        <v>18084.729368588643</v>
      </c>
      <c r="I31" s="157">
        <v>196018.03418425808</v>
      </c>
      <c r="J31" s="257">
        <v>6.6</v>
      </c>
    </row>
    <row r="32" spans="1:10" ht="12.6" customHeight="1">
      <c r="A32" s="155">
        <v>27</v>
      </c>
      <c r="B32" s="156">
        <v>35670.619179333873</v>
      </c>
      <c r="C32" s="157">
        <v>388667.67371645157</v>
      </c>
      <c r="D32" s="269">
        <v>-1.6</v>
      </c>
      <c r="E32" s="157">
        <v>35922.272221599371</v>
      </c>
      <c r="F32" s="157">
        <v>390076.42896425002</v>
      </c>
      <c r="G32" s="257">
        <v>-1.9</v>
      </c>
      <c r="H32" s="156">
        <v>25189.612754179136</v>
      </c>
      <c r="I32" s="157">
        <v>273024.43018425803</v>
      </c>
      <c r="J32" s="257">
        <v>1.3</v>
      </c>
    </row>
    <row r="33" spans="1:15" ht="12.6" customHeight="1">
      <c r="A33" s="155">
        <v>28</v>
      </c>
      <c r="B33" s="156">
        <v>33720.116282744995</v>
      </c>
      <c r="C33" s="157">
        <v>367373.63071645156</v>
      </c>
      <c r="D33" s="269">
        <v>-2.2999999999999998</v>
      </c>
      <c r="E33" s="157">
        <v>33844.258101246443</v>
      </c>
      <c r="F33" s="157">
        <v>367398.52496425004</v>
      </c>
      <c r="G33" s="257">
        <v>-1.8</v>
      </c>
      <c r="H33" s="156">
        <v>27221.281422171021</v>
      </c>
      <c r="I33" s="157">
        <v>295038.32618425804</v>
      </c>
      <c r="J33" s="257">
        <v>0.1</v>
      </c>
    </row>
    <row r="34" spans="1:15" ht="12.6" customHeight="1">
      <c r="A34" s="155">
        <v>29</v>
      </c>
      <c r="B34" s="156">
        <v>33052.754107352201</v>
      </c>
      <c r="C34" s="157">
        <v>360009.13571645156</v>
      </c>
      <c r="D34" s="269">
        <v>-4.2</v>
      </c>
      <c r="E34" s="157"/>
      <c r="F34" s="157"/>
      <c r="G34" s="257"/>
      <c r="H34" s="156">
        <v>26014.739139955225</v>
      </c>
      <c r="I34" s="157">
        <v>281958.45518425805</v>
      </c>
      <c r="J34" s="257">
        <v>3.9</v>
      </c>
    </row>
    <row r="35" spans="1:15" ht="12.6" customHeight="1">
      <c r="A35" s="155">
        <v>30</v>
      </c>
      <c r="B35" s="156">
        <v>34674.630603435791</v>
      </c>
      <c r="C35" s="157">
        <v>377667.24471645156</v>
      </c>
      <c r="D35" s="269">
        <v>0.4</v>
      </c>
      <c r="E35" s="157"/>
      <c r="F35" s="157"/>
      <c r="G35" s="257"/>
      <c r="H35" s="156">
        <v>23545.312279222475</v>
      </c>
      <c r="I35" s="157">
        <v>255184.69718425808</v>
      </c>
      <c r="J35" s="257">
        <v>7.8</v>
      </c>
    </row>
    <row r="36" spans="1:15" ht="12.6" customHeight="1">
      <c r="A36" s="160">
        <v>31</v>
      </c>
      <c r="B36" s="161">
        <v>32799.298256303766</v>
      </c>
      <c r="C36" s="162">
        <v>357236.28371645161</v>
      </c>
      <c r="D36" s="271">
        <v>1.7</v>
      </c>
      <c r="E36" s="162"/>
      <c r="F36" s="162"/>
      <c r="G36" s="263"/>
      <c r="H36" s="161">
        <v>20443.424747564561</v>
      </c>
      <c r="I36" s="162">
        <v>221584.32118425806</v>
      </c>
      <c r="J36" s="263">
        <v>8</v>
      </c>
    </row>
    <row r="37" spans="1:15" ht="12.6" customHeight="1">
      <c r="A37" s="264" t="s">
        <v>0</v>
      </c>
      <c r="B37" s="170">
        <f>SUM(B6:B36)</f>
        <v>891779.87089563825</v>
      </c>
      <c r="C37" s="171">
        <f>SUM(C6:C36)</f>
        <v>9714563.2362099998</v>
      </c>
      <c r="D37" s="272">
        <f>AVERAGE(D6:D36)</f>
        <v>2.1903225806451618</v>
      </c>
      <c r="E37" s="171">
        <f>SUM(E6:E36)</f>
        <v>860767.40305537952</v>
      </c>
      <c r="F37" s="171">
        <f>SUM(F6:F36)</f>
        <v>9341389.4159990028</v>
      </c>
      <c r="G37" s="265">
        <f>AVERAGE(G6:G36)</f>
        <v>1.375</v>
      </c>
      <c r="H37" s="170">
        <f>SUM(H6:H36)</f>
        <v>769268.11951702926</v>
      </c>
      <c r="I37" s="171">
        <f>SUM(I6:I36)</f>
        <v>8340019.3227120005</v>
      </c>
      <c r="J37" s="265">
        <f>AVERAGE(J6:J36)</f>
        <v>4.8774193548387101</v>
      </c>
      <c r="M37" s="77"/>
      <c r="N37" s="77"/>
      <c r="O37" s="77"/>
    </row>
    <row r="38" spans="1:15" ht="12.95" customHeight="1">
      <c r="A38" s="155" t="s">
        <v>176</v>
      </c>
      <c r="B38" s="156">
        <f>MAX(B6:B36)</f>
        <v>35702.425991756703</v>
      </c>
      <c r="C38" s="157">
        <f>MAX(C6:C36)</f>
        <v>389026.1377164516</v>
      </c>
      <c r="D38" s="269">
        <f>VLOOKUP(B38,$B$6:$D$36,3,FALSE)</f>
        <v>0.2</v>
      </c>
      <c r="E38" s="157">
        <f>MAX(E6:E36)</f>
        <v>41449.790897036066</v>
      </c>
      <c r="F38" s="157">
        <f>MAX(F6:F36)</f>
        <v>450005.64896425005</v>
      </c>
      <c r="G38" s="257">
        <f>VLOOKUP(E38,$E$6:$G$36,3,FALSE)</f>
        <v>-6.1</v>
      </c>
      <c r="H38" s="156">
        <f>MAX(H6:H36)</f>
        <v>33043.990822876374</v>
      </c>
      <c r="I38" s="157">
        <f>MAX(I6:I36)</f>
        <v>358400.66918425803</v>
      </c>
      <c r="J38" s="257">
        <f>VLOOKUP(H38,$H$6:$J$36,3,FALSE)</f>
        <v>-0.3</v>
      </c>
    </row>
    <row r="39" spans="1:15" ht="12.95" customHeight="1">
      <c r="A39" s="155" t="s">
        <v>177</v>
      </c>
      <c r="B39" s="156">
        <f>MIN(B6:B36)</f>
        <v>19489.936950539031</v>
      </c>
      <c r="C39" s="157">
        <f>MIN(C6:C36)</f>
        <v>212270.27671645163</v>
      </c>
      <c r="D39" s="269">
        <f>VLOOKUP(B39,$B$6:$D$36,3,FALSE)</f>
        <v>8.3000000000000007</v>
      </c>
      <c r="E39" s="157">
        <f>MIN(E6:E36)</f>
        <v>21409.995788146327</v>
      </c>
      <c r="F39" s="157">
        <f>MIN(F6:F36)</f>
        <v>232228.72796424999</v>
      </c>
      <c r="G39" s="257">
        <f>VLOOKUP(E39,$E$6:$G$36,3,FALSE)</f>
        <v>9</v>
      </c>
      <c r="H39" s="156">
        <f>MIN(H6:H36)</f>
        <v>15366.428033082406</v>
      </c>
      <c r="I39" s="157">
        <f>MIN(I6:I36)</f>
        <v>166555.66018425807</v>
      </c>
      <c r="J39" s="257">
        <f>VLOOKUP(H39,$H$6:$J$36,3,FALSE)</f>
        <v>7.7</v>
      </c>
    </row>
    <row r="40" spans="1:15" ht="12.95" customHeight="1">
      <c r="A40" s="160" t="s">
        <v>178</v>
      </c>
      <c r="B40" s="161">
        <f t="shared" ref="B40:J40" si="0">AVERAGE(B6:B36)</f>
        <v>28767.092609536718</v>
      </c>
      <c r="C40" s="162">
        <f t="shared" si="0"/>
        <v>313373.0076196774</v>
      </c>
      <c r="D40" s="271">
        <f t="shared" si="0"/>
        <v>2.1903225806451618</v>
      </c>
      <c r="E40" s="162">
        <f t="shared" si="0"/>
        <v>30741.692966263556</v>
      </c>
      <c r="F40" s="162">
        <f>AVERAGE(F6:F36)</f>
        <v>333621.05057139293</v>
      </c>
      <c r="G40" s="263">
        <f>AVERAGE(G6:G36)</f>
        <v>1.375</v>
      </c>
      <c r="H40" s="161">
        <f>AVERAGE(H6:H36)</f>
        <v>24815.10062958159</v>
      </c>
      <c r="I40" s="162">
        <f t="shared" si="0"/>
        <v>269032.88137780648</v>
      </c>
      <c r="J40" s="263">
        <f t="shared" si="0"/>
        <v>4.8774193548387101</v>
      </c>
    </row>
    <row r="41" spans="1:15" ht="15" customHeight="1">
      <c r="A41" s="43"/>
      <c r="B41" s="478" t="str">
        <f>B3</f>
        <v>Leden</v>
      </c>
      <c r="C41" s="479"/>
      <c r="D41" s="480"/>
      <c r="E41" s="478" t="str">
        <f>E3</f>
        <v>Únor</v>
      </c>
      <c r="F41" s="479"/>
      <c r="G41" s="480"/>
      <c r="H41" s="478" t="str">
        <f>H3</f>
        <v>Březen</v>
      </c>
      <c r="I41" s="479"/>
      <c r="J41" s="479"/>
    </row>
    <row r="42" spans="1:15" ht="15" customHeight="1">
      <c r="A42" s="43"/>
      <c r="B42" s="299" t="s">
        <v>269</v>
      </c>
      <c r="C42" s="79"/>
      <c r="D42" s="297"/>
      <c r="E42" s="299" t="s">
        <v>269</v>
      </c>
      <c r="F42" s="79"/>
      <c r="G42" s="79"/>
      <c r="H42" s="299" t="s">
        <v>269</v>
      </c>
      <c r="I42" s="79"/>
      <c r="J42" s="79"/>
    </row>
    <row r="43" spans="1:15" ht="21" customHeight="1">
      <c r="A43" s="43"/>
      <c r="B43" s="293"/>
      <c r="C43" s="79"/>
      <c r="D43" s="297"/>
      <c r="E43" s="79"/>
      <c r="F43" s="79"/>
      <c r="G43" s="79"/>
      <c r="H43" s="293"/>
      <c r="I43" s="79"/>
      <c r="J43" s="79"/>
    </row>
    <row r="44" spans="1:15" ht="21" customHeight="1">
      <c r="B44" s="293"/>
      <c r="C44" s="79"/>
      <c r="D44" s="297"/>
      <c r="E44" s="79"/>
      <c r="F44" s="79"/>
      <c r="G44" s="79"/>
      <c r="H44" s="293"/>
      <c r="I44" s="79"/>
      <c r="J44" s="79"/>
    </row>
    <row r="45" spans="1:15" ht="21" customHeight="1">
      <c r="B45" s="294" t="s">
        <v>267</v>
      </c>
      <c r="C45" s="81">
        <f>B38</f>
        <v>35702.425991756703</v>
      </c>
      <c r="D45" s="297"/>
      <c r="E45" s="80" t="s">
        <v>267</v>
      </c>
      <c r="F45" s="81">
        <f>E38</f>
        <v>41449.790897036066</v>
      </c>
      <c r="G45" s="79"/>
      <c r="H45" s="294" t="s">
        <v>267</v>
      </c>
      <c r="I45" s="81">
        <f>H38</f>
        <v>33043.990822876374</v>
      </c>
      <c r="J45" s="79"/>
    </row>
    <row r="46" spans="1:15" ht="21" customHeight="1">
      <c r="B46" s="295" t="s">
        <v>268</v>
      </c>
      <c r="C46" s="81">
        <f t="shared" ref="C46:C47" si="1">B39</f>
        <v>19489.936950539031</v>
      </c>
      <c r="D46" s="297"/>
      <c r="E46" s="82" t="s">
        <v>268</v>
      </c>
      <c r="F46" s="81">
        <f t="shared" ref="F46:F47" si="2">E39</f>
        <v>21409.995788146327</v>
      </c>
      <c r="G46" s="79"/>
      <c r="H46" s="295" t="s">
        <v>268</v>
      </c>
      <c r="I46" s="81">
        <f t="shared" ref="I46:I47" si="3">H39</f>
        <v>15366.428033082406</v>
      </c>
      <c r="J46" s="79"/>
    </row>
    <row r="47" spans="1:15" ht="21" customHeight="1">
      <c r="B47" s="295" t="s">
        <v>62</v>
      </c>
      <c r="C47" s="81">
        <f t="shared" si="1"/>
        <v>28767.092609536718</v>
      </c>
      <c r="D47" s="297"/>
      <c r="E47" s="82" t="s">
        <v>62</v>
      </c>
      <c r="F47" s="81">
        <f t="shared" si="2"/>
        <v>30741.692966263556</v>
      </c>
      <c r="G47" s="79"/>
      <c r="H47" s="295" t="s">
        <v>62</v>
      </c>
      <c r="I47" s="81">
        <f t="shared" si="3"/>
        <v>24815.10062958159</v>
      </c>
      <c r="J47" s="79"/>
    </row>
    <row r="48" spans="1:15" ht="21" customHeight="1">
      <c r="B48" s="293"/>
      <c r="C48" s="79"/>
      <c r="D48" s="297"/>
      <c r="E48" s="79"/>
      <c r="F48" s="79"/>
      <c r="G48" s="79"/>
      <c r="H48" s="293"/>
      <c r="I48" s="79"/>
      <c r="J48" s="79"/>
    </row>
    <row r="49" spans="1:10" ht="21" customHeight="1">
      <c r="B49" s="293"/>
      <c r="C49" s="79"/>
      <c r="D49" s="297"/>
      <c r="E49" s="79"/>
      <c r="F49" s="79"/>
      <c r="G49" s="79"/>
      <c r="H49" s="293"/>
      <c r="I49" s="79"/>
      <c r="J49" s="79"/>
    </row>
    <row r="50" spans="1:10" ht="21" customHeight="1">
      <c r="B50" s="293"/>
      <c r="C50" s="79"/>
      <c r="D50" s="297"/>
      <c r="E50" s="79"/>
      <c r="F50" s="79"/>
      <c r="G50" s="79"/>
      <c r="H50" s="293"/>
      <c r="I50" s="79"/>
      <c r="J50" s="79"/>
    </row>
    <row r="51" spans="1:10" ht="21" customHeight="1">
      <c r="A51" s="280"/>
      <c r="B51" s="296"/>
      <c r="C51" s="280"/>
      <c r="D51" s="298"/>
      <c r="E51" s="280"/>
      <c r="F51" s="280"/>
      <c r="G51" s="280"/>
      <c r="H51" s="296"/>
      <c r="I51" s="280"/>
      <c r="J51" s="280"/>
    </row>
    <row r="52" spans="1:10" ht="12.75" customHeight="1">
      <c r="A52" s="133" t="s">
        <v>179</v>
      </c>
      <c r="B52" s="283">
        <v>1195.5912689534557</v>
      </c>
      <c r="C52" s="284">
        <v>13024.118805511946</v>
      </c>
      <c r="D52" s="289" t="s">
        <v>208</v>
      </c>
      <c r="E52" s="41">
        <v>1143.4304425861283</v>
      </c>
      <c r="F52" s="41">
        <v>12408.960883498865</v>
      </c>
      <c r="G52" s="275" t="s">
        <v>208</v>
      </c>
      <c r="H52" s="283">
        <v>1039.3869045804702</v>
      </c>
      <c r="I52" s="284">
        <v>11268.511781584415</v>
      </c>
      <c r="J52" s="285" t="s">
        <v>208</v>
      </c>
    </row>
    <row r="53" spans="1:10" ht="12.95" customHeight="1">
      <c r="A53" s="277" t="s">
        <v>180</v>
      </c>
      <c r="B53" s="286">
        <v>1421.0455989283441</v>
      </c>
      <c r="C53" s="278">
        <v>15480.095237474623</v>
      </c>
      <c r="D53" s="290" t="s">
        <v>208</v>
      </c>
      <c r="E53" s="278">
        <v>1153.33614543107</v>
      </c>
      <c r="F53" s="278">
        <v>12516.461501418775</v>
      </c>
      <c r="G53" s="279" t="s">
        <v>208</v>
      </c>
      <c r="H53" s="286">
        <v>1003.7653646321431</v>
      </c>
      <c r="I53" s="278">
        <v>10882.32090231033</v>
      </c>
      <c r="J53" s="279" t="s">
        <v>208</v>
      </c>
    </row>
    <row r="54" spans="1:10" ht="12.95" customHeight="1">
      <c r="A54" s="276" t="s">
        <v>181</v>
      </c>
      <c r="B54" s="287">
        <v>33011.083701444906</v>
      </c>
      <c r="C54" s="83">
        <v>359604.73047169344</v>
      </c>
      <c r="D54" s="291">
        <v>0</v>
      </c>
      <c r="E54" s="83">
        <v>33626.953271314094</v>
      </c>
      <c r="F54" s="83">
        <v>364933.04029164824</v>
      </c>
      <c r="G54" s="252">
        <v>0</v>
      </c>
      <c r="H54" s="287">
        <v>30775.395188388888</v>
      </c>
      <c r="I54" s="83">
        <v>333651.40712760208</v>
      </c>
      <c r="J54" s="252">
        <v>0</v>
      </c>
    </row>
    <row r="55" spans="1:10" ht="12.95" customHeight="1">
      <c r="A55" s="277" t="s">
        <v>182</v>
      </c>
      <c r="B55" s="288">
        <v>50063.63088858503</v>
      </c>
      <c r="C55" s="281">
        <v>545365.87332138885</v>
      </c>
      <c r="D55" s="292">
        <v>-12</v>
      </c>
      <c r="E55" s="281">
        <v>47466.987016486935</v>
      </c>
      <c r="F55" s="281">
        <v>515130.57830867352</v>
      </c>
      <c r="G55" s="282">
        <v>-12</v>
      </c>
      <c r="H55" s="288">
        <v>42820.579563974607</v>
      </c>
      <c r="I55" s="281">
        <v>464239.25795532594</v>
      </c>
      <c r="J55" s="282">
        <v>-12</v>
      </c>
    </row>
  </sheetData>
  <mergeCells count="10">
    <mergeCell ref="B41:D41"/>
    <mergeCell ref="E41:G41"/>
    <mergeCell ref="H41:J41"/>
    <mergeCell ref="A1:J1"/>
    <mergeCell ref="E3:G3"/>
    <mergeCell ref="H3:J3"/>
    <mergeCell ref="B3:D3"/>
    <mergeCell ref="B4:C4"/>
    <mergeCell ref="E4:F4"/>
    <mergeCell ref="H4:I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D37:D39" 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3"/>
  <dimension ref="A1:U93"/>
  <sheetViews>
    <sheetView showGridLines="0" topLeftCell="A16" zoomScaleNormal="100" zoomScaleSheetLayoutView="100" workbookViewId="0">
      <selection activeCell="K1" sqref="K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2" width="9.140625" style="85"/>
    <col min="13" max="13" width="9.140625" style="84"/>
    <col min="14" max="14" width="11.140625" style="84" customWidth="1"/>
    <col min="15" max="16384" width="9.140625" style="84"/>
  </cols>
  <sheetData>
    <row r="1" spans="1:21" ht="20.25">
      <c r="A1" s="55" t="s">
        <v>289</v>
      </c>
    </row>
    <row r="2" spans="1:21" s="86" customFormat="1" ht="18">
      <c r="A2" s="481" t="s">
        <v>297</v>
      </c>
      <c r="B2" s="481"/>
      <c r="C2" s="481"/>
      <c r="D2" s="481"/>
      <c r="E2" s="481"/>
      <c r="F2" s="481"/>
      <c r="G2" s="481"/>
      <c r="H2" s="481"/>
      <c r="I2" s="481"/>
      <c r="J2" s="481"/>
      <c r="K2" s="481"/>
      <c r="L2" s="85"/>
      <c r="M2" s="84"/>
      <c r="N2" s="84"/>
      <c r="O2" s="84"/>
      <c r="P2" s="84"/>
      <c r="Q2" s="84"/>
      <c r="R2" s="84"/>
      <c r="S2" s="84"/>
      <c r="T2" s="84"/>
      <c r="U2" s="84"/>
    </row>
    <row r="3" spans="1:21" ht="6" customHeight="1">
      <c r="A3" s="487"/>
      <c r="B3" s="487"/>
      <c r="C3" s="487"/>
      <c r="D3" s="316"/>
      <c r="E3" s="316"/>
      <c r="F3" s="317"/>
      <c r="G3" s="318"/>
      <c r="H3" s="318"/>
      <c r="I3" s="318"/>
      <c r="J3" s="280"/>
      <c r="K3" s="280"/>
    </row>
    <row r="4" spans="1:21" ht="15" customHeight="1">
      <c r="A4" s="497" t="s">
        <v>2</v>
      </c>
      <c r="B4" s="497"/>
      <c r="C4" s="497"/>
      <c r="D4" s="491">
        <f>'3.1'!A4</f>
        <v>2023</v>
      </c>
      <c r="E4" s="492"/>
      <c r="F4" s="492"/>
      <c r="G4" s="492"/>
      <c r="H4" s="377"/>
      <c r="I4" s="491">
        <f>D4-1</f>
        <v>2022</v>
      </c>
      <c r="J4" s="492"/>
      <c r="K4" s="492"/>
    </row>
    <row r="5" spans="1:21" ht="50.1" customHeight="1">
      <c r="A5" s="323"/>
      <c r="B5" s="323"/>
      <c r="C5" s="323"/>
      <c r="D5" s="493"/>
      <c r="E5" s="494"/>
      <c r="F5" s="494"/>
      <c r="G5" s="494"/>
      <c r="H5" s="175"/>
      <c r="I5" s="493"/>
      <c r="J5" s="494"/>
      <c r="K5" s="494"/>
    </row>
    <row r="6" spans="1:21" ht="24.95" customHeight="1">
      <c r="A6" s="497" t="s">
        <v>158</v>
      </c>
      <c r="B6" s="497"/>
      <c r="C6" s="497" t="s">
        <v>184</v>
      </c>
      <c r="D6" s="495" t="s">
        <v>159</v>
      </c>
      <c r="E6" s="489" t="s">
        <v>60</v>
      </c>
      <c r="F6" s="489"/>
      <c r="G6" s="490" t="s">
        <v>33</v>
      </c>
      <c r="H6" s="490" t="s">
        <v>270</v>
      </c>
      <c r="I6" s="488" t="s">
        <v>60</v>
      </c>
      <c r="J6" s="489"/>
      <c r="K6" s="490" t="s">
        <v>33</v>
      </c>
    </row>
    <row r="7" spans="1:21" ht="22.5" customHeight="1">
      <c r="A7" s="498"/>
      <c r="B7" s="498"/>
      <c r="C7" s="498"/>
      <c r="D7" s="496"/>
      <c r="E7" s="220" t="s">
        <v>261</v>
      </c>
      <c r="F7" s="220" t="s">
        <v>262</v>
      </c>
      <c r="G7" s="486"/>
      <c r="H7" s="486"/>
      <c r="I7" s="222" t="s">
        <v>261</v>
      </c>
      <c r="J7" s="220" t="s">
        <v>262</v>
      </c>
      <c r="K7" s="486"/>
    </row>
    <row r="8" spans="1:21" ht="12.95" customHeight="1">
      <c r="A8" s="503" t="str">
        <f>'3.1'!D5</f>
        <v>Leden</v>
      </c>
      <c r="B8" s="503"/>
      <c r="C8" s="165" t="s">
        <v>4</v>
      </c>
      <c r="D8" s="313">
        <v>1561</v>
      </c>
      <c r="E8" s="309">
        <v>333083.14962794917</v>
      </c>
      <c r="F8" s="309">
        <v>3628815.0624199994</v>
      </c>
      <c r="G8" s="310">
        <f t="shared" ref="G8:G13" si="0">E8/$E$14</f>
        <v>0.373503885587469</v>
      </c>
      <c r="H8" s="310">
        <f>(E8-I8)/I8</f>
        <v>-0.20291425168577235</v>
      </c>
      <c r="I8" s="313">
        <v>417876.18249654229</v>
      </c>
      <c r="J8" s="309">
        <v>4464977.2652500002</v>
      </c>
      <c r="K8" s="310">
        <f>I8/$I$14</f>
        <v>0.3684121265953802</v>
      </c>
      <c r="M8" s="89"/>
      <c r="N8" s="89"/>
      <c r="O8" s="89"/>
      <c r="P8" s="89"/>
      <c r="Q8" s="89"/>
      <c r="R8" s="89"/>
      <c r="S8" s="89"/>
      <c r="T8" s="90"/>
      <c r="U8" s="90"/>
    </row>
    <row r="9" spans="1:21" ht="12.95" customHeight="1">
      <c r="A9" s="504"/>
      <c r="B9" s="504"/>
      <c r="C9" s="155" t="s">
        <v>5</v>
      </c>
      <c r="D9" s="314">
        <v>6259</v>
      </c>
      <c r="E9" s="130">
        <v>87913.767923197724</v>
      </c>
      <c r="F9" s="130">
        <v>957716.65551000007</v>
      </c>
      <c r="G9" s="308">
        <f t="shared" si="0"/>
        <v>9.858239287285174E-2</v>
      </c>
      <c r="H9" s="308">
        <f t="shared" ref="H9:H12" si="1">(E9-I9)/I9</f>
        <v>-0.2280970938913382</v>
      </c>
      <c r="I9" s="314">
        <v>113892.26187318173</v>
      </c>
      <c r="J9" s="130">
        <v>1216853.3480500001</v>
      </c>
      <c r="K9" s="308">
        <f t="shared" ref="K9:K13" si="2">I9/$I$14</f>
        <v>0.10041082061384059</v>
      </c>
      <c r="L9" s="91"/>
      <c r="M9" s="89"/>
      <c r="N9" s="89"/>
      <c r="O9" s="89"/>
      <c r="P9" s="89"/>
      <c r="Q9" s="89"/>
      <c r="R9" s="89"/>
      <c r="S9" s="89"/>
    </row>
    <row r="10" spans="1:21" ht="12.95" customHeight="1">
      <c r="A10" s="504"/>
      <c r="B10" s="504"/>
      <c r="C10" s="155" t="s">
        <v>6</v>
      </c>
      <c r="D10" s="314">
        <v>203363</v>
      </c>
      <c r="E10" s="130">
        <v>158482.86697286752</v>
      </c>
      <c r="F10" s="130">
        <v>1726310.50395</v>
      </c>
      <c r="G10" s="308">
        <f t="shared" si="0"/>
        <v>0.17771528424517152</v>
      </c>
      <c r="H10" s="308">
        <f t="shared" si="1"/>
        <v>-0.18417017305616837</v>
      </c>
      <c r="I10" s="314">
        <v>194259.71169325581</v>
      </c>
      <c r="J10" s="130">
        <v>2075412.2010419997</v>
      </c>
      <c r="K10" s="308">
        <f t="shared" si="2"/>
        <v>0.17126516536345071</v>
      </c>
      <c r="L10" s="91"/>
      <c r="M10" s="89"/>
      <c r="N10" s="89"/>
      <c r="O10" s="89"/>
      <c r="P10" s="89"/>
      <c r="Q10" s="89"/>
      <c r="R10" s="89"/>
      <c r="S10" s="89"/>
    </row>
    <row r="11" spans="1:21" ht="12.95" customHeight="1">
      <c r="A11" s="504"/>
      <c r="B11" s="504"/>
      <c r="C11" s="155" t="s">
        <v>7</v>
      </c>
      <c r="D11" s="314">
        <v>2566543</v>
      </c>
      <c r="E11" s="130">
        <v>286742.64276664041</v>
      </c>
      <c r="F11" s="130">
        <v>3123244.5572099998</v>
      </c>
      <c r="G11" s="308">
        <f t="shared" si="0"/>
        <v>0.32153980577098817</v>
      </c>
      <c r="H11" s="308">
        <f t="shared" si="1"/>
        <v>-0.23846452154360814</v>
      </c>
      <c r="I11" s="314">
        <v>376532.21797080105</v>
      </c>
      <c r="J11" s="130">
        <v>4022596.12665</v>
      </c>
      <c r="K11" s="308">
        <f t="shared" si="2"/>
        <v>0.33196205231305775</v>
      </c>
      <c r="L11" s="91"/>
      <c r="M11" s="89"/>
      <c r="N11" s="89"/>
      <c r="O11" s="89"/>
      <c r="P11" s="89"/>
      <c r="Q11" s="89"/>
      <c r="R11" s="89"/>
      <c r="S11" s="89"/>
    </row>
    <row r="12" spans="1:21" ht="12.95" customHeight="1">
      <c r="A12" s="504"/>
      <c r="B12" s="504"/>
      <c r="C12" s="155" t="s">
        <v>93</v>
      </c>
      <c r="D12" s="314">
        <v>272</v>
      </c>
      <c r="E12" s="130">
        <v>7404.3694263888101</v>
      </c>
      <c r="F12" s="130">
        <v>80646.849180000005</v>
      </c>
      <c r="G12" s="308">
        <f t="shared" si="0"/>
        <v>8.3029140146248341E-3</v>
      </c>
      <c r="H12" s="308">
        <f t="shared" si="1"/>
        <v>-9.6050136066593739E-2</v>
      </c>
      <c r="I12" s="314">
        <v>8191.1284262710924</v>
      </c>
      <c r="J12" s="130">
        <v>87494.825248000008</v>
      </c>
      <c r="K12" s="308">
        <f t="shared" si="2"/>
        <v>7.221543531649768E-3</v>
      </c>
      <c r="L12" s="91"/>
      <c r="M12" s="89"/>
      <c r="N12" s="89"/>
      <c r="O12" s="89"/>
      <c r="P12" s="89"/>
      <c r="Q12" s="89"/>
      <c r="R12" s="89"/>
      <c r="S12" s="89"/>
    </row>
    <row r="13" spans="1:21" ht="12.95" customHeight="1">
      <c r="A13" s="504"/>
      <c r="B13" s="504"/>
      <c r="C13" s="155" t="s">
        <v>94</v>
      </c>
      <c r="D13" s="314"/>
      <c r="E13" s="130">
        <v>18152.813832539527</v>
      </c>
      <c r="F13" s="130">
        <v>197829.66727999997</v>
      </c>
      <c r="G13" s="308">
        <f t="shared" si="0"/>
        <v>2.035571750889479E-2</v>
      </c>
      <c r="H13" s="308">
        <f>(E13-I13)/I13</f>
        <v>-0.22791210608461329</v>
      </c>
      <c r="I13" s="314">
        <v>23511.330737856249</v>
      </c>
      <c r="J13" s="130">
        <v>251455.84312599999</v>
      </c>
      <c r="K13" s="308">
        <f t="shared" si="2"/>
        <v>2.072829158262118E-2</v>
      </c>
      <c r="L13" s="91"/>
      <c r="M13" s="89"/>
      <c r="N13" s="89"/>
      <c r="O13" s="89"/>
      <c r="P13" s="89"/>
      <c r="Q13" s="89"/>
      <c r="R13" s="89"/>
      <c r="S13" s="89"/>
    </row>
    <row r="14" spans="1:21" ht="12.95" customHeight="1">
      <c r="A14" s="505"/>
      <c r="B14" s="505"/>
      <c r="C14" s="319" t="s">
        <v>0</v>
      </c>
      <c r="D14" s="322">
        <v>2777998</v>
      </c>
      <c r="E14" s="320">
        <v>891779.6105495831</v>
      </c>
      <c r="F14" s="320">
        <v>9714563.2955499981</v>
      </c>
      <c r="G14" s="321">
        <f>SUM(G8:G13)</f>
        <v>1</v>
      </c>
      <c r="H14" s="321">
        <f>(E14-I14)/I14</f>
        <v>-0.21378045330523146</v>
      </c>
      <c r="I14" s="322">
        <v>1134262.833197908</v>
      </c>
      <c r="J14" s="320">
        <v>12118789.609366</v>
      </c>
      <c r="K14" s="321">
        <f>SUM(K8:K13)</f>
        <v>1.0000000000000002</v>
      </c>
      <c r="L14" s="91"/>
      <c r="M14" s="89"/>
      <c r="N14" s="89"/>
      <c r="O14" s="89"/>
      <c r="P14" s="89"/>
      <c r="Q14" s="89"/>
      <c r="R14" s="89"/>
      <c r="S14" s="89"/>
    </row>
    <row r="15" spans="1:21" ht="12.95" customHeight="1">
      <c r="A15" s="503" t="str">
        <f>'3.1'!E5</f>
        <v>Únor</v>
      </c>
      <c r="B15" s="503"/>
      <c r="C15" s="165" t="s">
        <v>4</v>
      </c>
      <c r="D15" s="313">
        <v>1571</v>
      </c>
      <c r="E15" s="309">
        <v>322308.6166740249</v>
      </c>
      <c r="F15" s="309">
        <v>3499584.7333470001</v>
      </c>
      <c r="G15" s="310">
        <f>E15/$E$21</f>
        <v>0.37444337565240832</v>
      </c>
      <c r="H15" s="310">
        <f>(E15-I15)/I15</f>
        <v>-3.2585518019614811E-2</v>
      </c>
      <c r="I15" s="313">
        <v>333164.96980097913</v>
      </c>
      <c r="J15" s="309">
        <v>3563736.9240569999</v>
      </c>
      <c r="K15" s="310">
        <f>I15/$I$21</f>
        <v>0.37413230781918655</v>
      </c>
      <c r="L15" s="91"/>
      <c r="M15" s="89"/>
      <c r="N15" s="89"/>
      <c r="O15" s="89"/>
      <c r="P15" s="89"/>
      <c r="Q15" s="89"/>
      <c r="R15" s="89"/>
      <c r="S15" s="89"/>
    </row>
    <row r="16" spans="1:21" ht="12.95" customHeight="1">
      <c r="A16" s="504"/>
      <c r="B16" s="504"/>
      <c r="C16" s="155" t="s">
        <v>5</v>
      </c>
      <c r="D16" s="314">
        <v>6237</v>
      </c>
      <c r="E16" s="130">
        <v>84644.104630115195</v>
      </c>
      <c r="F16" s="130">
        <v>918619.0390799999</v>
      </c>
      <c r="G16" s="308">
        <f t="shared" ref="G16:G20" si="3">E16/$E$21</f>
        <v>9.8335640523166498E-2</v>
      </c>
      <c r="H16" s="308">
        <f t="shared" ref="H16:H18" si="4">(E16-I16)/I16</f>
        <v>-4.4135548094210719E-2</v>
      </c>
      <c r="I16" s="314">
        <v>88552.413955088457</v>
      </c>
      <c r="J16" s="130">
        <v>947621.99068999977</v>
      </c>
      <c r="K16" s="308">
        <f t="shared" ref="K16:K20" si="5">I16/$I$21</f>
        <v>9.9441183794827095E-2</v>
      </c>
      <c r="L16" s="92"/>
      <c r="M16" s="89"/>
      <c r="N16" s="89"/>
      <c r="O16" s="89"/>
      <c r="P16" s="89"/>
      <c r="Q16" s="89"/>
      <c r="R16" s="89"/>
      <c r="S16" s="89"/>
    </row>
    <row r="17" spans="1:20" ht="12.95" customHeight="1">
      <c r="A17" s="504"/>
      <c r="B17" s="504"/>
      <c r="C17" s="155" t="s">
        <v>6</v>
      </c>
      <c r="D17" s="314">
        <v>203239</v>
      </c>
      <c r="E17" s="130">
        <v>149738.67570614559</v>
      </c>
      <c r="F17" s="130">
        <v>1624647.7183399999</v>
      </c>
      <c r="G17" s="308">
        <f t="shared" si="3"/>
        <v>0.17395952914853932</v>
      </c>
      <c r="H17" s="308">
        <f t="shared" si="4"/>
        <v>2.3838144621257545E-3</v>
      </c>
      <c r="I17" s="314">
        <v>149382.57536260661</v>
      </c>
      <c r="J17" s="130">
        <v>1598366.4674999998</v>
      </c>
      <c r="K17" s="308">
        <f>I17/$I$21</f>
        <v>0.16775127259559003</v>
      </c>
      <c r="L17" s="91"/>
      <c r="M17" s="89"/>
      <c r="N17" s="89"/>
      <c r="O17" s="89"/>
      <c r="P17" s="89"/>
      <c r="Q17" s="89"/>
      <c r="R17" s="89"/>
      <c r="S17" s="89"/>
    </row>
    <row r="18" spans="1:20" ht="12.95" customHeight="1">
      <c r="A18" s="504"/>
      <c r="B18" s="504"/>
      <c r="C18" s="155" t="s">
        <v>7</v>
      </c>
      <c r="D18" s="314">
        <v>2564140</v>
      </c>
      <c r="E18" s="130">
        <v>279281.75202647486</v>
      </c>
      <c r="F18" s="130">
        <v>3029481.1226499998</v>
      </c>
      <c r="G18" s="308">
        <f t="shared" si="3"/>
        <v>0.32445673673278458</v>
      </c>
      <c r="H18" s="308">
        <f t="shared" si="4"/>
        <v>-3.4919922402301011E-2</v>
      </c>
      <c r="I18" s="314">
        <v>289387.12808337092</v>
      </c>
      <c r="J18" s="130">
        <v>3095985.2085000002</v>
      </c>
      <c r="K18" s="308">
        <f>I18/$I$21</f>
        <v>0.32497136222837048</v>
      </c>
      <c r="L18" s="91"/>
      <c r="M18" s="89"/>
      <c r="N18" s="89"/>
      <c r="O18" s="89"/>
      <c r="P18" s="89"/>
      <c r="Q18" s="89"/>
      <c r="R18" s="89"/>
      <c r="S18" s="89"/>
    </row>
    <row r="19" spans="1:20" ht="12.95" customHeight="1">
      <c r="A19" s="504"/>
      <c r="B19" s="504"/>
      <c r="C19" s="155" t="s">
        <v>93</v>
      </c>
      <c r="D19" s="314">
        <v>273</v>
      </c>
      <c r="E19" s="130">
        <v>6998.4378681935768</v>
      </c>
      <c r="F19" s="130">
        <v>75919.713230000008</v>
      </c>
      <c r="G19" s="308">
        <f t="shared" si="3"/>
        <v>8.1304642944447746E-3</v>
      </c>
      <c r="H19" s="308">
        <f>(E19-I19)/I19</f>
        <v>-0.11511314509114817</v>
      </c>
      <c r="I19" s="314">
        <v>7908.8505263358829</v>
      </c>
      <c r="J19" s="130">
        <v>84598.460690000007</v>
      </c>
      <c r="K19" s="308">
        <f>I19/$I$21</f>
        <v>8.8813553879407165E-3</v>
      </c>
      <c r="L19" s="91"/>
      <c r="M19" s="89"/>
      <c r="N19" s="89"/>
      <c r="O19" s="89"/>
      <c r="P19" s="89"/>
      <c r="Q19" s="89"/>
      <c r="R19" s="89"/>
      <c r="S19" s="89"/>
    </row>
    <row r="20" spans="1:20" ht="12.95" customHeight="1">
      <c r="A20" s="504"/>
      <c r="B20" s="504"/>
      <c r="C20" s="155" t="s">
        <v>94</v>
      </c>
      <c r="D20" s="314"/>
      <c r="E20" s="130">
        <v>17795.721669949027</v>
      </c>
      <c r="F20" s="130">
        <v>193137.02434900001</v>
      </c>
      <c r="G20" s="308">
        <f t="shared" si="3"/>
        <v>2.0674253648656618E-2</v>
      </c>
      <c r="H20" s="308">
        <f t="shared" ref="H20" si="6">(E20-I20)/I20</f>
        <v>-0.19492628339880566</v>
      </c>
      <c r="I20" s="314">
        <v>22104.462365356801</v>
      </c>
      <c r="J20" s="130">
        <v>236659.74078100003</v>
      </c>
      <c r="K20" s="308">
        <f t="shared" si="5"/>
        <v>2.4822518174085033E-2</v>
      </c>
      <c r="L20" s="91"/>
      <c r="M20" s="89"/>
      <c r="N20" s="89"/>
      <c r="O20" s="89"/>
      <c r="P20" s="89"/>
      <c r="Q20" s="89"/>
      <c r="R20" s="89"/>
      <c r="S20" s="89"/>
    </row>
    <row r="21" spans="1:20" ht="12.95" customHeight="1">
      <c r="A21" s="505"/>
      <c r="B21" s="505"/>
      <c r="C21" s="319" t="s">
        <v>0</v>
      </c>
      <c r="D21" s="322">
        <v>2775460</v>
      </c>
      <c r="E21" s="320">
        <v>860767.30857490306</v>
      </c>
      <c r="F21" s="320">
        <v>9341389.3509960007</v>
      </c>
      <c r="G21" s="321">
        <f>SUM(G15:G20)</f>
        <v>1.0000000000000002</v>
      </c>
      <c r="H21" s="321">
        <f>(E21-I21)/I21</f>
        <v>-3.3389195014067355E-2</v>
      </c>
      <c r="I21" s="322">
        <v>890500.40009373787</v>
      </c>
      <c r="J21" s="320">
        <v>9526968.7922179978</v>
      </c>
      <c r="K21" s="321">
        <f>SUM(K15:K20)</f>
        <v>0.99999999999999989</v>
      </c>
      <c r="L21" s="91"/>
      <c r="M21" s="89"/>
      <c r="N21" s="89"/>
      <c r="O21" s="89"/>
      <c r="P21" s="89"/>
      <c r="Q21" s="89"/>
      <c r="R21" s="89"/>
      <c r="S21" s="89"/>
    </row>
    <row r="22" spans="1:20" ht="12.95" customHeight="1">
      <c r="A22" s="503" t="str">
        <f>'3.1'!F5</f>
        <v>Březen</v>
      </c>
      <c r="B22" s="503"/>
      <c r="C22" s="165" t="s">
        <v>4</v>
      </c>
      <c r="D22" s="313">
        <v>1562</v>
      </c>
      <c r="E22" s="309">
        <v>317346.03022918274</v>
      </c>
      <c r="F22" s="309">
        <v>3440978.643801</v>
      </c>
      <c r="G22" s="310">
        <f>E22/$E$28</f>
        <v>0.4125298507632934</v>
      </c>
      <c r="H22" s="310">
        <f>(E22-I22)/I22</f>
        <v>-0.16381769758188586</v>
      </c>
      <c r="I22" s="313">
        <v>379517.75505349191</v>
      </c>
      <c r="J22" s="309">
        <v>4077079.40429</v>
      </c>
      <c r="K22" s="310">
        <f>I22/$I$28</f>
        <v>0.41134807812480173</v>
      </c>
      <c r="L22" s="93"/>
      <c r="M22" s="89"/>
      <c r="N22" s="89"/>
      <c r="O22" s="89"/>
      <c r="P22" s="89"/>
      <c r="Q22" s="89"/>
      <c r="R22" s="89"/>
      <c r="S22" s="89"/>
      <c r="T22" s="88"/>
    </row>
    <row r="23" spans="1:20" ht="12.95" customHeight="1">
      <c r="A23" s="504"/>
      <c r="B23" s="504"/>
      <c r="C23" s="155" t="s">
        <v>5</v>
      </c>
      <c r="D23" s="314">
        <v>6124</v>
      </c>
      <c r="E23" s="130">
        <v>73962.819966487572</v>
      </c>
      <c r="F23" s="130">
        <v>802006.48307999969</v>
      </c>
      <c r="G23" s="308">
        <f t="shared" ref="G23:G27" si="7">E23/$E$28</f>
        <v>9.614700729286646E-2</v>
      </c>
      <c r="H23" s="308">
        <f t="shared" ref="H23:H26" si="8">(E23-I23)/I23</f>
        <v>-0.16928134929245148</v>
      </c>
      <c r="I23" s="314">
        <v>89034.741068460629</v>
      </c>
      <c r="J23" s="130">
        <v>956475.39709999971</v>
      </c>
      <c r="K23" s="308">
        <f t="shared" ref="K23:K27" si="9">I23/$I$28</f>
        <v>9.6502124438653872E-2</v>
      </c>
      <c r="L23" s="93"/>
      <c r="M23" s="89"/>
      <c r="N23" s="89"/>
      <c r="O23" s="89"/>
      <c r="P23" s="89"/>
      <c r="Q23" s="89"/>
      <c r="R23" s="89"/>
      <c r="S23" s="89"/>
      <c r="T23" s="88"/>
    </row>
    <row r="24" spans="1:20" ht="12.95" customHeight="1">
      <c r="A24" s="504"/>
      <c r="B24" s="504"/>
      <c r="C24" s="155" t="s">
        <v>6</v>
      </c>
      <c r="D24" s="314">
        <v>203202</v>
      </c>
      <c r="E24" s="130">
        <v>125379.56535992275</v>
      </c>
      <c r="F24" s="130">
        <v>1359260.0900159052</v>
      </c>
      <c r="G24" s="308">
        <f t="shared" si="7"/>
        <v>0.16298553774043448</v>
      </c>
      <c r="H24" s="308">
        <f t="shared" si="8"/>
        <v>-0.15452078222741503</v>
      </c>
      <c r="I24" s="314">
        <v>148294.08307661922</v>
      </c>
      <c r="J24" s="130">
        <v>1592635.7480540948</v>
      </c>
      <c r="K24" s="308">
        <f t="shared" si="9"/>
        <v>0.16073157384230724</v>
      </c>
      <c r="L24" s="93"/>
      <c r="M24" s="89"/>
      <c r="N24" s="89"/>
      <c r="O24" s="89"/>
      <c r="P24" s="89"/>
      <c r="Q24" s="89"/>
      <c r="R24" s="89"/>
      <c r="S24" s="89"/>
      <c r="T24" s="88"/>
    </row>
    <row r="25" spans="1:20" ht="12.95" customHeight="1">
      <c r="A25" s="504"/>
      <c r="B25" s="504"/>
      <c r="C25" s="155" t="s">
        <v>7</v>
      </c>
      <c r="D25" s="314">
        <v>2561383</v>
      </c>
      <c r="E25" s="130">
        <v>227622.00917493357</v>
      </c>
      <c r="F25" s="130">
        <v>2467191.9449630491</v>
      </c>
      <c r="G25" s="308">
        <f t="shared" si="7"/>
        <v>0.29589427480016839</v>
      </c>
      <c r="H25" s="308">
        <f t="shared" si="8"/>
        <v>-0.18128767221297554</v>
      </c>
      <c r="I25" s="314">
        <v>278024.40668042068</v>
      </c>
      <c r="J25" s="130">
        <v>2985295.1682687374</v>
      </c>
      <c r="K25" s="308">
        <f t="shared" si="9"/>
        <v>0.30134243744053546</v>
      </c>
      <c r="L25" s="93"/>
      <c r="M25" s="89"/>
      <c r="N25" s="89"/>
      <c r="O25" s="89"/>
      <c r="P25" s="89"/>
      <c r="Q25" s="89"/>
      <c r="R25" s="89"/>
      <c r="S25" s="89"/>
      <c r="T25" s="88"/>
    </row>
    <row r="26" spans="1:20" ht="12.95" customHeight="1">
      <c r="A26" s="504"/>
      <c r="B26" s="504"/>
      <c r="C26" s="155" t="s">
        <v>93</v>
      </c>
      <c r="D26" s="314">
        <v>273</v>
      </c>
      <c r="E26" s="130">
        <v>7771.2376838427881</v>
      </c>
      <c r="F26" s="130">
        <v>84243.039270000008</v>
      </c>
      <c r="G26" s="308">
        <f t="shared" si="7"/>
        <v>1.0102119505470152E-2</v>
      </c>
      <c r="H26" s="308">
        <f t="shared" si="8"/>
        <v>-8.0792342114829899E-2</v>
      </c>
      <c r="I26" s="314">
        <v>8454.2786574713155</v>
      </c>
      <c r="J26" s="130">
        <v>90752.821179999984</v>
      </c>
      <c r="K26" s="308">
        <f t="shared" si="9"/>
        <v>9.1633427721772593E-3</v>
      </c>
      <c r="L26" s="93"/>
      <c r="M26" s="89"/>
      <c r="N26" s="89"/>
      <c r="O26" s="89"/>
      <c r="P26" s="89"/>
      <c r="Q26" s="89"/>
      <c r="R26" s="89"/>
      <c r="S26" s="89"/>
      <c r="T26" s="88"/>
    </row>
    <row r="27" spans="1:20" ht="12.95" customHeight="1">
      <c r="A27" s="504"/>
      <c r="B27" s="504"/>
      <c r="C27" s="155" t="s">
        <v>94</v>
      </c>
      <c r="D27" s="314"/>
      <c r="E27" s="130">
        <v>17186.378775875481</v>
      </c>
      <c r="F27" s="130">
        <v>186339.213552</v>
      </c>
      <c r="G27" s="308">
        <f t="shared" si="7"/>
        <v>2.2341209897767195E-2</v>
      </c>
      <c r="H27" s="308">
        <f t="shared" ref="H27" si="10">(E27-I27)/I27</f>
        <v>-0.10924765341603662</v>
      </c>
      <c r="I27" s="314">
        <v>19294.2278982315</v>
      </c>
      <c r="J27" s="130">
        <v>207215.45435699989</v>
      </c>
      <c r="K27" s="308">
        <f t="shared" si="9"/>
        <v>2.0912443381524572E-2</v>
      </c>
      <c r="L27" s="93"/>
      <c r="M27" s="89"/>
      <c r="N27" s="89"/>
      <c r="O27" s="89"/>
      <c r="P27" s="89"/>
      <c r="Q27" s="89"/>
      <c r="R27" s="89"/>
      <c r="S27" s="89"/>
      <c r="T27" s="88"/>
    </row>
    <row r="28" spans="1:20" ht="12.95" customHeight="1">
      <c r="A28" s="505"/>
      <c r="B28" s="505"/>
      <c r="C28" s="319" t="s">
        <v>0</v>
      </c>
      <c r="D28" s="322">
        <v>2772544</v>
      </c>
      <c r="E28" s="320">
        <v>769268.04119024484</v>
      </c>
      <c r="F28" s="320">
        <v>8340019.4146819534</v>
      </c>
      <c r="G28" s="321">
        <f>SUM(G22:G27)</f>
        <v>1</v>
      </c>
      <c r="H28" s="321">
        <f>(E28-I28)/I28</f>
        <v>-0.16621310572983022</v>
      </c>
      <c r="I28" s="322">
        <v>922619.49243469513</v>
      </c>
      <c r="J28" s="320">
        <v>9909453.9932498317</v>
      </c>
      <c r="K28" s="321">
        <f>SUM(K22:K27)</f>
        <v>1.0000000000000002</v>
      </c>
      <c r="M28" s="89"/>
      <c r="N28" s="89"/>
      <c r="O28" s="89"/>
      <c r="P28" s="89"/>
      <c r="Q28" s="89"/>
      <c r="R28" s="89"/>
      <c r="S28" s="89"/>
    </row>
    <row r="29" spans="1:20" ht="12.95" customHeight="1">
      <c r="A29" s="506" t="str">
        <f>'3.1'!G5</f>
        <v>I. čtvrtletí</v>
      </c>
      <c r="B29" s="503"/>
      <c r="C29" s="165" t="s">
        <v>4</v>
      </c>
      <c r="D29" s="313">
        <f>D22</f>
        <v>1562</v>
      </c>
      <c r="E29" s="309">
        <f>E8+E15+E22</f>
        <v>972737.79653115687</v>
      </c>
      <c r="F29" s="309">
        <f>F8+F15+F22</f>
        <v>10569378.439568</v>
      </c>
      <c r="G29" s="310">
        <f>E29/$E$35</f>
        <v>0.38572925128882407</v>
      </c>
      <c r="H29" s="310">
        <f>(E29-I29)/I29</f>
        <v>-0.13959565467459226</v>
      </c>
      <c r="I29" s="313">
        <f>I8+I15+I22</f>
        <v>1130558.9073510133</v>
      </c>
      <c r="J29" s="309">
        <f>J8+J15+J22</f>
        <v>12105793.593597</v>
      </c>
      <c r="K29" s="310">
        <f>I29/$I$35</f>
        <v>0.38358062476341703</v>
      </c>
      <c r="M29" s="89"/>
      <c r="N29" s="89"/>
      <c r="O29" s="89"/>
      <c r="P29" s="89"/>
      <c r="Q29" s="89"/>
      <c r="R29" s="89"/>
      <c r="S29" s="89"/>
    </row>
    <row r="30" spans="1:20" ht="12.95" customHeight="1">
      <c r="A30" s="504"/>
      <c r="B30" s="504"/>
      <c r="C30" s="155" t="s">
        <v>5</v>
      </c>
      <c r="D30" s="314">
        <f t="shared" ref="D30:D33" si="11">D23</f>
        <v>6124</v>
      </c>
      <c r="E30" s="130">
        <f>E9+E16+E23</f>
        <v>246520.6925198005</v>
      </c>
      <c r="F30" s="130">
        <f t="shared" ref="F30" si="12">F9+F16+F23</f>
        <v>2678342.1776699997</v>
      </c>
      <c r="G30" s="308">
        <f t="shared" ref="G30:G34" si="13">E30/$E$35</f>
        <v>9.7755266107642527E-2</v>
      </c>
      <c r="H30" s="308">
        <f t="shared" ref="H30:H32" si="14">(E30-I30)/I30</f>
        <v>-0.15424322189054915</v>
      </c>
      <c r="I30" s="314">
        <f>I9+I16+I23</f>
        <v>291479.41689673084</v>
      </c>
      <c r="J30" s="130">
        <f t="shared" ref="J30" si="15">J9+J16+J23</f>
        <v>3120950.7358399997</v>
      </c>
      <c r="K30" s="308">
        <f t="shared" ref="K30:K34" si="16">I30/$I$35</f>
        <v>9.8894322190512182E-2</v>
      </c>
      <c r="M30" s="89"/>
      <c r="N30" s="89"/>
      <c r="O30" s="89"/>
      <c r="P30" s="89"/>
      <c r="Q30" s="89"/>
      <c r="R30" s="89"/>
      <c r="S30" s="89"/>
    </row>
    <row r="31" spans="1:20" ht="12.95" customHeight="1">
      <c r="A31" s="504"/>
      <c r="B31" s="504"/>
      <c r="C31" s="155" t="s">
        <v>6</v>
      </c>
      <c r="D31" s="314">
        <f t="shared" si="11"/>
        <v>203202</v>
      </c>
      <c r="E31" s="130">
        <f t="shared" ref="E31:F31" si="17">E10+E17+E24</f>
        <v>433601.10803893587</v>
      </c>
      <c r="F31" s="130">
        <f t="shared" si="17"/>
        <v>4710218.3123059049</v>
      </c>
      <c r="G31" s="308">
        <f t="shared" si="13"/>
        <v>0.17194009666150167</v>
      </c>
      <c r="H31" s="308">
        <f t="shared" si="14"/>
        <v>-0.1185829420943927</v>
      </c>
      <c r="I31" s="314">
        <f t="shared" ref="I31:J31" si="18">I10+I17+I24</f>
        <v>491936.37013248168</v>
      </c>
      <c r="J31" s="130">
        <f t="shared" si="18"/>
        <v>5266414.4165960941</v>
      </c>
      <c r="K31" s="308">
        <f t="shared" si="16"/>
        <v>0.16690617266586943</v>
      </c>
      <c r="M31" s="89"/>
      <c r="N31" s="89"/>
      <c r="O31" s="89"/>
      <c r="P31" s="89"/>
      <c r="Q31" s="89"/>
      <c r="R31" s="89"/>
      <c r="S31" s="89"/>
    </row>
    <row r="32" spans="1:20" ht="12.95" customHeight="1">
      <c r="A32" s="504"/>
      <c r="B32" s="504"/>
      <c r="C32" s="155" t="s">
        <v>7</v>
      </c>
      <c r="D32" s="314">
        <f t="shared" si="11"/>
        <v>2561383</v>
      </c>
      <c r="E32" s="130">
        <f>E11+E18+E25</f>
        <v>793646.40396804886</v>
      </c>
      <c r="F32" s="130">
        <f t="shared" ref="E32:F34" si="19">F11+F18+F25</f>
        <v>8619917.6248230487</v>
      </c>
      <c r="G32" s="308">
        <f t="shared" si="13"/>
        <v>0.31471238630014275</v>
      </c>
      <c r="H32" s="308">
        <f t="shared" si="14"/>
        <v>-0.15922278030988005</v>
      </c>
      <c r="I32" s="314">
        <f>I11+I18+I25</f>
        <v>943943.75273459265</v>
      </c>
      <c r="J32" s="130">
        <f t="shared" ref="J32" si="20">J11+J18+J25</f>
        <v>10103876.503418736</v>
      </c>
      <c r="K32" s="308">
        <f t="shared" si="16"/>
        <v>0.32026507602672155</v>
      </c>
      <c r="M32" s="89"/>
      <c r="N32" s="89"/>
      <c r="O32" s="89"/>
      <c r="P32" s="89"/>
      <c r="Q32" s="89"/>
      <c r="R32" s="89"/>
      <c r="S32" s="89"/>
    </row>
    <row r="33" spans="1:20" ht="12.95" customHeight="1">
      <c r="A33" s="504"/>
      <c r="B33" s="504"/>
      <c r="C33" s="155" t="s">
        <v>93</v>
      </c>
      <c r="D33" s="314">
        <f t="shared" si="11"/>
        <v>273</v>
      </c>
      <c r="E33" s="130">
        <f>E12+E19+E26</f>
        <v>22174.044978425176</v>
      </c>
      <c r="F33" s="130">
        <f t="shared" si="19"/>
        <v>240809.60168000002</v>
      </c>
      <c r="G33" s="308">
        <f t="shared" si="13"/>
        <v>8.792891360933865E-3</v>
      </c>
      <c r="H33" s="308">
        <f>(E33-I33)/I33</f>
        <v>-9.6936859971533257E-2</v>
      </c>
      <c r="I33" s="314">
        <f>I12+I19+I26</f>
        <v>24554.25761007829</v>
      </c>
      <c r="J33" s="130">
        <f t="shared" ref="J33" si="21">J12+J19+J26</f>
        <v>262846.10711799999</v>
      </c>
      <c r="K33" s="308">
        <f t="shared" si="16"/>
        <v>8.3308683991921116E-3</v>
      </c>
      <c r="M33" s="89"/>
      <c r="N33" s="89"/>
      <c r="O33" s="89"/>
      <c r="P33" s="89"/>
      <c r="Q33" s="89"/>
      <c r="R33" s="89"/>
      <c r="S33" s="89"/>
    </row>
    <row r="34" spans="1:20" ht="12.95" customHeight="1">
      <c r="A34" s="504"/>
      <c r="B34" s="504"/>
      <c r="C34" s="155" t="s">
        <v>94</v>
      </c>
      <c r="D34" s="314"/>
      <c r="E34" s="130">
        <f t="shared" si="19"/>
        <v>53134.914278364027</v>
      </c>
      <c r="F34" s="130">
        <f t="shared" si="19"/>
        <v>577305.90518100001</v>
      </c>
      <c r="G34" s="308">
        <f t="shared" si="13"/>
        <v>2.1070108280955162E-2</v>
      </c>
      <c r="H34" s="308">
        <f t="shared" ref="H34" si="22">(E34-I34)/I34</f>
        <v>-0.1814066078151241</v>
      </c>
      <c r="I34" s="314">
        <f t="shared" ref="I34:J34" si="23">I13+I20+I27</f>
        <v>64910.021001444547</v>
      </c>
      <c r="J34" s="130">
        <f t="shared" si="23"/>
        <v>695331.03826399986</v>
      </c>
      <c r="K34" s="308">
        <f t="shared" si="16"/>
        <v>2.20229359542875E-2</v>
      </c>
      <c r="M34" s="89"/>
      <c r="N34" s="89"/>
      <c r="O34" s="89"/>
      <c r="P34" s="89"/>
      <c r="Q34" s="89"/>
      <c r="R34" s="89"/>
      <c r="S34" s="89"/>
    </row>
    <row r="35" spans="1:20" ht="12.95" customHeight="1">
      <c r="A35" s="505"/>
      <c r="B35" s="505"/>
      <c r="C35" s="319" t="s">
        <v>0</v>
      </c>
      <c r="D35" s="322">
        <f>SUM(D29:D34)</f>
        <v>2772544</v>
      </c>
      <c r="E35" s="320">
        <f>SUM(E29:E34)</f>
        <v>2521814.9603147311</v>
      </c>
      <c r="F35" s="320">
        <f>SUM(F29:F34)</f>
        <v>27395972.061227955</v>
      </c>
      <c r="G35" s="321">
        <f>SUM(G29:G34)</f>
        <v>1</v>
      </c>
      <c r="H35" s="321">
        <f>(E35-I35)/I35</f>
        <v>-0.1443883624942992</v>
      </c>
      <c r="I35" s="322">
        <f>SUM(I29:I34)</f>
        <v>2947382.7257263418</v>
      </c>
      <c r="J35" s="320">
        <f>SUM(J29:J34)</f>
        <v>31555212.394833829</v>
      </c>
      <c r="K35" s="321">
        <f>SUM(K29:K34)</f>
        <v>0.99999999999999989</v>
      </c>
      <c r="M35" s="89"/>
      <c r="N35" s="89"/>
      <c r="O35" s="89"/>
      <c r="P35" s="89"/>
      <c r="Q35" s="89"/>
      <c r="R35" s="89"/>
      <c r="S35" s="89"/>
    </row>
    <row r="36" spans="1:20" ht="20.100000000000001" customHeight="1">
      <c r="A36" s="127"/>
      <c r="B36" s="304"/>
      <c r="C36" s="102"/>
      <c r="D36" s="88"/>
      <c r="E36" s="88"/>
      <c r="F36" s="88"/>
      <c r="G36" s="507" t="s">
        <v>272</v>
      </c>
      <c r="H36" s="507"/>
      <c r="I36" s="507"/>
      <c r="J36" s="507"/>
      <c r="K36" s="507"/>
    </row>
    <row r="37" spans="1:20" ht="15" customHeight="1">
      <c r="A37" s="499" t="s">
        <v>271</v>
      </c>
      <c r="B37" s="499"/>
      <c r="C37" s="499"/>
      <c r="D37" s="499"/>
      <c r="E37" s="499"/>
      <c r="F37" s="120"/>
      <c r="G37" s="507"/>
      <c r="H37" s="507"/>
      <c r="I37" s="507"/>
      <c r="J37" s="507"/>
      <c r="K37" s="507"/>
      <c r="M37" s="94"/>
      <c r="N37" s="94"/>
      <c r="O37" s="94"/>
      <c r="P37" s="94"/>
      <c r="Q37" s="94"/>
      <c r="R37" s="94"/>
      <c r="S37" s="94"/>
    </row>
    <row r="38" spans="1:20" ht="15" customHeight="1">
      <c r="A38" s="500" t="str">
        <f>A29</f>
        <v>I. čtvrtletí</v>
      </c>
      <c r="B38" s="501"/>
      <c r="C38" s="501"/>
      <c r="D38" s="501"/>
      <c r="E38" s="501"/>
      <c r="F38" s="126"/>
      <c r="G38" s="502" t="str">
        <f>A29</f>
        <v>I. čtvrtletí</v>
      </c>
      <c r="H38" s="502"/>
      <c r="I38" s="502"/>
      <c r="J38" s="502"/>
      <c r="K38" s="502"/>
      <c r="M38" s="94"/>
      <c r="N38" s="94"/>
      <c r="O38" s="94"/>
      <c r="P38" s="94"/>
      <c r="Q38" s="94"/>
      <c r="R38" s="94"/>
      <c r="S38" s="94"/>
    </row>
    <row r="39" spans="1:20" ht="15" customHeight="1">
      <c r="A39" s="127"/>
      <c r="B39" s="127"/>
      <c r="C39" s="127"/>
      <c r="D39" s="76"/>
      <c r="E39" s="76"/>
      <c r="F39" s="76"/>
      <c r="G39" s="127"/>
      <c r="H39" s="127"/>
      <c r="I39" s="127"/>
      <c r="J39" s="127"/>
      <c r="K39" s="127"/>
      <c r="M39" s="94"/>
      <c r="N39" s="94"/>
      <c r="O39" s="94"/>
      <c r="P39" s="94"/>
      <c r="Q39" s="94"/>
      <c r="R39" s="94"/>
      <c r="S39" s="94"/>
      <c r="T39" s="94"/>
    </row>
    <row r="40" spans="1:20" ht="15" customHeight="1">
      <c r="A40" s="95"/>
      <c r="B40" s="95"/>
      <c r="C40" s="95"/>
      <c r="D40" s="76"/>
      <c r="E40" s="76"/>
      <c r="F40" s="76"/>
      <c r="G40" s="95"/>
      <c r="H40" s="95"/>
      <c r="I40" s="95"/>
      <c r="J40" s="95"/>
      <c r="K40" s="95"/>
    </row>
    <row r="41" spans="1:20" ht="15" customHeight="1">
      <c r="A41" s="95"/>
      <c r="B41" s="95"/>
      <c r="C41" s="95"/>
      <c r="D41" s="76"/>
      <c r="E41" s="76"/>
      <c r="F41" s="76"/>
      <c r="G41" s="95"/>
      <c r="H41" s="95"/>
      <c r="I41" s="95"/>
      <c r="J41" s="95"/>
      <c r="K41" s="95"/>
    </row>
    <row r="42" spans="1:20" ht="15" customHeight="1">
      <c r="A42" s="95"/>
      <c r="B42" s="95"/>
      <c r="C42" s="95">
        <f>D4</f>
        <v>2023</v>
      </c>
      <c r="D42" s="95">
        <f>I4</f>
        <v>2022</v>
      </c>
      <c r="E42" s="76"/>
      <c r="F42" s="76"/>
      <c r="G42" s="76"/>
      <c r="H42" s="95"/>
      <c r="I42" s="95">
        <f>D4</f>
        <v>2023</v>
      </c>
      <c r="J42" s="95">
        <f>I4</f>
        <v>2022</v>
      </c>
      <c r="K42" s="95"/>
    </row>
    <row r="43" spans="1:20" ht="15" customHeight="1">
      <c r="A43" s="95"/>
      <c r="B43" s="95" t="str">
        <f>A8</f>
        <v>Leden</v>
      </c>
      <c r="C43" s="78">
        <f>E14</f>
        <v>891779.6105495831</v>
      </c>
      <c r="D43" s="78">
        <f>I14</f>
        <v>1134262.833197908</v>
      </c>
      <c r="E43" s="76"/>
      <c r="F43" s="76"/>
      <c r="G43" s="76"/>
      <c r="H43" s="95" t="str">
        <f>A8</f>
        <v>Leden</v>
      </c>
      <c r="I43" s="96">
        <f>E14/E35</f>
        <v>0.35362610841133479</v>
      </c>
      <c r="J43" s="96">
        <f>I14/I35</f>
        <v>0.38483730779089254</v>
      </c>
      <c r="K43" s="95"/>
    </row>
    <row r="44" spans="1:20" ht="15" customHeight="1">
      <c r="A44" s="95"/>
      <c r="B44" s="95" t="str">
        <f>A15</f>
        <v>Únor</v>
      </c>
      <c r="C44" s="78">
        <f>E21</f>
        <v>860767.30857490306</v>
      </c>
      <c r="D44" s="78">
        <f>I21</f>
        <v>890500.40009373787</v>
      </c>
      <c r="E44" s="76"/>
      <c r="F44" s="76"/>
      <c r="G44" s="76"/>
      <c r="H44" s="95" t="str">
        <f>A15</f>
        <v>Únor</v>
      </c>
      <c r="I44" s="96">
        <f>E21/E35</f>
        <v>0.34132849638875817</v>
      </c>
      <c r="J44" s="96">
        <f>I21/I35</f>
        <v>0.302132597955797</v>
      </c>
      <c r="K44" s="95"/>
    </row>
    <row r="45" spans="1:20" ht="15" customHeight="1">
      <c r="A45" s="95"/>
      <c r="B45" s="95" t="str">
        <f>A22</f>
        <v>Březen</v>
      </c>
      <c r="C45" s="78">
        <f>E28</f>
        <v>769268.04119024484</v>
      </c>
      <c r="D45" s="78">
        <f>I28</f>
        <v>922619.49243469513</v>
      </c>
      <c r="E45" s="76"/>
      <c r="F45" s="76"/>
      <c r="G45" s="76"/>
      <c r="H45" s="95" t="str">
        <f>A22</f>
        <v>Březen</v>
      </c>
      <c r="I45" s="96">
        <f>E28/E35</f>
        <v>0.30504539519990698</v>
      </c>
      <c r="J45" s="96">
        <f>I28/I35</f>
        <v>0.31303009425331019</v>
      </c>
      <c r="K45" s="95"/>
    </row>
    <row r="46" spans="1:20" ht="15" customHeight="1">
      <c r="A46" s="95"/>
      <c r="B46" s="95"/>
      <c r="C46" s="78">
        <f>SUM(C43:C45)</f>
        <v>2521814.9603147311</v>
      </c>
      <c r="D46" s="78">
        <f>SUM(D43:D45)</f>
        <v>2947382.7257263409</v>
      </c>
      <c r="E46" s="95"/>
      <c r="F46" s="95"/>
      <c r="G46" s="95"/>
      <c r="H46" s="95"/>
      <c r="I46" s="97">
        <f>SUM(I43:I45)</f>
        <v>1</v>
      </c>
      <c r="J46" s="97">
        <f>SUM(J43:J45)</f>
        <v>0.99999999999999978</v>
      </c>
      <c r="K46" s="95"/>
    </row>
    <row r="47" spans="1:20" ht="15" customHeight="1">
      <c r="A47" s="95"/>
      <c r="B47" s="95"/>
      <c r="C47" s="95"/>
      <c r="D47" s="95"/>
      <c r="E47" s="95"/>
      <c r="F47" s="95"/>
      <c r="G47" s="95"/>
      <c r="H47" s="95"/>
      <c r="I47" s="95"/>
      <c r="J47" s="95"/>
      <c r="K47" s="95"/>
    </row>
    <row r="48" spans="1:20" ht="15" customHeight="1">
      <c r="A48" s="95"/>
      <c r="B48" s="95"/>
      <c r="C48" s="95"/>
      <c r="D48" s="95"/>
      <c r="E48" s="95"/>
      <c r="F48" s="95"/>
      <c r="G48" s="95"/>
      <c r="H48" s="95"/>
      <c r="I48" s="95"/>
      <c r="J48" s="95"/>
      <c r="K48" s="95"/>
    </row>
    <row r="49" spans="1:11" ht="15" customHeight="1">
      <c r="A49" s="95"/>
      <c r="B49" s="95"/>
      <c r="C49" s="95"/>
      <c r="D49" s="95"/>
      <c r="E49" s="95"/>
      <c r="F49" s="95"/>
      <c r="G49" s="95"/>
      <c r="H49" s="95"/>
      <c r="I49" s="95"/>
      <c r="J49" s="95"/>
      <c r="K49" s="95"/>
    </row>
    <row r="50" spans="1:11" ht="15" customHeight="1">
      <c r="A50" s="95"/>
      <c r="B50" s="95"/>
      <c r="C50" s="95"/>
      <c r="D50" s="95"/>
      <c r="E50" s="95"/>
      <c r="F50" s="95"/>
      <c r="G50" s="95"/>
      <c r="H50" s="95"/>
      <c r="I50" s="95"/>
      <c r="J50" s="95"/>
      <c r="K50" s="95"/>
    </row>
    <row r="51" spans="1:11" ht="15" customHeight="1">
      <c r="A51" s="95"/>
      <c r="B51" s="95"/>
      <c r="C51" s="95"/>
      <c r="D51" s="95"/>
      <c r="E51" s="95"/>
      <c r="F51" s="95"/>
      <c r="G51" s="95"/>
      <c r="H51" s="95"/>
      <c r="I51" s="95"/>
      <c r="J51" s="95"/>
      <c r="K51" s="95"/>
    </row>
    <row r="52" spans="1:11" ht="15" customHeight="1">
      <c r="A52" s="95"/>
      <c r="B52" s="95"/>
      <c r="C52" s="95"/>
      <c r="D52" s="95"/>
      <c r="E52" s="95"/>
      <c r="F52" s="95"/>
      <c r="G52" s="95"/>
      <c r="H52" s="95"/>
      <c r="I52" s="95"/>
      <c r="J52" s="95"/>
      <c r="K52" s="95"/>
    </row>
    <row r="53" spans="1:11" ht="15" customHeight="1">
      <c r="A53" s="95"/>
      <c r="B53" s="95"/>
      <c r="C53" s="95"/>
      <c r="D53" s="95"/>
      <c r="E53" s="95"/>
      <c r="F53" s="95"/>
      <c r="G53" s="95"/>
      <c r="H53" s="95"/>
      <c r="I53" s="95"/>
      <c r="J53" s="95"/>
      <c r="K53" s="95"/>
    </row>
    <row r="54" spans="1:11" ht="15" customHeight="1">
      <c r="A54" s="95"/>
      <c r="B54" s="95"/>
      <c r="C54" s="95"/>
      <c r="D54" s="95"/>
      <c r="E54" s="95"/>
      <c r="F54" s="95"/>
      <c r="G54" s="95"/>
      <c r="H54" s="95"/>
      <c r="I54" s="95"/>
      <c r="J54" s="95"/>
      <c r="K54" s="95"/>
    </row>
    <row r="55" spans="1:11" ht="15" customHeight="1">
      <c r="A55" s="95"/>
      <c r="B55" s="95"/>
      <c r="C55" s="95"/>
      <c r="D55" s="95"/>
      <c r="E55" s="95"/>
      <c r="F55" s="95"/>
      <c r="G55" s="95"/>
      <c r="H55" s="95"/>
      <c r="I55" s="95"/>
      <c r="J55" s="95"/>
      <c r="K55" s="95"/>
    </row>
    <row r="56" spans="1:11" ht="15" customHeight="1">
      <c r="A56" s="95"/>
      <c r="B56" s="95"/>
      <c r="C56" s="95"/>
      <c r="D56" s="95"/>
      <c r="E56" s="95"/>
      <c r="F56" s="95"/>
      <c r="G56" s="95"/>
      <c r="H56" s="95"/>
      <c r="I56" s="95"/>
      <c r="J56" s="95"/>
      <c r="K56" s="95"/>
    </row>
    <row r="57" spans="1:11" ht="15" customHeight="1">
      <c r="A57" s="95"/>
      <c r="B57" s="95"/>
      <c r="C57" s="95"/>
      <c r="D57" s="95"/>
      <c r="E57" s="95"/>
      <c r="F57" s="95"/>
      <c r="G57" s="95"/>
      <c r="H57" s="95"/>
      <c r="I57" s="95"/>
      <c r="J57" s="95"/>
      <c r="K57" s="95"/>
    </row>
    <row r="58" spans="1:11" ht="15" customHeight="1">
      <c r="A58" s="95"/>
      <c r="B58" s="95"/>
      <c r="C58" s="95"/>
      <c r="D58" s="95"/>
      <c r="E58" s="95"/>
      <c r="F58" s="95"/>
      <c r="G58" s="95"/>
      <c r="H58" s="95"/>
      <c r="I58" s="95"/>
      <c r="J58" s="95"/>
      <c r="K58" s="95"/>
    </row>
    <row r="59" spans="1:11" ht="15" customHeight="1">
      <c r="A59" s="95"/>
      <c r="B59" s="95"/>
      <c r="C59" s="95"/>
      <c r="D59" s="95"/>
      <c r="E59" s="95"/>
      <c r="F59" s="95"/>
      <c r="G59" s="95"/>
      <c r="H59" s="95"/>
      <c r="I59" s="95"/>
      <c r="J59" s="95"/>
      <c r="K59" s="95"/>
    </row>
    <row r="60" spans="1:11" ht="15" customHeight="1">
      <c r="A60" s="95"/>
      <c r="B60" s="95"/>
      <c r="C60" s="95"/>
      <c r="D60" s="95"/>
      <c r="E60" s="95"/>
      <c r="F60" s="95"/>
      <c r="G60" s="95"/>
      <c r="H60" s="95"/>
      <c r="I60" s="95"/>
      <c r="J60" s="95"/>
      <c r="K60" s="95"/>
    </row>
    <row r="61" spans="1:11" ht="15" customHeight="1">
      <c r="A61" s="95"/>
      <c r="B61" s="95"/>
      <c r="C61" s="95"/>
      <c r="D61" s="95"/>
      <c r="E61" s="95"/>
      <c r="F61" s="95"/>
      <c r="G61" s="95"/>
      <c r="H61" s="95"/>
      <c r="I61" s="95"/>
      <c r="J61" s="95"/>
      <c r="K61" s="95"/>
    </row>
    <row r="62" spans="1:11" ht="15" customHeight="1">
      <c r="A62" s="95"/>
      <c r="B62" s="95"/>
      <c r="C62" s="95"/>
      <c r="D62" s="95"/>
      <c r="E62" s="95"/>
      <c r="F62" s="95"/>
      <c r="G62" s="95"/>
      <c r="H62" s="95"/>
      <c r="I62" s="95"/>
      <c r="J62" s="95"/>
      <c r="K62" s="95"/>
    </row>
    <row r="63" spans="1:11" ht="15" customHeight="1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</row>
    <row r="64" spans="1:11" ht="15" customHeight="1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</row>
    <row r="65" spans="1:11" ht="15" customHeight="1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</row>
    <row r="66" spans="1:11" ht="15" customHeight="1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</row>
    <row r="67" spans="1:11" ht="15" customHeight="1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</row>
    <row r="68" spans="1:11" ht="15" customHeight="1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</row>
    <row r="69" spans="1:11" ht="15" customHeight="1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</row>
    <row r="70" spans="1:11" ht="15" customHeight="1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</row>
    <row r="71" spans="1:11" ht="15" customHeight="1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</row>
    <row r="72" spans="1:11" ht="15" customHeight="1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</row>
    <row r="73" spans="1:11" ht="15" customHeight="1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</row>
    <row r="74" spans="1:11" ht="15" customHeight="1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</row>
    <row r="75" spans="1:11" ht="15" customHeight="1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</row>
    <row r="76" spans="1:11" ht="15" customHeight="1">
      <c r="A76" s="95"/>
      <c r="B76" s="95"/>
      <c r="C76" s="95"/>
      <c r="D76" s="95"/>
      <c r="E76" s="95"/>
      <c r="F76" s="95"/>
      <c r="G76" s="95"/>
      <c r="H76" s="95"/>
      <c r="I76" s="95"/>
      <c r="J76" s="95"/>
      <c r="K76" s="95"/>
    </row>
    <row r="77" spans="1:11" ht="15" customHeight="1"/>
    <row r="78" spans="1:11" ht="15" customHeight="1"/>
    <row r="79" spans="1:11" ht="15" customHeight="1"/>
    <row r="80" spans="1:1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</sheetData>
  <mergeCells count="21">
    <mergeCell ref="A37:E37"/>
    <mergeCell ref="A38:E38"/>
    <mergeCell ref="G38:K38"/>
    <mergeCell ref="A8:B14"/>
    <mergeCell ref="A15:B21"/>
    <mergeCell ref="A22:B28"/>
    <mergeCell ref="A29:B35"/>
    <mergeCell ref="G36:K37"/>
    <mergeCell ref="A2:K2"/>
    <mergeCell ref="A3:C3"/>
    <mergeCell ref="I6:J6"/>
    <mergeCell ref="E6:F6"/>
    <mergeCell ref="G6:G7"/>
    <mergeCell ref="H6:H7"/>
    <mergeCell ref="K6:K7"/>
    <mergeCell ref="I4:K5"/>
    <mergeCell ref="D6:D7"/>
    <mergeCell ref="C6:C7"/>
    <mergeCell ref="A6:B7"/>
    <mergeCell ref="A4:C4"/>
    <mergeCell ref="D4:G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5" 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4"/>
  <dimension ref="A1:U92"/>
  <sheetViews>
    <sheetView showGridLines="0" topLeftCell="A40" zoomScaleNormal="100" zoomScaleSheetLayoutView="100" workbookViewId="0">
      <selection activeCell="K1" sqref="K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3" width="9.140625" style="84"/>
    <col min="14" max="14" width="11.140625" style="84" customWidth="1"/>
    <col min="15" max="16384" width="9.140625" style="84"/>
  </cols>
  <sheetData>
    <row r="1" spans="1:21" s="86" customFormat="1" ht="18">
      <c r="A1" s="481" t="s">
        <v>298</v>
      </c>
      <c r="B1" s="481"/>
      <c r="C1" s="481"/>
      <c r="D1" s="481"/>
      <c r="E1" s="481"/>
      <c r="F1" s="481"/>
      <c r="G1" s="481"/>
      <c r="H1" s="481"/>
      <c r="I1" s="481"/>
      <c r="J1" s="481"/>
      <c r="K1" s="481"/>
    </row>
    <row r="2" spans="1:21" ht="6" customHeight="1">
      <c r="A2" s="487"/>
      <c r="B2" s="487"/>
      <c r="C2" s="487"/>
      <c r="D2" s="316"/>
      <c r="E2" s="316"/>
      <c r="F2" s="317"/>
      <c r="G2" s="318"/>
      <c r="H2" s="318"/>
      <c r="I2" s="318"/>
      <c r="J2" s="280"/>
      <c r="K2" s="280"/>
    </row>
    <row r="3" spans="1:21" ht="15" customHeight="1">
      <c r="A3" s="497" t="s">
        <v>256</v>
      </c>
      <c r="B3" s="497"/>
      <c r="C3" s="497"/>
      <c r="D3" s="342">
        <f>'3.1'!A4</f>
        <v>2023</v>
      </c>
      <c r="E3" s="492"/>
      <c r="F3" s="492"/>
      <c r="G3" s="492"/>
      <c r="H3" s="341"/>
      <c r="I3" s="491">
        <f>D3-1</f>
        <v>2022</v>
      </c>
      <c r="J3" s="492"/>
      <c r="K3" s="492"/>
    </row>
    <row r="4" spans="1:21" ht="50.1" customHeight="1">
      <c r="A4" s="498"/>
      <c r="B4" s="498"/>
      <c r="C4" s="498"/>
      <c r="D4" s="344"/>
      <c r="E4" s="494"/>
      <c r="F4" s="494"/>
      <c r="G4" s="494"/>
      <c r="H4" s="175"/>
      <c r="I4" s="493"/>
      <c r="J4" s="494"/>
      <c r="K4" s="494"/>
    </row>
    <row r="5" spans="1:21" ht="24.95" customHeight="1">
      <c r="A5" s="497" t="s">
        <v>158</v>
      </c>
      <c r="B5" s="497"/>
      <c r="C5" s="508" t="s">
        <v>184</v>
      </c>
      <c r="D5" s="495" t="s">
        <v>159</v>
      </c>
      <c r="E5" s="489" t="s">
        <v>60</v>
      </c>
      <c r="F5" s="489"/>
      <c r="G5" s="490" t="s">
        <v>33</v>
      </c>
      <c r="H5" s="490" t="s">
        <v>270</v>
      </c>
      <c r="I5" s="488" t="s">
        <v>60</v>
      </c>
      <c r="J5" s="489"/>
      <c r="K5" s="490" t="s">
        <v>33</v>
      </c>
    </row>
    <row r="6" spans="1:21" ht="22.5" customHeight="1">
      <c r="A6" s="498"/>
      <c r="B6" s="498"/>
      <c r="C6" s="509"/>
      <c r="D6" s="496"/>
      <c r="E6" s="220" t="s">
        <v>261</v>
      </c>
      <c r="F6" s="220" t="s">
        <v>262</v>
      </c>
      <c r="G6" s="486"/>
      <c r="H6" s="486"/>
      <c r="I6" s="222" t="s">
        <v>261</v>
      </c>
      <c r="J6" s="220" t="s">
        <v>262</v>
      </c>
      <c r="K6" s="486"/>
    </row>
    <row r="7" spans="1:21" ht="12.95" customHeight="1">
      <c r="A7" s="453" t="str">
        <f>'3.1'!D5</f>
        <v>Leden</v>
      </c>
      <c r="B7" s="453"/>
      <c r="C7" s="165" t="s">
        <v>4</v>
      </c>
      <c r="D7" s="313">
        <v>135</v>
      </c>
      <c r="E7" s="309">
        <v>19767.865307949101</v>
      </c>
      <c r="F7" s="309">
        <v>215523.33815</v>
      </c>
      <c r="G7" s="310">
        <f t="shared" ref="G7:G12" si="0">E7/$E$13</f>
        <v>0.18848124653008647</v>
      </c>
      <c r="H7" s="310">
        <f>(E7-I7)/I7</f>
        <v>-0.18738071298661529</v>
      </c>
      <c r="I7" s="313">
        <v>24326.108946542274</v>
      </c>
      <c r="J7" s="309">
        <v>260139.90506000002</v>
      </c>
      <c r="K7" s="310">
        <f>I7/$I$13</f>
        <v>0.186568499993361</v>
      </c>
      <c r="M7" s="90"/>
      <c r="N7" s="90"/>
      <c r="O7" s="90"/>
      <c r="P7" s="90"/>
      <c r="Q7" s="90"/>
      <c r="R7" s="90"/>
      <c r="S7" s="90"/>
      <c r="T7" s="90"/>
      <c r="U7" s="90"/>
    </row>
    <row r="8" spans="1:21" ht="12.95" customHeight="1">
      <c r="A8" s="447"/>
      <c r="B8" s="447"/>
      <c r="C8" s="155" t="s">
        <v>5</v>
      </c>
      <c r="D8" s="314">
        <v>1472</v>
      </c>
      <c r="E8" s="130">
        <v>19991.42140319771</v>
      </c>
      <c r="F8" s="130">
        <v>217960.93731000001</v>
      </c>
      <c r="G8" s="308">
        <f t="shared" si="0"/>
        <v>0.19061279340403814</v>
      </c>
      <c r="H8" s="308">
        <f t="shared" ref="H8:H11" si="1">(E8-I8)/I8</f>
        <v>-0.1989354421985409</v>
      </c>
      <c r="I8" s="314">
        <v>24956.067783181727</v>
      </c>
      <c r="J8" s="130">
        <v>266876.64655</v>
      </c>
      <c r="K8" s="308">
        <f t="shared" ref="K8:K12" si="2">I8/$I$13</f>
        <v>0.1913999539454774</v>
      </c>
      <c r="L8" s="94"/>
      <c r="M8" s="90"/>
      <c r="N8" s="90"/>
      <c r="O8" s="90"/>
      <c r="P8" s="90"/>
      <c r="Q8" s="90"/>
      <c r="R8" s="90"/>
      <c r="S8" s="90"/>
    </row>
    <row r="9" spans="1:21" ht="12.95" customHeight="1">
      <c r="A9" s="447"/>
      <c r="B9" s="447"/>
      <c r="C9" s="155" t="s">
        <v>6</v>
      </c>
      <c r="D9" s="314">
        <v>37633</v>
      </c>
      <c r="E9" s="130">
        <v>26892.801402867524</v>
      </c>
      <c r="F9" s="130">
        <v>293204.77431000001</v>
      </c>
      <c r="G9" s="308">
        <f t="shared" si="0"/>
        <v>0.25641558418855959</v>
      </c>
      <c r="H9" s="308">
        <f t="shared" si="1"/>
        <v>-0.16890492244525632</v>
      </c>
      <c r="I9" s="314">
        <v>32358.272993255832</v>
      </c>
      <c r="J9" s="130">
        <v>346034.77838000003</v>
      </c>
      <c r="K9" s="308">
        <f t="shared" si="2"/>
        <v>0.24817098649003344</v>
      </c>
      <c r="L9" s="94"/>
      <c r="M9" s="90"/>
      <c r="N9" s="90"/>
      <c r="O9" s="90"/>
      <c r="P9" s="90"/>
      <c r="Q9" s="90"/>
      <c r="R9" s="90"/>
      <c r="S9" s="90"/>
    </row>
    <row r="10" spans="1:21" ht="12.95" customHeight="1">
      <c r="A10" s="447"/>
      <c r="B10" s="447"/>
      <c r="C10" s="155" t="s">
        <v>7</v>
      </c>
      <c r="D10" s="314">
        <v>367559</v>
      </c>
      <c r="E10" s="130">
        <v>35333.401186640353</v>
      </c>
      <c r="F10" s="130">
        <v>385230.29882000003</v>
      </c>
      <c r="G10" s="308">
        <f t="shared" si="0"/>
        <v>0.33689441910187451</v>
      </c>
      <c r="H10" s="308">
        <f t="shared" si="1"/>
        <v>-0.21778072203632634</v>
      </c>
      <c r="I10" s="314">
        <v>45170.71131080106</v>
      </c>
      <c r="J10" s="130">
        <v>483049.17512000003</v>
      </c>
      <c r="K10" s="308">
        <f t="shared" si="2"/>
        <v>0.34643567006170051</v>
      </c>
      <c r="L10" s="94"/>
      <c r="M10" s="90"/>
      <c r="N10" s="90"/>
      <c r="O10" s="90"/>
      <c r="P10" s="90"/>
      <c r="Q10" s="90"/>
      <c r="R10" s="90"/>
      <c r="S10" s="90"/>
    </row>
    <row r="11" spans="1:21" ht="12.95" customHeight="1">
      <c r="A11" s="447"/>
      <c r="B11" s="447"/>
      <c r="C11" s="155" t="s">
        <v>93</v>
      </c>
      <c r="D11" s="314">
        <v>39</v>
      </c>
      <c r="E11" s="130">
        <v>1034.572426388811</v>
      </c>
      <c r="F11" s="130">
        <v>11279.65697</v>
      </c>
      <c r="G11" s="308">
        <f t="shared" si="0"/>
        <v>9.864368130483284E-3</v>
      </c>
      <c r="H11" s="308">
        <f t="shared" si="1"/>
        <v>-8.3784661583895526E-2</v>
      </c>
      <c r="I11" s="314">
        <v>1129.1804262710934</v>
      </c>
      <c r="J11" s="130">
        <v>12075.2952</v>
      </c>
      <c r="K11" s="308">
        <f t="shared" si="2"/>
        <v>8.6602217730019065E-3</v>
      </c>
      <c r="L11" s="94"/>
      <c r="M11" s="90"/>
      <c r="N11" s="90"/>
      <c r="O11" s="90"/>
      <c r="P11" s="90"/>
      <c r="Q11" s="90"/>
      <c r="R11" s="90"/>
      <c r="S11" s="90"/>
    </row>
    <row r="12" spans="1:21" ht="12.95" customHeight="1">
      <c r="A12" s="447"/>
      <c r="B12" s="447"/>
      <c r="C12" s="155" t="s">
        <v>94</v>
      </c>
      <c r="D12" s="314"/>
      <c r="E12" s="130">
        <v>1859.6845175975659</v>
      </c>
      <c r="F12" s="130">
        <v>20276.271290000001</v>
      </c>
      <c r="G12" s="308">
        <f t="shared" si="0"/>
        <v>1.7731588644958118E-2</v>
      </c>
      <c r="H12" s="308">
        <f>(E12-I12)/I12</f>
        <v>-0.23991166233013994</v>
      </c>
      <c r="I12" s="314">
        <v>2446.66892706004</v>
      </c>
      <c r="J12" s="130">
        <v>26164.33022</v>
      </c>
      <c r="K12" s="308">
        <f t="shared" si="2"/>
        <v>1.8764667736425669E-2</v>
      </c>
      <c r="L12" s="94"/>
      <c r="M12" s="90"/>
      <c r="N12" s="90"/>
      <c r="O12" s="90"/>
      <c r="P12" s="90"/>
      <c r="Q12" s="90"/>
      <c r="R12" s="90"/>
      <c r="S12" s="90"/>
    </row>
    <row r="13" spans="1:21" ht="12.95" customHeight="1">
      <c r="A13" s="452"/>
      <c r="B13" s="452"/>
      <c r="C13" s="319" t="s">
        <v>0</v>
      </c>
      <c r="D13" s="322">
        <v>406838</v>
      </c>
      <c r="E13" s="320">
        <v>104879.74624464105</v>
      </c>
      <c r="F13" s="320">
        <v>1143475.27685</v>
      </c>
      <c r="G13" s="321">
        <f>SUM(G7:G12)</f>
        <v>1</v>
      </c>
      <c r="H13" s="321">
        <f>(E13-I13)/I13</f>
        <v>-0.19562734099617199</v>
      </c>
      <c r="I13" s="322">
        <v>130387.01038711204</v>
      </c>
      <c r="J13" s="320">
        <v>1394340.13053</v>
      </c>
      <c r="K13" s="321">
        <f>SUM(K7:K12)</f>
        <v>0.99999999999999989</v>
      </c>
      <c r="L13" s="94"/>
      <c r="M13" s="90"/>
      <c r="N13" s="90"/>
      <c r="O13" s="90"/>
      <c r="P13" s="90"/>
      <c r="Q13" s="90"/>
      <c r="R13" s="90"/>
      <c r="S13" s="90"/>
    </row>
    <row r="14" spans="1:21" ht="12.95" customHeight="1">
      <c r="A14" s="453" t="str">
        <f>'3.1'!E5</f>
        <v>Únor</v>
      </c>
      <c r="B14" s="453"/>
      <c r="C14" s="165" t="s">
        <v>4</v>
      </c>
      <c r="D14" s="313">
        <v>144</v>
      </c>
      <c r="E14" s="309">
        <v>18463.714934024938</v>
      </c>
      <c r="F14" s="309">
        <v>201144.25449000002</v>
      </c>
      <c r="G14" s="310">
        <f>E14/$E$20</f>
        <v>0.1862283574230173</v>
      </c>
      <c r="H14" s="310">
        <f>(E14-I14)/I14</f>
        <v>-6.0207054734864152E-2</v>
      </c>
      <c r="I14" s="313">
        <v>19646.57750097914</v>
      </c>
      <c r="J14" s="309">
        <v>210699.64882000003</v>
      </c>
      <c r="K14" s="310">
        <f>I14/$I$20</f>
        <v>0.19095403372193434</v>
      </c>
      <c r="L14" s="94"/>
      <c r="M14" s="90"/>
      <c r="N14" s="90"/>
      <c r="O14" s="90"/>
      <c r="P14" s="90"/>
      <c r="Q14" s="90"/>
      <c r="R14" s="90"/>
      <c r="S14" s="90"/>
    </row>
    <row r="15" spans="1:21" ht="12.95" customHeight="1">
      <c r="A15" s="447"/>
      <c r="B15" s="447"/>
      <c r="C15" s="155" t="s">
        <v>5</v>
      </c>
      <c r="D15" s="314">
        <v>1466</v>
      </c>
      <c r="E15" s="130">
        <v>18810.64915011518</v>
      </c>
      <c r="F15" s="130">
        <v>204924.16413999998</v>
      </c>
      <c r="G15" s="308">
        <f t="shared" ref="G15:G19" si="3">E15/$E$20</f>
        <v>0.18972759847105072</v>
      </c>
      <c r="H15" s="308">
        <f t="shared" ref="H15:H17" si="4">(E15-I15)/I15</f>
        <v>-4.3388980165537286E-2</v>
      </c>
      <c r="I15" s="314">
        <v>19663.843255088446</v>
      </c>
      <c r="J15" s="130">
        <v>210884.91539000001</v>
      </c>
      <c r="K15" s="308">
        <f t="shared" ref="K15:K19" si="5">I15/$I$20</f>
        <v>0.1911218474488931</v>
      </c>
      <c r="L15" s="98"/>
      <c r="M15" s="90"/>
      <c r="N15" s="90"/>
      <c r="O15" s="90"/>
      <c r="P15" s="90"/>
      <c r="Q15" s="90"/>
      <c r="R15" s="90"/>
      <c r="S15" s="90"/>
    </row>
    <row r="16" spans="1:21" ht="12.95" customHeight="1">
      <c r="A16" s="447"/>
      <c r="B16" s="447"/>
      <c r="C16" s="155" t="s">
        <v>6</v>
      </c>
      <c r="D16" s="314">
        <v>37526</v>
      </c>
      <c r="E16" s="130">
        <v>25644.976486145606</v>
      </c>
      <c r="F16" s="130">
        <v>279377.67213000002</v>
      </c>
      <c r="G16" s="308">
        <f t="shared" si="3"/>
        <v>0.25865985605994773</v>
      </c>
      <c r="H16" s="308">
        <f t="shared" si="4"/>
        <v>1.7200676264114863E-2</v>
      </c>
      <c r="I16" s="314">
        <v>25211.324652606621</v>
      </c>
      <c r="J16" s="130">
        <v>270378.88764999999</v>
      </c>
      <c r="K16" s="308">
        <f>I16/$I$20</f>
        <v>0.24504034545704212</v>
      </c>
      <c r="L16" s="94"/>
      <c r="M16" s="90"/>
      <c r="N16" s="90"/>
      <c r="O16" s="90"/>
      <c r="P16" s="90"/>
      <c r="Q16" s="90"/>
      <c r="R16" s="90"/>
      <c r="S16" s="90"/>
    </row>
    <row r="17" spans="1:20" ht="12.95" customHeight="1">
      <c r="A17" s="447"/>
      <c r="B17" s="447"/>
      <c r="C17" s="155" t="s">
        <v>7</v>
      </c>
      <c r="D17" s="314">
        <v>367017</v>
      </c>
      <c r="E17" s="130">
        <v>33396.666456474886</v>
      </c>
      <c r="F17" s="130">
        <v>363824.97509999998</v>
      </c>
      <c r="G17" s="308">
        <f t="shared" si="3"/>
        <v>0.33684479855852706</v>
      </c>
      <c r="H17" s="308">
        <f t="shared" si="4"/>
        <v>-5.0961690502158978E-2</v>
      </c>
      <c r="I17" s="314">
        <v>35190.008793370907</v>
      </c>
      <c r="J17" s="130">
        <v>377395.30012999999</v>
      </c>
      <c r="K17" s="308">
        <f>I17/$I$20</f>
        <v>0.34202772088266375</v>
      </c>
      <c r="L17" s="94"/>
      <c r="M17" s="90"/>
      <c r="N17" s="90"/>
      <c r="O17" s="90"/>
      <c r="P17" s="90"/>
      <c r="Q17" s="90"/>
      <c r="R17" s="90"/>
      <c r="S17" s="90"/>
    </row>
    <row r="18" spans="1:20" ht="12.95" customHeight="1">
      <c r="A18" s="447"/>
      <c r="B18" s="447"/>
      <c r="C18" s="155" t="s">
        <v>93</v>
      </c>
      <c r="D18" s="314">
        <v>39</v>
      </c>
      <c r="E18" s="130">
        <v>1031.5728681935757</v>
      </c>
      <c r="F18" s="130">
        <v>11238.007049999998</v>
      </c>
      <c r="G18" s="308">
        <f t="shared" si="3"/>
        <v>1.0404629918317436E-2</v>
      </c>
      <c r="H18" s="308">
        <f>(E18-I18)/I18</f>
        <v>-2.7031483594785723E-2</v>
      </c>
      <c r="I18" s="314">
        <v>1060.2325263358823</v>
      </c>
      <c r="J18" s="130">
        <v>11370.465260000001</v>
      </c>
      <c r="K18" s="308">
        <f>I18/$I$20</f>
        <v>1.0304882750033374E-2</v>
      </c>
      <c r="L18" s="94"/>
      <c r="M18" s="90"/>
      <c r="N18" s="90"/>
      <c r="O18" s="90"/>
      <c r="P18" s="90"/>
      <c r="Q18" s="90"/>
      <c r="R18" s="90"/>
      <c r="S18" s="90"/>
    </row>
    <row r="19" spans="1:20" ht="12.95" customHeight="1">
      <c r="A19" s="447"/>
      <c r="B19" s="447"/>
      <c r="C19" s="155" t="s">
        <v>94</v>
      </c>
      <c r="D19" s="314"/>
      <c r="E19" s="130">
        <v>1797.9809075000421</v>
      </c>
      <c r="F19" s="130">
        <v>19587.295030000001</v>
      </c>
      <c r="G19" s="308">
        <f t="shared" si="3"/>
        <v>1.8134759569139836E-2</v>
      </c>
      <c r="H19" s="308">
        <f t="shared" ref="H19" si="6">(E19-I19)/I19</f>
        <v>-0.14966420615267315</v>
      </c>
      <c r="I19" s="314">
        <v>2114.4363444529536</v>
      </c>
      <c r="J19" s="130">
        <v>22676.27563</v>
      </c>
      <c r="K19" s="308">
        <f t="shared" si="5"/>
        <v>2.0551169739433262E-2</v>
      </c>
      <c r="L19" s="94"/>
      <c r="M19" s="90"/>
      <c r="N19" s="90"/>
      <c r="O19" s="90"/>
      <c r="P19" s="90"/>
      <c r="Q19" s="90"/>
      <c r="R19" s="90"/>
      <c r="S19" s="90"/>
    </row>
    <row r="20" spans="1:20" ht="12.95" customHeight="1">
      <c r="A20" s="452"/>
      <c r="B20" s="452"/>
      <c r="C20" s="319" t="s">
        <v>0</v>
      </c>
      <c r="D20" s="322">
        <v>406192</v>
      </c>
      <c r="E20" s="320">
        <v>99145.560802454216</v>
      </c>
      <c r="F20" s="320">
        <v>1080096.3679399998</v>
      </c>
      <c r="G20" s="321">
        <f>SUM(G14:G19)</f>
        <v>1</v>
      </c>
      <c r="H20" s="321">
        <f>(E20-I20)/I20</f>
        <v>-3.6359143982793184E-2</v>
      </c>
      <c r="I20" s="322">
        <v>102886.42307283396</v>
      </c>
      <c r="J20" s="320">
        <v>1103405.49288</v>
      </c>
      <c r="K20" s="321">
        <f>SUM(K14:K19)</f>
        <v>1</v>
      </c>
      <c r="L20" s="94"/>
      <c r="M20" s="90"/>
      <c r="N20" s="90"/>
      <c r="O20" s="90"/>
      <c r="P20" s="90"/>
      <c r="Q20" s="90"/>
      <c r="R20" s="90"/>
      <c r="S20" s="90"/>
    </row>
    <row r="21" spans="1:20" ht="12.95" customHeight="1">
      <c r="A21" s="453" t="str">
        <f>'3.1'!F5</f>
        <v>Březen</v>
      </c>
      <c r="B21" s="453"/>
      <c r="C21" s="165" t="s">
        <v>4</v>
      </c>
      <c r="D21" s="313">
        <v>135</v>
      </c>
      <c r="E21" s="309">
        <v>16667.23184918275</v>
      </c>
      <c r="F21" s="309">
        <v>181132.64786000003</v>
      </c>
      <c r="G21" s="310">
        <f>E21/$E$27</f>
        <v>0.19392713922566879</v>
      </c>
      <c r="H21" s="310">
        <f>(E21-I21)/I21</f>
        <v>-0.15648604837375116</v>
      </c>
      <c r="I21" s="313">
        <v>19759.284143491921</v>
      </c>
      <c r="J21" s="309">
        <v>213263.67053</v>
      </c>
      <c r="K21" s="310">
        <f>I21/$I$27</f>
        <v>0.19713445359418094</v>
      </c>
      <c r="L21" s="88"/>
      <c r="M21" s="90"/>
      <c r="N21" s="90"/>
      <c r="O21" s="90"/>
      <c r="P21" s="90"/>
      <c r="Q21" s="90"/>
      <c r="R21" s="90"/>
      <c r="S21" s="90"/>
      <c r="T21" s="88"/>
    </row>
    <row r="22" spans="1:20" ht="12.95" customHeight="1">
      <c r="A22" s="447"/>
      <c r="B22" s="447"/>
      <c r="C22" s="155" t="s">
        <v>5</v>
      </c>
      <c r="D22" s="314">
        <v>1441</v>
      </c>
      <c r="E22" s="130">
        <v>16427.70253648757</v>
      </c>
      <c r="F22" s="130">
        <v>178529.97398999997</v>
      </c>
      <c r="G22" s="308">
        <f t="shared" ref="G22:G26" si="7">E22/$E$27</f>
        <v>0.19114015967249573</v>
      </c>
      <c r="H22" s="308">
        <f t="shared" ref="H22:H26" si="8">(E22-I22)/I22</f>
        <v>-0.14247327790021344</v>
      </c>
      <c r="I22" s="314">
        <v>19157.073608460625</v>
      </c>
      <c r="J22" s="130">
        <v>206765.50153000001</v>
      </c>
      <c r="K22" s="308">
        <f t="shared" ref="K22:K26" si="9">I22/$I$27</f>
        <v>0.19112631868858743</v>
      </c>
      <c r="L22" s="88"/>
      <c r="M22" s="90"/>
      <c r="N22" s="90"/>
      <c r="O22" s="90"/>
      <c r="P22" s="90"/>
      <c r="Q22" s="90"/>
      <c r="R22" s="90"/>
      <c r="S22" s="90"/>
      <c r="T22" s="88"/>
    </row>
    <row r="23" spans="1:20" ht="12.95" customHeight="1">
      <c r="A23" s="447"/>
      <c r="B23" s="447"/>
      <c r="C23" s="155" t="s">
        <v>6</v>
      </c>
      <c r="D23" s="314">
        <v>37508</v>
      </c>
      <c r="E23" s="130">
        <v>21887.412229922753</v>
      </c>
      <c r="F23" s="130">
        <v>237864.00608590498</v>
      </c>
      <c r="G23" s="308">
        <f t="shared" si="7"/>
        <v>0.25466515839041148</v>
      </c>
      <c r="H23" s="308">
        <f t="shared" si="8"/>
        <v>-0.10117721798000642</v>
      </c>
      <c r="I23" s="314">
        <v>24351.198776619221</v>
      </c>
      <c r="J23" s="130">
        <v>262826.56374409498</v>
      </c>
      <c r="K23" s="308">
        <f t="shared" si="9"/>
        <v>0.2429470739087092</v>
      </c>
      <c r="L23" s="88"/>
      <c r="M23" s="90"/>
      <c r="N23" s="90"/>
      <c r="O23" s="90"/>
      <c r="P23" s="90"/>
      <c r="Q23" s="90"/>
      <c r="R23" s="90"/>
      <c r="S23" s="90"/>
      <c r="T23" s="88"/>
    </row>
    <row r="24" spans="1:20" ht="12.95" customHeight="1">
      <c r="A24" s="447"/>
      <c r="B24" s="447"/>
      <c r="C24" s="155" t="s">
        <v>7</v>
      </c>
      <c r="D24" s="314">
        <v>366654</v>
      </c>
      <c r="E24" s="130">
        <v>28097.930114933653</v>
      </c>
      <c r="F24" s="130">
        <v>305357.5338030493</v>
      </c>
      <c r="G24" s="308">
        <f t="shared" si="7"/>
        <v>0.32692598595003231</v>
      </c>
      <c r="H24" s="308">
        <f t="shared" si="8"/>
        <v>-0.16784879867515728</v>
      </c>
      <c r="I24" s="314">
        <v>33765.41435042068</v>
      </c>
      <c r="J24" s="130">
        <v>364435.76796873804</v>
      </c>
      <c r="K24" s="308">
        <f t="shared" si="9"/>
        <v>0.33687083297213877</v>
      </c>
      <c r="L24" s="88"/>
      <c r="M24" s="90"/>
      <c r="N24" s="90"/>
      <c r="O24" s="90"/>
      <c r="P24" s="90"/>
      <c r="Q24" s="90"/>
      <c r="R24" s="90"/>
      <c r="S24" s="90"/>
      <c r="T24" s="88"/>
    </row>
    <row r="25" spans="1:20" ht="12.95" customHeight="1">
      <c r="A25" s="447"/>
      <c r="B25" s="447"/>
      <c r="C25" s="155" t="s">
        <v>93</v>
      </c>
      <c r="D25" s="314">
        <v>39</v>
      </c>
      <c r="E25" s="130">
        <v>1217.337683842788</v>
      </c>
      <c r="F25" s="130">
        <v>13229.559309999999</v>
      </c>
      <c r="G25" s="308">
        <f t="shared" si="7"/>
        <v>1.4164008554954437E-2</v>
      </c>
      <c r="H25" s="308">
        <f t="shared" si="8"/>
        <v>9.4565072806328018E-2</v>
      </c>
      <c r="I25" s="314">
        <v>1112.1656574713154</v>
      </c>
      <c r="J25" s="130">
        <v>12003.790070000001</v>
      </c>
      <c r="K25" s="308">
        <f t="shared" si="9"/>
        <v>1.1095855882209855E-2</v>
      </c>
      <c r="L25" s="88"/>
      <c r="M25" s="90"/>
      <c r="N25" s="90"/>
      <c r="O25" s="90"/>
      <c r="P25" s="90"/>
      <c r="Q25" s="90"/>
      <c r="R25" s="90"/>
      <c r="S25" s="90"/>
      <c r="T25" s="88"/>
    </row>
    <row r="26" spans="1:20" ht="12.95" customHeight="1">
      <c r="A26" s="447"/>
      <c r="B26" s="447"/>
      <c r="C26" s="155" t="s">
        <v>94</v>
      </c>
      <c r="D26" s="314"/>
      <c r="E26" s="130">
        <v>1648.2305856304795</v>
      </c>
      <c r="F26" s="130">
        <v>17913.524549999998</v>
      </c>
      <c r="G26" s="308">
        <f t="shared" si="7"/>
        <v>1.91775482064372E-2</v>
      </c>
      <c r="H26" s="308">
        <f t="shared" si="8"/>
        <v>-0.21038645518282206</v>
      </c>
      <c r="I26" s="314">
        <v>2087.3889467183599</v>
      </c>
      <c r="J26" s="130">
        <v>22532.668259999999</v>
      </c>
      <c r="K26" s="308">
        <f t="shared" si="9"/>
        <v>2.0825464954173985E-2</v>
      </c>
      <c r="L26" s="88"/>
      <c r="M26" s="90"/>
      <c r="N26" s="90"/>
      <c r="O26" s="90"/>
      <c r="P26" s="90"/>
      <c r="Q26" s="90"/>
      <c r="R26" s="90"/>
      <c r="S26" s="90"/>
      <c r="T26" s="88"/>
    </row>
    <row r="27" spans="1:20" ht="12.95" customHeight="1">
      <c r="A27" s="452"/>
      <c r="B27" s="452"/>
      <c r="C27" s="319" t="s">
        <v>0</v>
      </c>
      <c r="D27" s="322">
        <v>405777</v>
      </c>
      <c r="E27" s="320">
        <v>85945.845000000001</v>
      </c>
      <c r="F27" s="320">
        <v>934027.24559895427</v>
      </c>
      <c r="G27" s="321">
        <f>SUM(G21:G26)</f>
        <v>1</v>
      </c>
      <c r="H27" s="321">
        <f>(E27-I27)/I27</f>
        <v>-0.14253537376526795</v>
      </c>
      <c r="I27" s="322">
        <v>100232.52548318211</v>
      </c>
      <c r="J27" s="320">
        <v>1081827.962102833</v>
      </c>
      <c r="K27" s="321">
        <f>SUM(K21:K26)</f>
        <v>1</v>
      </c>
      <c r="M27" s="90"/>
      <c r="N27" s="90"/>
      <c r="O27" s="90"/>
      <c r="P27" s="90"/>
      <c r="Q27" s="90"/>
      <c r="R27" s="90"/>
      <c r="S27" s="90"/>
    </row>
    <row r="28" spans="1:20" ht="12.95" customHeight="1">
      <c r="A28" s="510" t="str">
        <f>'3.1'!G5</f>
        <v>I. čtvrtletí</v>
      </c>
      <c r="B28" s="510"/>
      <c r="C28" s="165" t="s">
        <v>4</v>
      </c>
      <c r="D28" s="313">
        <f>D21</f>
        <v>135</v>
      </c>
      <c r="E28" s="309">
        <f>E7+E14+E21</f>
        <v>54898.812091156782</v>
      </c>
      <c r="F28" s="309">
        <f>F7+F14+F21</f>
        <v>597800.24050000007</v>
      </c>
      <c r="G28" s="310">
        <f>E28/$E$34</f>
        <v>0.18932508183517671</v>
      </c>
      <c r="H28" s="310">
        <f>(E28-I28)/I28</f>
        <v>-0.13859854666257709</v>
      </c>
      <c r="I28" s="313">
        <f>I7+I14+I21</f>
        <v>63731.970591013334</v>
      </c>
      <c r="J28" s="309">
        <f>J7+J14+J21</f>
        <v>684103.22441000002</v>
      </c>
      <c r="K28" s="310">
        <f>I28/$I$34</f>
        <v>0.19109694709197497</v>
      </c>
      <c r="M28" s="90"/>
      <c r="N28" s="90"/>
      <c r="O28" s="90"/>
      <c r="P28" s="90"/>
      <c r="Q28" s="90"/>
      <c r="R28" s="90"/>
      <c r="S28" s="90"/>
    </row>
    <row r="29" spans="1:20" ht="12.95" customHeight="1">
      <c r="A29" s="511"/>
      <c r="B29" s="511"/>
      <c r="C29" s="155" t="s">
        <v>5</v>
      </c>
      <c r="D29" s="314">
        <f t="shared" ref="D29:D32" si="10">D22</f>
        <v>1441</v>
      </c>
      <c r="E29" s="130">
        <f>E8+E15+E22</f>
        <v>55229.773089800467</v>
      </c>
      <c r="F29" s="130">
        <f t="shared" ref="F29" si="11">F8+F15+F22</f>
        <v>601415.07543999993</v>
      </c>
      <c r="G29" s="308">
        <f t="shared" ref="G29:G33" si="12">E29/$E$34</f>
        <v>0.19046644019550743</v>
      </c>
      <c r="H29" s="308">
        <f t="shared" ref="H29:H31" si="13">(E29-I29)/I29</f>
        <v>-0.13401717883456668</v>
      </c>
      <c r="I29" s="314">
        <f>I8+I15+I22</f>
        <v>63776.984646730802</v>
      </c>
      <c r="J29" s="130">
        <f t="shared" ref="J29" si="14">J8+J15+J22</f>
        <v>684527.06347000005</v>
      </c>
      <c r="K29" s="308">
        <f t="shared" ref="K29:K33" si="15">I29/$I$34</f>
        <v>0.1912319193601171</v>
      </c>
      <c r="M29" s="90"/>
      <c r="N29" s="90"/>
      <c r="O29" s="90"/>
      <c r="P29" s="90"/>
      <c r="Q29" s="90"/>
      <c r="R29" s="90"/>
      <c r="S29" s="90"/>
    </row>
    <row r="30" spans="1:20" ht="12.95" customHeight="1">
      <c r="A30" s="511"/>
      <c r="B30" s="511"/>
      <c r="C30" s="155" t="s">
        <v>6</v>
      </c>
      <c r="D30" s="314">
        <f t="shared" si="10"/>
        <v>37508</v>
      </c>
      <c r="E30" s="130">
        <f t="shared" ref="E30:F33" si="16">E9+E16+E23</f>
        <v>74425.19011893589</v>
      </c>
      <c r="F30" s="130">
        <f t="shared" si="16"/>
        <v>810446.4525259051</v>
      </c>
      <c r="G30" s="308">
        <f t="shared" si="12"/>
        <v>0.25666411845978465</v>
      </c>
      <c r="H30" s="308">
        <f t="shared" si="13"/>
        <v>-9.1498210843672226E-2</v>
      </c>
      <c r="I30" s="314">
        <f t="shared" ref="I30:J32" si="17">I9+I16+I23</f>
        <v>81920.796422481668</v>
      </c>
      <c r="J30" s="130">
        <f t="shared" si="17"/>
        <v>879240.22977409489</v>
      </c>
      <c r="K30" s="308">
        <f t="shared" si="15"/>
        <v>0.24563518049898295</v>
      </c>
      <c r="M30" s="90"/>
      <c r="N30" s="90"/>
      <c r="O30" s="90"/>
      <c r="P30" s="90"/>
      <c r="Q30" s="90"/>
      <c r="R30" s="90"/>
      <c r="S30" s="90"/>
    </row>
    <row r="31" spans="1:20" ht="12.95" customHeight="1">
      <c r="A31" s="511"/>
      <c r="B31" s="511"/>
      <c r="C31" s="155" t="s">
        <v>7</v>
      </c>
      <c r="D31" s="314">
        <f t="shared" si="10"/>
        <v>366654</v>
      </c>
      <c r="E31" s="130">
        <f>E10+E17+E24</f>
        <v>96827.997758048892</v>
      </c>
      <c r="F31" s="130">
        <f t="shared" si="16"/>
        <v>1054412.8077230493</v>
      </c>
      <c r="G31" s="308">
        <f t="shared" si="12"/>
        <v>0.33392286465214543</v>
      </c>
      <c r="H31" s="308">
        <f t="shared" si="13"/>
        <v>-0.15157033732204581</v>
      </c>
      <c r="I31" s="314">
        <f>I10+I17+I24</f>
        <v>114126.13445459265</v>
      </c>
      <c r="J31" s="130">
        <f t="shared" si="17"/>
        <v>1224880.2432187381</v>
      </c>
      <c r="K31" s="308">
        <f t="shared" si="15"/>
        <v>0.34220118529892379</v>
      </c>
      <c r="M31" s="90"/>
      <c r="N31" s="90"/>
      <c r="O31" s="90"/>
      <c r="P31" s="90"/>
      <c r="Q31" s="90"/>
      <c r="R31" s="90"/>
      <c r="S31" s="90"/>
    </row>
    <row r="32" spans="1:20" ht="12.95" customHeight="1">
      <c r="A32" s="511"/>
      <c r="B32" s="511"/>
      <c r="C32" s="155" t="s">
        <v>93</v>
      </c>
      <c r="D32" s="314">
        <f t="shared" si="10"/>
        <v>39</v>
      </c>
      <c r="E32" s="130">
        <f>E11+E18+E25</f>
        <v>3283.4829784251747</v>
      </c>
      <c r="F32" s="130">
        <f t="shared" si="16"/>
        <v>35747.223329999993</v>
      </c>
      <c r="G32" s="308">
        <f t="shared" si="12"/>
        <v>1.1323481509263694E-2</v>
      </c>
      <c r="H32" s="308">
        <f>(E32-I32)/I32</f>
        <v>-5.4809028620060362E-3</v>
      </c>
      <c r="I32" s="314">
        <f>I11+I18+I25</f>
        <v>3301.5786100782907</v>
      </c>
      <c r="J32" s="130">
        <f t="shared" si="17"/>
        <v>35449.55053</v>
      </c>
      <c r="K32" s="308">
        <f t="shared" si="15"/>
        <v>9.8996090520868333E-3</v>
      </c>
      <c r="M32" s="90"/>
      <c r="N32" s="90"/>
      <c r="O32" s="90"/>
      <c r="P32" s="90"/>
      <c r="Q32" s="90"/>
      <c r="R32" s="90"/>
      <c r="S32" s="90"/>
    </row>
    <row r="33" spans="1:20" ht="12.95" customHeight="1">
      <c r="A33" s="511"/>
      <c r="B33" s="511"/>
      <c r="C33" s="155" t="s">
        <v>94</v>
      </c>
      <c r="D33" s="314"/>
      <c r="E33" s="130">
        <f t="shared" si="16"/>
        <v>5305.8960107280873</v>
      </c>
      <c r="F33" s="130">
        <f t="shared" si="16"/>
        <v>57777.09087</v>
      </c>
      <c r="G33" s="308">
        <f t="shared" si="12"/>
        <v>1.8298013348122082E-2</v>
      </c>
      <c r="H33" s="308">
        <f t="shared" ref="H33" si="18">(E33-I33)/I33</f>
        <v>-0.2019401932879212</v>
      </c>
      <c r="I33" s="314">
        <f t="shared" ref="I33:J33" si="19">I12+I19+I26</f>
        <v>6648.4942182313534</v>
      </c>
      <c r="J33" s="130">
        <f t="shared" si="19"/>
        <v>71373.274109999998</v>
      </c>
      <c r="K33" s="308">
        <f t="shared" si="15"/>
        <v>1.9935158697914311E-2</v>
      </c>
      <c r="M33" s="90"/>
      <c r="N33" s="90"/>
      <c r="O33" s="90"/>
      <c r="P33" s="90"/>
      <c r="Q33" s="90"/>
      <c r="R33" s="90"/>
      <c r="S33" s="90"/>
    </row>
    <row r="34" spans="1:20" ht="12.95" customHeight="1">
      <c r="A34" s="512"/>
      <c r="B34" s="512"/>
      <c r="C34" s="319" t="s">
        <v>0</v>
      </c>
      <c r="D34" s="322">
        <f>SUM(D28:D33)</f>
        <v>405777</v>
      </c>
      <c r="E34" s="320">
        <f>SUM(E28:E33)</f>
        <v>289971.1520470953</v>
      </c>
      <c r="F34" s="320">
        <f>SUM(F28:F33)</f>
        <v>3157598.8903889544</v>
      </c>
      <c r="G34" s="321">
        <f>SUM(G28:G33)</f>
        <v>0.99999999999999989</v>
      </c>
      <c r="H34" s="321">
        <f>(E34-I34)/I34</f>
        <v>-0.13053681869431513</v>
      </c>
      <c r="I34" s="322">
        <f>SUM(I28:I33)</f>
        <v>333505.95894312812</v>
      </c>
      <c r="J34" s="320">
        <f>SUM(J28:J33)</f>
        <v>3579573.5855128332</v>
      </c>
      <c r="K34" s="321">
        <f>SUM(K28:K33)</f>
        <v>0.99999999999999989</v>
      </c>
      <c r="M34" s="90"/>
      <c r="N34" s="90"/>
      <c r="O34" s="90"/>
      <c r="P34" s="90"/>
      <c r="Q34" s="90"/>
      <c r="R34" s="90"/>
      <c r="S34" s="90"/>
    </row>
    <row r="35" spans="1:20" ht="20.100000000000001" customHeight="1">
      <c r="A35" s="127"/>
      <c r="B35" s="304"/>
      <c r="C35" s="102"/>
      <c r="D35" s="88"/>
      <c r="E35" s="88"/>
      <c r="F35" s="88"/>
      <c r="G35" s="507" t="s">
        <v>272</v>
      </c>
      <c r="H35" s="507"/>
      <c r="I35" s="507"/>
      <c r="J35" s="507"/>
      <c r="K35" s="507"/>
    </row>
    <row r="36" spans="1:20" ht="15" customHeight="1">
      <c r="A36" s="499" t="s">
        <v>271</v>
      </c>
      <c r="B36" s="499"/>
      <c r="C36" s="499"/>
      <c r="D36" s="499"/>
      <c r="E36" s="499"/>
      <c r="F36" s="120"/>
      <c r="G36" s="507"/>
      <c r="H36" s="507"/>
      <c r="I36" s="507"/>
      <c r="J36" s="507"/>
      <c r="K36" s="507"/>
      <c r="M36" s="94"/>
      <c r="N36" s="94"/>
      <c r="O36" s="94"/>
      <c r="P36" s="94"/>
      <c r="Q36" s="94"/>
      <c r="R36" s="94"/>
      <c r="S36" s="94"/>
    </row>
    <row r="37" spans="1:20" ht="15" customHeight="1">
      <c r="A37" s="500" t="str">
        <f>A28</f>
        <v>I. čtvrtletí</v>
      </c>
      <c r="B37" s="501"/>
      <c r="C37" s="501"/>
      <c r="D37" s="501"/>
      <c r="E37" s="501"/>
      <c r="F37" s="126"/>
      <c r="G37" s="502" t="str">
        <f>A28</f>
        <v>I. čtvrtletí</v>
      </c>
      <c r="H37" s="502"/>
      <c r="I37" s="502"/>
      <c r="J37" s="502"/>
      <c r="K37" s="502"/>
      <c r="M37" s="94"/>
      <c r="N37" s="94"/>
      <c r="O37" s="94"/>
      <c r="P37" s="94"/>
      <c r="Q37" s="94"/>
      <c r="R37" s="94"/>
      <c r="S37" s="94"/>
    </row>
    <row r="38" spans="1:20" ht="15" customHeight="1">
      <c r="A38" s="95"/>
      <c r="B38" s="95"/>
      <c r="C38" s="95"/>
      <c r="D38" s="76"/>
      <c r="E38" s="76"/>
      <c r="F38" s="76"/>
      <c r="G38" s="95"/>
      <c r="H38" s="95"/>
      <c r="I38" s="95"/>
      <c r="J38" s="95"/>
      <c r="K38" s="95"/>
      <c r="M38" s="94"/>
      <c r="N38" s="94"/>
      <c r="O38" s="94"/>
      <c r="P38" s="94"/>
      <c r="Q38" s="94"/>
      <c r="R38" s="94"/>
      <c r="S38" s="94"/>
      <c r="T38" s="94"/>
    </row>
    <row r="39" spans="1:20" ht="15" customHeight="1">
      <c r="A39" s="95"/>
      <c r="B39" s="95"/>
      <c r="C39" s="95"/>
      <c r="D39" s="76"/>
      <c r="E39" s="76"/>
      <c r="F39" s="76"/>
      <c r="G39" s="95"/>
      <c r="H39" s="95"/>
      <c r="I39" s="95"/>
      <c r="J39" s="95"/>
      <c r="K39" s="95"/>
    </row>
    <row r="40" spans="1:20" ht="15" customHeight="1">
      <c r="A40" s="95"/>
      <c r="B40" s="95"/>
      <c r="C40" s="95"/>
      <c r="D40" s="76"/>
      <c r="E40" s="76"/>
      <c r="F40" s="76"/>
      <c r="G40" s="95"/>
      <c r="H40" s="95"/>
      <c r="I40" s="95"/>
      <c r="J40" s="95"/>
      <c r="K40" s="95"/>
    </row>
    <row r="41" spans="1:20" ht="15" customHeight="1">
      <c r="A41" s="95"/>
      <c r="B41" s="95"/>
      <c r="C41" s="95">
        <f>D3</f>
        <v>2023</v>
      </c>
      <c r="D41" s="95">
        <f>I3</f>
        <v>2022</v>
      </c>
      <c r="E41" s="76"/>
      <c r="F41" s="76"/>
      <c r="G41" s="76"/>
      <c r="H41" s="95"/>
      <c r="I41" s="95">
        <f>D3</f>
        <v>2023</v>
      </c>
      <c r="J41" s="95">
        <f>I3</f>
        <v>2022</v>
      </c>
      <c r="K41" s="95"/>
    </row>
    <row r="42" spans="1:20" ht="15" customHeight="1">
      <c r="A42" s="95"/>
      <c r="B42" s="95" t="str">
        <f>A7</f>
        <v>Leden</v>
      </c>
      <c r="C42" s="78">
        <f>E13</f>
        <v>104879.74624464105</v>
      </c>
      <c r="D42" s="78">
        <f>I13</f>
        <v>130387.01038711204</v>
      </c>
      <c r="E42" s="76"/>
      <c r="F42" s="76"/>
      <c r="G42" s="76"/>
      <c r="H42" s="95" t="str">
        <f>A7</f>
        <v>Leden</v>
      </c>
      <c r="I42" s="96">
        <f>E13/E34</f>
        <v>0.36169027678866184</v>
      </c>
      <c r="J42" s="96">
        <f>I13/I34</f>
        <v>0.39095856278042274</v>
      </c>
      <c r="K42" s="95"/>
    </row>
    <row r="43" spans="1:20" ht="15" customHeight="1">
      <c r="A43" s="95"/>
      <c r="B43" s="95" t="str">
        <f>A14</f>
        <v>Únor</v>
      </c>
      <c r="C43" s="78">
        <f>E20</f>
        <v>99145.560802454216</v>
      </c>
      <c r="D43" s="78">
        <f>I20</f>
        <v>102886.42307283396</v>
      </c>
      <c r="E43" s="76"/>
      <c r="F43" s="76"/>
      <c r="G43" s="76"/>
      <c r="H43" s="95" t="str">
        <f>A14</f>
        <v>Únor</v>
      </c>
      <c r="I43" s="96">
        <f>E20/E34</f>
        <v>0.34191525640575315</v>
      </c>
      <c r="J43" s="96">
        <f>I20/I34</f>
        <v>0.30849950447325863</v>
      </c>
      <c r="K43" s="95"/>
    </row>
    <row r="44" spans="1:20" ht="15" customHeight="1">
      <c r="A44" s="95"/>
      <c r="B44" s="95" t="str">
        <f>A21</f>
        <v>Březen</v>
      </c>
      <c r="C44" s="78">
        <f>E27</f>
        <v>85945.845000000001</v>
      </c>
      <c r="D44" s="78">
        <f>I27</f>
        <v>100232.52548318211</v>
      </c>
      <c r="E44" s="76"/>
      <c r="F44" s="76"/>
      <c r="G44" s="76"/>
      <c r="H44" s="95" t="str">
        <f>A21</f>
        <v>Březen</v>
      </c>
      <c r="I44" s="96">
        <f>E27/E34</f>
        <v>0.2963944668055849</v>
      </c>
      <c r="J44" s="96">
        <f>I27/I34</f>
        <v>0.30054193274631863</v>
      </c>
      <c r="K44" s="95"/>
    </row>
    <row r="45" spans="1:20" ht="15" customHeight="1">
      <c r="A45" s="95"/>
      <c r="B45" s="95"/>
      <c r="C45" s="78">
        <f>SUM(C42:C44)</f>
        <v>289971.15204709524</v>
      </c>
      <c r="D45" s="78">
        <f>SUM(D42:D44)</f>
        <v>333505.95894312812</v>
      </c>
      <c r="E45" s="95"/>
      <c r="F45" s="95"/>
      <c r="G45" s="95"/>
      <c r="H45" s="95"/>
      <c r="I45" s="97">
        <f>SUM(I42:I44)</f>
        <v>0.99999999999999989</v>
      </c>
      <c r="J45" s="97">
        <f>SUM(J42:J44)</f>
        <v>1</v>
      </c>
      <c r="K45" s="95"/>
    </row>
    <row r="46" spans="1:20" ht="15" customHeight="1">
      <c r="A46" s="95"/>
      <c r="B46" s="95"/>
      <c r="C46" s="95"/>
      <c r="D46" s="95"/>
      <c r="E46" s="95"/>
      <c r="F46" s="95"/>
      <c r="G46" s="95"/>
      <c r="H46" s="95"/>
      <c r="I46" s="95"/>
      <c r="J46" s="95"/>
      <c r="K46" s="95"/>
    </row>
    <row r="47" spans="1:20" ht="15" customHeight="1">
      <c r="A47" s="95"/>
      <c r="B47" s="95"/>
      <c r="C47" s="95"/>
      <c r="D47" s="95"/>
      <c r="E47" s="95"/>
      <c r="F47" s="95"/>
      <c r="G47" s="95"/>
      <c r="H47" s="95"/>
      <c r="I47" s="95"/>
      <c r="J47" s="95"/>
      <c r="K47" s="95"/>
    </row>
    <row r="48" spans="1:20" ht="15" customHeight="1">
      <c r="A48" s="95"/>
      <c r="B48" s="95"/>
      <c r="C48" s="95"/>
      <c r="D48" s="95"/>
      <c r="E48" s="95"/>
      <c r="F48" s="95"/>
      <c r="G48" s="95"/>
      <c r="H48" s="95"/>
      <c r="I48" s="95"/>
      <c r="J48" s="95"/>
      <c r="K48" s="95"/>
    </row>
    <row r="49" spans="1:11" ht="15" customHeight="1">
      <c r="A49" s="95"/>
      <c r="B49" s="95"/>
      <c r="C49" s="95"/>
      <c r="D49" s="95"/>
      <c r="E49" s="95"/>
      <c r="F49" s="95"/>
      <c r="G49" s="95"/>
      <c r="H49" s="95"/>
      <c r="I49" s="95"/>
      <c r="J49" s="95"/>
      <c r="K49" s="95"/>
    </row>
    <row r="50" spans="1:11" ht="15" customHeight="1">
      <c r="A50" s="95"/>
      <c r="B50" s="95"/>
      <c r="C50" s="95"/>
      <c r="D50" s="95"/>
      <c r="E50" s="95"/>
      <c r="F50" s="95"/>
      <c r="G50" s="95"/>
      <c r="H50" s="95"/>
      <c r="I50" s="95"/>
      <c r="J50" s="95"/>
      <c r="K50" s="95"/>
    </row>
    <row r="51" spans="1:11" ht="15" customHeight="1">
      <c r="A51" s="95"/>
      <c r="B51" s="95"/>
      <c r="C51" s="95"/>
      <c r="D51" s="95"/>
      <c r="E51" s="95"/>
      <c r="F51" s="95"/>
      <c r="G51" s="95"/>
      <c r="H51" s="95"/>
      <c r="I51" s="95"/>
      <c r="J51" s="95"/>
      <c r="K51" s="95"/>
    </row>
    <row r="52" spans="1:11" ht="15" customHeight="1">
      <c r="A52" s="95"/>
      <c r="B52" s="95"/>
      <c r="C52" s="95"/>
      <c r="D52" s="95"/>
      <c r="E52" s="95"/>
      <c r="F52" s="95"/>
      <c r="G52" s="95"/>
      <c r="H52" s="95"/>
      <c r="I52" s="95"/>
      <c r="J52" s="95"/>
      <c r="K52" s="95"/>
    </row>
    <row r="53" spans="1:11" ht="15" customHeight="1">
      <c r="A53" s="95"/>
      <c r="B53" s="95"/>
      <c r="C53" s="95"/>
      <c r="D53" s="95"/>
      <c r="E53" s="95"/>
      <c r="F53" s="95"/>
      <c r="G53" s="95"/>
      <c r="H53" s="95"/>
      <c r="I53" s="95"/>
      <c r="J53" s="95"/>
      <c r="K53" s="95"/>
    </row>
    <row r="54" spans="1:11" ht="15" customHeight="1">
      <c r="A54" s="95"/>
      <c r="B54" s="95"/>
      <c r="C54" s="95"/>
      <c r="D54" s="95"/>
      <c r="E54" s="95"/>
      <c r="F54" s="95"/>
      <c r="G54" s="95"/>
      <c r="H54" s="95"/>
      <c r="I54" s="95"/>
      <c r="J54" s="95"/>
      <c r="K54" s="95"/>
    </row>
    <row r="55" spans="1:11" ht="15" customHeight="1">
      <c r="A55" s="95"/>
      <c r="B55" s="95"/>
      <c r="C55" s="95"/>
      <c r="D55" s="95"/>
      <c r="E55" s="95"/>
      <c r="F55" s="95"/>
      <c r="G55" s="95"/>
      <c r="H55" s="95"/>
      <c r="I55" s="95"/>
      <c r="J55" s="95"/>
      <c r="K55" s="95"/>
    </row>
    <row r="56" spans="1:11" ht="15" customHeight="1">
      <c r="A56" s="95"/>
      <c r="B56" s="95"/>
      <c r="C56" s="95"/>
      <c r="D56" s="95"/>
      <c r="E56" s="95"/>
      <c r="F56" s="95"/>
      <c r="G56" s="95"/>
      <c r="H56" s="95"/>
      <c r="I56" s="95"/>
      <c r="J56" s="95"/>
      <c r="K56" s="95"/>
    </row>
    <row r="57" spans="1:11" ht="15" customHeight="1">
      <c r="A57" s="95"/>
      <c r="B57" s="95"/>
      <c r="C57" s="95"/>
      <c r="D57" s="95"/>
      <c r="E57" s="95"/>
      <c r="F57" s="95"/>
      <c r="G57" s="95"/>
      <c r="H57" s="95"/>
      <c r="I57" s="95"/>
      <c r="J57" s="95"/>
      <c r="K57" s="95"/>
    </row>
    <row r="58" spans="1:11" ht="15" customHeight="1">
      <c r="A58" s="95"/>
      <c r="B58" s="95"/>
      <c r="C58" s="95"/>
      <c r="D58" s="95"/>
      <c r="E58" s="95"/>
      <c r="F58" s="95"/>
      <c r="G58" s="95"/>
      <c r="H58" s="95"/>
      <c r="I58" s="95"/>
      <c r="J58" s="95"/>
      <c r="K58" s="95"/>
    </row>
    <row r="59" spans="1:11" ht="15" customHeight="1">
      <c r="A59" s="95"/>
      <c r="B59" s="95"/>
      <c r="C59" s="95"/>
      <c r="D59" s="95"/>
      <c r="E59" s="95"/>
      <c r="F59" s="95"/>
      <c r="G59" s="95"/>
      <c r="H59" s="95"/>
      <c r="I59" s="95"/>
      <c r="J59" s="95"/>
      <c r="K59" s="95"/>
    </row>
    <row r="60" spans="1:11" ht="15" customHeight="1">
      <c r="A60" s="95"/>
      <c r="B60" s="95"/>
      <c r="C60" s="95"/>
      <c r="D60" s="95"/>
      <c r="E60" s="95"/>
      <c r="F60" s="95"/>
      <c r="G60" s="95"/>
      <c r="H60" s="95"/>
      <c r="I60" s="95"/>
      <c r="J60" s="95"/>
      <c r="K60" s="95"/>
    </row>
    <row r="61" spans="1:11" ht="15" customHeight="1">
      <c r="A61" s="95"/>
      <c r="B61" s="95"/>
      <c r="C61" s="95"/>
      <c r="D61" s="95"/>
      <c r="E61" s="95"/>
      <c r="F61" s="95"/>
      <c r="G61" s="95"/>
      <c r="H61" s="95"/>
      <c r="I61" s="95"/>
      <c r="J61" s="95"/>
      <c r="K61" s="95"/>
    </row>
    <row r="62" spans="1:11" ht="15" customHeight="1">
      <c r="A62" s="95"/>
      <c r="B62" s="95"/>
      <c r="C62" s="95"/>
      <c r="D62" s="95"/>
      <c r="E62" s="95"/>
      <c r="F62" s="95"/>
      <c r="G62" s="95"/>
      <c r="H62" s="95"/>
      <c r="I62" s="95"/>
      <c r="J62" s="95"/>
      <c r="K62" s="95"/>
    </row>
    <row r="63" spans="1:11" ht="15" customHeight="1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</row>
    <row r="64" spans="1:11" ht="15" customHeight="1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</row>
    <row r="65" spans="1:11" ht="15" customHeight="1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</row>
    <row r="66" spans="1:11" ht="15" customHeight="1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</row>
    <row r="67" spans="1:11" ht="15" customHeight="1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</row>
    <row r="68" spans="1:11" ht="15" customHeight="1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</row>
    <row r="69" spans="1:11" ht="15" customHeight="1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</row>
    <row r="70" spans="1:11" ht="15" customHeight="1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</row>
    <row r="71" spans="1:11" ht="15" customHeight="1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</row>
    <row r="72" spans="1:11" ht="15" customHeight="1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</row>
    <row r="73" spans="1:11" ht="15" customHeight="1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</row>
    <row r="74" spans="1:11" ht="15" customHeight="1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</row>
    <row r="75" spans="1:11" ht="15" customHeight="1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</row>
    <row r="76" spans="1:11" ht="15" customHeight="1"/>
    <row r="77" spans="1:11" ht="15" customHeight="1"/>
    <row r="78" spans="1:11" ht="15" customHeight="1"/>
    <row r="79" spans="1:11" ht="15" customHeight="1"/>
    <row r="80" spans="1:1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</sheetData>
  <mergeCells count="21">
    <mergeCell ref="A1:K1"/>
    <mergeCell ref="A2:C2"/>
    <mergeCell ref="E3:G4"/>
    <mergeCell ref="I3:K4"/>
    <mergeCell ref="A3:C4"/>
    <mergeCell ref="D5:D6"/>
    <mergeCell ref="C5:C6"/>
    <mergeCell ref="A5:B6"/>
    <mergeCell ref="A37:E37"/>
    <mergeCell ref="G37:K37"/>
    <mergeCell ref="A7:B13"/>
    <mergeCell ref="A14:B20"/>
    <mergeCell ref="A21:B27"/>
    <mergeCell ref="A28:B34"/>
    <mergeCell ref="A36:E36"/>
    <mergeCell ref="G5:G6"/>
    <mergeCell ref="H5:H6"/>
    <mergeCell ref="K5:K6"/>
    <mergeCell ref="E5:F5"/>
    <mergeCell ref="I5:J5"/>
    <mergeCell ref="G35:K3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4" formula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5"/>
  <dimension ref="A1:U92"/>
  <sheetViews>
    <sheetView showGridLines="0" zoomScaleNormal="100" zoomScaleSheetLayoutView="100" workbookViewId="0">
      <selection activeCell="K1" sqref="K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3" width="9.140625" style="84"/>
    <col min="14" max="14" width="11.140625" style="84" customWidth="1"/>
    <col min="15" max="16384" width="9.140625" style="84"/>
  </cols>
  <sheetData>
    <row r="1" spans="1:21" s="86" customFormat="1" ht="18">
      <c r="A1" s="481" t="s">
        <v>299</v>
      </c>
      <c r="B1" s="481"/>
      <c r="C1" s="481"/>
      <c r="D1" s="481"/>
      <c r="E1" s="481"/>
      <c r="F1" s="481"/>
      <c r="G1" s="481"/>
      <c r="H1" s="481"/>
      <c r="I1" s="481"/>
      <c r="J1" s="481"/>
      <c r="K1" s="481"/>
    </row>
    <row r="2" spans="1:21" ht="6" customHeight="1">
      <c r="A2" s="487"/>
      <c r="B2" s="487"/>
      <c r="C2" s="487"/>
      <c r="D2" s="316"/>
      <c r="E2" s="316"/>
      <c r="F2" s="317"/>
      <c r="G2" s="318"/>
      <c r="H2" s="318"/>
      <c r="I2" s="318"/>
      <c r="J2" s="280"/>
      <c r="K2" s="280"/>
    </row>
    <row r="3" spans="1:21" ht="15" customHeight="1">
      <c r="A3" s="497" t="s">
        <v>88</v>
      </c>
      <c r="B3" s="497"/>
      <c r="C3" s="497"/>
      <c r="D3" s="342">
        <f>'3.1'!A4</f>
        <v>2023</v>
      </c>
      <c r="E3" s="492"/>
      <c r="F3" s="492"/>
      <c r="G3" s="492"/>
      <c r="H3" s="341"/>
      <c r="I3" s="491">
        <f>D3-1</f>
        <v>2022</v>
      </c>
      <c r="J3" s="492"/>
      <c r="K3" s="492"/>
    </row>
    <row r="4" spans="1:21" ht="50.1" customHeight="1">
      <c r="A4" s="498"/>
      <c r="B4" s="498"/>
      <c r="C4" s="498"/>
      <c r="D4" s="344"/>
      <c r="E4" s="494"/>
      <c r="F4" s="494"/>
      <c r="G4" s="494"/>
      <c r="H4" s="175"/>
      <c r="I4" s="493"/>
      <c r="J4" s="494"/>
      <c r="K4" s="494"/>
    </row>
    <row r="5" spans="1:21" ht="24.95" customHeight="1">
      <c r="A5" s="497" t="s">
        <v>158</v>
      </c>
      <c r="B5" s="497"/>
      <c r="C5" s="508" t="s">
        <v>184</v>
      </c>
      <c r="D5" s="495" t="s">
        <v>159</v>
      </c>
      <c r="E5" s="489" t="s">
        <v>60</v>
      </c>
      <c r="F5" s="489"/>
      <c r="G5" s="490" t="s">
        <v>33</v>
      </c>
      <c r="H5" s="490" t="s">
        <v>270</v>
      </c>
      <c r="I5" s="488" t="s">
        <v>60</v>
      </c>
      <c r="J5" s="489"/>
      <c r="K5" s="490" t="s">
        <v>33</v>
      </c>
    </row>
    <row r="6" spans="1:21" ht="22.5" customHeight="1">
      <c r="A6" s="498"/>
      <c r="B6" s="498"/>
      <c r="C6" s="509"/>
      <c r="D6" s="496"/>
      <c r="E6" s="220" t="s">
        <v>261</v>
      </c>
      <c r="F6" s="220" t="s">
        <v>262</v>
      </c>
      <c r="G6" s="486"/>
      <c r="H6" s="486"/>
      <c r="I6" s="222" t="s">
        <v>261</v>
      </c>
      <c r="J6" s="220" t="s">
        <v>262</v>
      </c>
      <c r="K6" s="486"/>
    </row>
    <row r="7" spans="1:21" ht="12.95" customHeight="1">
      <c r="A7" s="453" t="str">
        <f>'3.1'!D5</f>
        <v>Leden</v>
      </c>
      <c r="B7" s="453"/>
      <c r="C7" s="165" t="s">
        <v>4</v>
      </c>
      <c r="D7" s="313">
        <v>1235</v>
      </c>
      <c r="E7" s="309">
        <v>278176.05499999999</v>
      </c>
      <c r="F7" s="309">
        <v>3028860.4911499992</v>
      </c>
      <c r="G7" s="310">
        <f t="shared" ref="G7:G12" si="0">E7/$E$13</f>
        <v>0.38371450347309943</v>
      </c>
      <c r="H7" s="310">
        <f>(E7-I7)/I7</f>
        <v>-0.16780820680186939</v>
      </c>
      <c r="I7" s="313">
        <v>334269.16399999999</v>
      </c>
      <c r="J7" s="309">
        <v>3570695.4639800009</v>
      </c>
      <c r="K7" s="310">
        <f>I7/$I$13</f>
        <v>0.36716486427006662</v>
      </c>
      <c r="M7" s="90"/>
      <c r="N7" s="90"/>
      <c r="O7" s="90"/>
      <c r="P7" s="90"/>
      <c r="Q7" s="90"/>
      <c r="R7" s="90"/>
      <c r="S7" s="90"/>
      <c r="T7" s="90"/>
      <c r="U7" s="90"/>
    </row>
    <row r="8" spans="1:21" ht="12.95" customHeight="1">
      <c r="A8" s="447"/>
      <c r="B8" s="447"/>
      <c r="C8" s="155" t="s">
        <v>5</v>
      </c>
      <c r="D8" s="314">
        <v>4316</v>
      </c>
      <c r="E8" s="130">
        <v>63184.42</v>
      </c>
      <c r="F8" s="130">
        <v>687970.16494000005</v>
      </c>
      <c r="G8" s="308">
        <f t="shared" si="0"/>
        <v>8.7156237611953236E-2</v>
      </c>
      <c r="H8" s="308">
        <f t="shared" ref="H8:H11" si="1">(E8-I8)/I8</f>
        <v>-0.23709780914840983</v>
      </c>
      <c r="I8" s="314">
        <v>82821.128000000026</v>
      </c>
      <c r="J8" s="130">
        <v>884704.28659000003</v>
      </c>
      <c r="K8" s="308">
        <f t="shared" ref="K8:K12" si="2">I8/$I$13</f>
        <v>9.0971622559877605E-2</v>
      </c>
      <c r="L8" s="94"/>
      <c r="M8" s="90"/>
      <c r="N8" s="90"/>
      <c r="O8" s="90"/>
      <c r="P8" s="90"/>
      <c r="Q8" s="90"/>
      <c r="R8" s="90"/>
      <c r="S8" s="90"/>
    </row>
    <row r="9" spans="1:21" ht="12.95" customHeight="1">
      <c r="A9" s="447"/>
      <c r="B9" s="447"/>
      <c r="C9" s="155" t="s">
        <v>6</v>
      </c>
      <c r="D9" s="314">
        <v>153981</v>
      </c>
      <c r="E9" s="130">
        <v>123336.81200000001</v>
      </c>
      <c r="F9" s="130">
        <v>1342926.6264000002</v>
      </c>
      <c r="G9" s="308">
        <f t="shared" si="0"/>
        <v>0.17013011266025399</v>
      </c>
      <c r="H9" s="308">
        <f t="shared" si="1"/>
        <v>-0.18573142222053915</v>
      </c>
      <c r="I9" s="314">
        <v>151469.448</v>
      </c>
      <c r="J9" s="130">
        <v>1618010.617972</v>
      </c>
      <c r="K9" s="308">
        <f t="shared" si="2"/>
        <v>0.16637567955859045</v>
      </c>
      <c r="L9" s="94"/>
      <c r="M9" s="90"/>
      <c r="N9" s="90"/>
      <c r="O9" s="90"/>
      <c r="P9" s="90"/>
      <c r="Q9" s="90"/>
      <c r="R9" s="90"/>
      <c r="S9" s="90"/>
    </row>
    <row r="10" spans="1:21" ht="12.95" customHeight="1">
      <c r="A10" s="447"/>
      <c r="B10" s="447"/>
      <c r="C10" s="155" t="s">
        <v>7</v>
      </c>
      <c r="D10" s="314">
        <v>2089179</v>
      </c>
      <c r="E10" s="130">
        <v>239133.20000000004</v>
      </c>
      <c r="F10" s="130">
        <v>2603749.6999999997</v>
      </c>
      <c r="G10" s="308">
        <f t="shared" si="0"/>
        <v>0.32985900638332583</v>
      </c>
      <c r="H10" s="308">
        <f t="shared" si="1"/>
        <v>-0.24219865393934467</v>
      </c>
      <c r="I10" s="314">
        <v>315561.85700000002</v>
      </c>
      <c r="J10" s="130">
        <v>3370861.6360000004</v>
      </c>
      <c r="K10" s="308">
        <f t="shared" si="2"/>
        <v>0.34661655597467911</v>
      </c>
      <c r="L10" s="94"/>
      <c r="M10" s="90"/>
      <c r="N10" s="90"/>
      <c r="O10" s="90"/>
      <c r="P10" s="90"/>
      <c r="Q10" s="90"/>
      <c r="R10" s="90"/>
      <c r="S10" s="90"/>
    </row>
    <row r="11" spans="1:21" ht="12.95" customHeight="1">
      <c r="A11" s="447"/>
      <c r="B11" s="447"/>
      <c r="C11" s="155" t="s">
        <v>93</v>
      </c>
      <c r="D11" s="314">
        <v>210</v>
      </c>
      <c r="E11" s="130">
        <v>5983.4429999999984</v>
      </c>
      <c r="F11" s="130">
        <v>65149.459210000001</v>
      </c>
      <c r="G11" s="308">
        <f t="shared" si="0"/>
        <v>8.2535280033523804E-3</v>
      </c>
      <c r="H11" s="308">
        <f t="shared" si="1"/>
        <v>-9.1392634189230965E-2</v>
      </c>
      <c r="I11" s="314">
        <v>6585.2899999999991</v>
      </c>
      <c r="J11" s="130">
        <v>70344.727048000001</v>
      </c>
      <c r="K11" s="308">
        <f t="shared" si="2"/>
        <v>7.2333537443167407E-3</v>
      </c>
      <c r="L11" s="94"/>
      <c r="M11" s="90"/>
      <c r="N11" s="90"/>
      <c r="O11" s="90"/>
      <c r="P11" s="90"/>
      <c r="Q11" s="90"/>
      <c r="R11" s="90"/>
      <c r="S11" s="90"/>
    </row>
    <row r="12" spans="1:21" ht="12.95" customHeight="1">
      <c r="A12" s="447"/>
      <c r="B12" s="447"/>
      <c r="C12" s="155" t="s">
        <v>94</v>
      </c>
      <c r="D12" s="314"/>
      <c r="E12" s="130">
        <v>15141.870424941957</v>
      </c>
      <c r="F12" s="130">
        <v>164869.00227999999</v>
      </c>
      <c r="G12" s="308">
        <f t="shared" si="0"/>
        <v>2.0886611868015065E-2</v>
      </c>
      <c r="H12" s="308">
        <f>(E12-I12)/I12</f>
        <v>-0.23134981479377484</v>
      </c>
      <c r="I12" s="314">
        <v>19699.299780796209</v>
      </c>
      <c r="J12" s="130">
        <v>210429.81716000001</v>
      </c>
      <c r="K12" s="308">
        <f t="shared" si="2"/>
        <v>2.1637923892469463E-2</v>
      </c>
      <c r="L12" s="94"/>
      <c r="M12" s="90"/>
      <c r="N12" s="90"/>
      <c r="O12" s="90"/>
      <c r="P12" s="90"/>
      <c r="Q12" s="90"/>
      <c r="R12" s="90"/>
      <c r="S12" s="90"/>
    </row>
    <row r="13" spans="1:21" ht="12.95" customHeight="1">
      <c r="A13" s="452"/>
      <c r="B13" s="452"/>
      <c r="C13" s="319" t="s">
        <v>0</v>
      </c>
      <c r="D13" s="322">
        <v>2248921</v>
      </c>
      <c r="E13" s="320">
        <v>724955.80042494205</v>
      </c>
      <c r="F13" s="320">
        <v>7893525.4439799991</v>
      </c>
      <c r="G13" s="321">
        <f>SUM(G7:G12)</f>
        <v>0.99999999999999989</v>
      </c>
      <c r="H13" s="321">
        <f>(E13-I13)/I13</f>
        <v>-0.20370070969267939</v>
      </c>
      <c r="I13" s="322">
        <v>910406.18678079627</v>
      </c>
      <c r="J13" s="320">
        <v>9725046.5487500001</v>
      </c>
      <c r="K13" s="321">
        <f>SUM(K7:K12)</f>
        <v>1</v>
      </c>
      <c r="L13" s="94"/>
      <c r="M13" s="90"/>
      <c r="N13" s="90"/>
      <c r="O13" s="90"/>
      <c r="P13" s="90"/>
      <c r="Q13" s="90"/>
      <c r="R13" s="90"/>
      <c r="S13" s="90"/>
    </row>
    <row r="14" spans="1:21" ht="12.95" customHeight="1">
      <c r="A14" s="453" t="str">
        <f>'3.1'!E5</f>
        <v>Únor</v>
      </c>
      <c r="B14" s="453"/>
      <c r="C14" s="165" t="s">
        <v>4</v>
      </c>
      <c r="D14" s="313">
        <v>1235</v>
      </c>
      <c r="E14" s="309">
        <v>258069.23699999996</v>
      </c>
      <c r="F14" s="309">
        <v>2797593.4904</v>
      </c>
      <c r="G14" s="310">
        <f>E14/$E$20</f>
        <v>0.37375331528787609</v>
      </c>
      <c r="H14" s="310">
        <f>(E14-I14)/I14</f>
        <v>-9.2426465489417006E-2</v>
      </c>
      <c r="I14" s="313">
        <v>284350.77399999998</v>
      </c>
      <c r="J14" s="309">
        <v>3041072.7299799998</v>
      </c>
      <c r="K14" s="310">
        <f>I14/$I$20</f>
        <v>0.38854932579990414</v>
      </c>
      <c r="L14" s="94"/>
      <c r="M14" s="90"/>
      <c r="N14" s="90"/>
      <c r="O14" s="90"/>
      <c r="P14" s="90"/>
      <c r="Q14" s="90"/>
      <c r="R14" s="90"/>
      <c r="S14" s="90"/>
    </row>
    <row r="15" spans="1:21" ht="12.95" customHeight="1">
      <c r="A15" s="447"/>
      <c r="B15" s="447"/>
      <c r="C15" s="155" t="s">
        <v>5</v>
      </c>
      <c r="D15" s="314">
        <v>4302</v>
      </c>
      <c r="E15" s="130">
        <v>61289.902999999998</v>
      </c>
      <c r="F15" s="130">
        <v>664410.04708999989</v>
      </c>
      <c r="G15" s="308">
        <f t="shared" ref="G15:G19" si="3">E15/$E$20</f>
        <v>8.8764180908251167E-2</v>
      </c>
      <c r="H15" s="308">
        <f t="shared" ref="H15:H17" si="4">(E15-I15)/I15</f>
        <v>-4.6479863027681138E-2</v>
      </c>
      <c r="I15" s="314">
        <v>64277.512999999992</v>
      </c>
      <c r="J15" s="130">
        <v>687434.40557999979</v>
      </c>
      <c r="K15" s="308">
        <f t="shared" ref="K15:K19" si="5">I15/$I$20</f>
        <v>8.7831603160132679E-2</v>
      </c>
      <c r="L15" s="98"/>
      <c r="M15" s="90"/>
      <c r="N15" s="90"/>
      <c r="O15" s="90"/>
      <c r="P15" s="90"/>
      <c r="Q15" s="90"/>
      <c r="R15" s="90"/>
      <c r="S15" s="90"/>
    </row>
    <row r="16" spans="1:21" ht="12.95" customHeight="1">
      <c r="A16" s="447"/>
      <c r="B16" s="447"/>
      <c r="C16" s="155" t="s">
        <v>6</v>
      </c>
      <c r="D16" s="314">
        <v>153947</v>
      </c>
      <c r="E16" s="130">
        <v>116280.833</v>
      </c>
      <c r="F16" s="130">
        <v>1260540.4033599999</v>
      </c>
      <c r="G16" s="308">
        <f t="shared" si="3"/>
        <v>0.16840576328819026</v>
      </c>
      <c r="H16" s="308">
        <f t="shared" si="4"/>
        <v>1.6099808978805785E-3</v>
      </c>
      <c r="I16" s="314">
        <v>116093.924</v>
      </c>
      <c r="J16" s="130">
        <v>1241602.1383899997</v>
      </c>
      <c r="K16" s="308">
        <f>I16/$I$20</f>
        <v>0.15863581190626658</v>
      </c>
      <c r="L16" s="94"/>
      <c r="M16" s="90"/>
      <c r="N16" s="90"/>
      <c r="O16" s="90"/>
      <c r="P16" s="90"/>
      <c r="Q16" s="90"/>
      <c r="R16" s="90"/>
      <c r="S16" s="90"/>
    </row>
    <row r="17" spans="1:20" ht="12.95" customHeight="1">
      <c r="A17" s="447"/>
      <c r="B17" s="447"/>
      <c r="C17" s="155" t="s">
        <v>7</v>
      </c>
      <c r="D17" s="314">
        <v>2087441</v>
      </c>
      <c r="E17" s="130">
        <v>234244.3</v>
      </c>
      <c r="F17" s="130">
        <v>2539319.3000000003</v>
      </c>
      <c r="G17" s="308">
        <f t="shared" si="3"/>
        <v>0.33924843088635098</v>
      </c>
      <c r="H17" s="308">
        <f t="shared" si="4"/>
        <v>-3.1906961519590812E-2</v>
      </c>
      <c r="I17" s="314">
        <v>241964.65699999998</v>
      </c>
      <c r="J17" s="130">
        <v>2587758.6360000004</v>
      </c>
      <c r="K17" s="308">
        <f>I17/$I$20</f>
        <v>0.33063108294811622</v>
      </c>
      <c r="L17" s="94"/>
      <c r="M17" s="90"/>
      <c r="N17" s="90"/>
      <c r="O17" s="90"/>
      <c r="P17" s="90"/>
      <c r="Q17" s="90"/>
      <c r="R17" s="90"/>
      <c r="S17" s="90"/>
    </row>
    <row r="18" spans="1:20" ht="12.95" customHeight="1">
      <c r="A18" s="447"/>
      <c r="B18" s="447"/>
      <c r="C18" s="155" t="s">
        <v>93</v>
      </c>
      <c r="D18" s="314">
        <v>211</v>
      </c>
      <c r="E18" s="130">
        <v>5616.3769999999995</v>
      </c>
      <c r="F18" s="130">
        <v>60884.192180000005</v>
      </c>
      <c r="G18" s="308">
        <f t="shared" si="3"/>
        <v>8.1340168555486363E-3</v>
      </c>
      <c r="H18" s="308">
        <f>(E18-I18)/I18</f>
        <v>-0.12139679146760866</v>
      </c>
      <c r="I18" s="314">
        <v>6392.3930000000009</v>
      </c>
      <c r="J18" s="130">
        <v>68365.321429999996</v>
      </c>
      <c r="K18" s="308">
        <f>I18/$I$20</f>
        <v>8.7348451894772305E-3</v>
      </c>
      <c r="L18" s="94"/>
      <c r="M18" s="90"/>
      <c r="N18" s="90"/>
      <c r="O18" s="90"/>
      <c r="P18" s="90"/>
      <c r="Q18" s="90"/>
      <c r="R18" s="90"/>
      <c r="S18" s="90"/>
    </row>
    <row r="19" spans="1:20" ht="12.95" customHeight="1">
      <c r="A19" s="447"/>
      <c r="B19" s="447"/>
      <c r="C19" s="155" t="s">
        <v>94</v>
      </c>
      <c r="D19" s="314"/>
      <c r="E19" s="130">
        <v>14979.478052448983</v>
      </c>
      <c r="F19" s="130">
        <v>162384.64682000002</v>
      </c>
      <c r="G19" s="308">
        <f t="shared" si="3"/>
        <v>2.1694292773782972E-2</v>
      </c>
      <c r="H19" s="308">
        <f t="shared" ref="H19" si="6">(E19-I19)/I19</f>
        <v>-0.20098571054839345</v>
      </c>
      <c r="I19" s="314">
        <v>18747.447010903848</v>
      </c>
      <c r="J19" s="130">
        <v>200500.01612000004</v>
      </c>
      <c r="K19" s="308">
        <f t="shared" si="5"/>
        <v>2.5617330996103142E-2</v>
      </c>
      <c r="L19" s="94"/>
      <c r="M19" s="90"/>
      <c r="N19" s="90"/>
      <c r="O19" s="90"/>
      <c r="P19" s="90"/>
      <c r="Q19" s="90"/>
      <c r="R19" s="90"/>
      <c r="S19" s="90"/>
    </row>
    <row r="20" spans="1:20" ht="12.95" customHeight="1">
      <c r="A20" s="452"/>
      <c r="B20" s="452"/>
      <c r="C20" s="319" t="s">
        <v>0</v>
      </c>
      <c r="D20" s="322">
        <v>2247136</v>
      </c>
      <c r="E20" s="320">
        <v>690480.12805244885</v>
      </c>
      <c r="F20" s="320">
        <v>7485132.0798500003</v>
      </c>
      <c r="G20" s="321">
        <f>SUM(G14:G19)</f>
        <v>1</v>
      </c>
      <c r="H20" s="321">
        <f>(E20-I20)/I20</f>
        <v>-5.6497774002857104E-2</v>
      </c>
      <c r="I20" s="322">
        <v>731826.70801090379</v>
      </c>
      <c r="J20" s="320">
        <v>7826733.2474999987</v>
      </c>
      <c r="K20" s="321">
        <f>SUM(K14:K19)</f>
        <v>1</v>
      </c>
      <c r="L20" s="94"/>
      <c r="M20" s="90"/>
      <c r="N20" s="90"/>
      <c r="O20" s="90"/>
      <c r="P20" s="90"/>
      <c r="Q20" s="90"/>
      <c r="R20" s="90"/>
      <c r="S20" s="90"/>
    </row>
    <row r="21" spans="1:20" ht="12.95" customHeight="1">
      <c r="A21" s="453" t="str">
        <f>'3.1'!F5</f>
        <v>Březen</v>
      </c>
      <c r="B21" s="453"/>
      <c r="C21" s="165" t="s">
        <v>4</v>
      </c>
      <c r="D21" s="313">
        <v>1234</v>
      </c>
      <c r="E21" s="309">
        <v>259825.872</v>
      </c>
      <c r="F21" s="309">
        <v>2813966.7432099995</v>
      </c>
      <c r="G21" s="310">
        <f>E21/$E$27</f>
        <v>0.41828291208256274</v>
      </c>
      <c r="H21" s="310">
        <f>(E21-I21)/I21</f>
        <v>-0.13743105451377952</v>
      </c>
      <c r="I21" s="313">
        <v>301223.30900000007</v>
      </c>
      <c r="J21" s="309">
        <v>3232676.08721</v>
      </c>
      <c r="K21" s="310">
        <f>I21/$I$27</f>
        <v>0.40860884070248427</v>
      </c>
      <c r="L21" s="88"/>
      <c r="M21" s="90"/>
      <c r="N21" s="90"/>
      <c r="O21" s="90"/>
      <c r="P21" s="90"/>
      <c r="Q21" s="90"/>
      <c r="R21" s="90"/>
      <c r="S21" s="90"/>
      <c r="T21" s="88"/>
    </row>
    <row r="22" spans="1:20" ht="12.95" customHeight="1">
      <c r="A22" s="447"/>
      <c r="B22" s="447"/>
      <c r="C22" s="155" t="s">
        <v>5</v>
      </c>
      <c r="D22" s="314">
        <v>4236</v>
      </c>
      <c r="E22" s="130">
        <v>53641.325999999994</v>
      </c>
      <c r="F22" s="130">
        <v>580945.65843999991</v>
      </c>
      <c r="G22" s="308">
        <f t="shared" ref="G22:G26" si="7">E22/$E$27</f>
        <v>8.6354949468812267E-2</v>
      </c>
      <c r="H22" s="308">
        <f t="shared" ref="H22:H26" si="8">(E22-I22)/I22</f>
        <v>-0.17695331699177011</v>
      </c>
      <c r="I22" s="314">
        <v>65174.099000000002</v>
      </c>
      <c r="J22" s="130">
        <v>699437.10405999969</v>
      </c>
      <c r="K22" s="308">
        <f t="shared" ref="K22:K26" si="9">I22/$I$27</f>
        <v>8.8408540244204456E-2</v>
      </c>
      <c r="L22" s="88"/>
      <c r="M22" s="90"/>
      <c r="N22" s="90"/>
      <c r="O22" s="90"/>
      <c r="P22" s="90"/>
      <c r="Q22" s="90"/>
      <c r="R22" s="90"/>
      <c r="S22" s="90"/>
      <c r="T22" s="88"/>
    </row>
    <row r="23" spans="1:20" ht="12.95" customHeight="1">
      <c r="A23" s="447"/>
      <c r="B23" s="447"/>
      <c r="C23" s="155" t="s">
        <v>6</v>
      </c>
      <c r="D23" s="314">
        <v>153908</v>
      </c>
      <c r="E23" s="130">
        <v>97031.936000000002</v>
      </c>
      <c r="F23" s="130">
        <v>1050872.2562000002</v>
      </c>
      <c r="G23" s="308">
        <f t="shared" si="7"/>
        <v>0.15620769572588544</v>
      </c>
      <c r="H23" s="308">
        <f t="shared" si="8"/>
        <v>-0.16416088483645147</v>
      </c>
      <c r="I23" s="314">
        <v>116089.25000000003</v>
      </c>
      <c r="J23" s="130">
        <v>1245849.13873</v>
      </c>
      <c r="K23" s="308">
        <f t="shared" si="9"/>
        <v>0.15747484488499819</v>
      </c>
      <c r="L23" s="88"/>
      <c r="M23" s="90"/>
      <c r="N23" s="90"/>
      <c r="O23" s="90"/>
      <c r="P23" s="90"/>
      <c r="Q23" s="90"/>
      <c r="R23" s="90"/>
      <c r="S23" s="90"/>
      <c r="T23" s="88"/>
    </row>
    <row r="24" spans="1:20" ht="12.95" customHeight="1">
      <c r="A24" s="447"/>
      <c r="B24" s="447"/>
      <c r="C24" s="155" t="s">
        <v>7</v>
      </c>
      <c r="D24" s="314">
        <v>2085185</v>
      </c>
      <c r="E24" s="130">
        <v>189967.59999999995</v>
      </c>
      <c r="F24" s="130">
        <v>2057387.8</v>
      </c>
      <c r="G24" s="308">
        <f t="shared" si="7"/>
        <v>0.30582097278340098</v>
      </c>
      <c r="H24" s="308">
        <f t="shared" si="8"/>
        <v>-0.18247673791591498</v>
      </c>
      <c r="I24" s="314">
        <v>232369.65700000001</v>
      </c>
      <c r="J24" s="130">
        <v>2493749.2359999996</v>
      </c>
      <c r="K24" s="308">
        <f t="shared" si="9"/>
        <v>0.31520899387372409</v>
      </c>
      <c r="L24" s="88"/>
      <c r="M24" s="90"/>
      <c r="N24" s="90"/>
      <c r="O24" s="90"/>
      <c r="P24" s="90"/>
      <c r="Q24" s="90"/>
      <c r="R24" s="90"/>
      <c r="S24" s="90"/>
      <c r="T24" s="88"/>
    </row>
    <row r="25" spans="1:20" ht="12.95" customHeight="1">
      <c r="A25" s="447"/>
      <c r="B25" s="447"/>
      <c r="C25" s="155" t="s">
        <v>93</v>
      </c>
      <c r="D25" s="314">
        <v>211</v>
      </c>
      <c r="E25" s="130">
        <v>6176.16</v>
      </c>
      <c r="F25" s="130">
        <v>66889.031960000008</v>
      </c>
      <c r="G25" s="308">
        <f t="shared" si="7"/>
        <v>9.9427442325213892E-3</v>
      </c>
      <c r="H25" s="308">
        <f t="shared" si="8"/>
        <v>-9.2308350267604838E-2</v>
      </c>
      <c r="I25" s="314">
        <v>6804.2489999999998</v>
      </c>
      <c r="J25" s="130">
        <v>73021.99411</v>
      </c>
      <c r="K25" s="308">
        <f t="shared" si="9"/>
        <v>9.2299507132133571E-3</v>
      </c>
      <c r="L25" s="88"/>
      <c r="M25" s="90"/>
      <c r="N25" s="90"/>
      <c r="O25" s="90"/>
      <c r="P25" s="90"/>
      <c r="Q25" s="90"/>
      <c r="R25" s="90"/>
      <c r="S25" s="90"/>
      <c r="T25" s="88"/>
    </row>
    <row r="26" spans="1:20" ht="12.95" customHeight="1">
      <c r="A26" s="447"/>
      <c r="B26" s="447"/>
      <c r="C26" s="155" t="s">
        <v>94</v>
      </c>
      <c r="D26" s="314"/>
      <c r="E26" s="130">
        <v>14529.677230245001</v>
      </c>
      <c r="F26" s="130">
        <v>157359.25328999999</v>
      </c>
      <c r="G26" s="308">
        <f t="shared" si="7"/>
        <v>2.3390725706817155E-2</v>
      </c>
      <c r="H26" s="308">
        <f t="shared" si="8"/>
        <v>-6.4519497456392308E-2</v>
      </c>
      <c r="I26" s="314">
        <v>15531.779861513143</v>
      </c>
      <c r="J26" s="130">
        <v>166684.31505999988</v>
      </c>
      <c r="K26" s="308">
        <f t="shared" si="9"/>
        <v>2.1068829581375709E-2</v>
      </c>
      <c r="L26" s="88"/>
      <c r="M26" s="90"/>
      <c r="N26" s="90"/>
      <c r="O26" s="90"/>
      <c r="P26" s="90"/>
      <c r="Q26" s="90"/>
      <c r="R26" s="90"/>
      <c r="S26" s="90"/>
      <c r="T26" s="88"/>
    </row>
    <row r="27" spans="1:20" ht="12.95" customHeight="1">
      <c r="A27" s="452"/>
      <c r="B27" s="452"/>
      <c r="C27" s="319" t="s">
        <v>0</v>
      </c>
      <c r="D27" s="322">
        <v>2244774</v>
      </c>
      <c r="E27" s="320">
        <v>621172.57123024494</v>
      </c>
      <c r="F27" s="320">
        <v>6727420.7430999996</v>
      </c>
      <c r="G27" s="321">
        <f>SUM(G21:G26)</f>
        <v>0.99999999999999989</v>
      </c>
      <c r="H27" s="321">
        <f>(E27-I27)/I27</f>
        <v>-0.15738059896761949</v>
      </c>
      <c r="I27" s="322">
        <v>737192.34386151319</v>
      </c>
      <c r="J27" s="320">
        <v>7911417.8751699999</v>
      </c>
      <c r="K27" s="321">
        <f>SUM(K21:K26)</f>
        <v>1.0000000000000002</v>
      </c>
      <c r="M27" s="90"/>
      <c r="N27" s="90"/>
      <c r="O27" s="90"/>
      <c r="P27" s="90"/>
      <c r="Q27" s="90"/>
      <c r="R27" s="90"/>
      <c r="S27" s="90"/>
    </row>
    <row r="28" spans="1:20" ht="12.95" customHeight="1">
      <c r="A28" s="510" t="str">
        <f>'3.1'!G5</f>
        <v>I. čtvrtletí</v>
      </c>
      <c r="B28" s="453"/>
      <c r="C28" s="165" t="s">
        <v>4</v>
      </c>
      <c r="D28" s="313">
        <f>D21</f>
        <v>1234</v>
      </c>
      <c r="E28" s="309">
        <f>E7+E14+E21</f>
        <v>796071.16399999987</v>
      </c>
      <c r="F28" s="309">
        <f>F7+F14+F21</f>
        <v>8640420.7247599978</v>
      </c>
      <c r="G28" s="310">
        <f>E28/$E$34</f>
        <v>0.39088080213466619</v>
      </c>
      <c r="H28" s="310">
        <f>(E28-I28)/I28</f>
        <v>-0.13455779928120742</v>
      </c>
      <c r="I28" s="313">
        <f>I7+I14+I21</f>
        <v>919843.24699999997</v>
      </c>
      <c r="J28" s="309">
        <f>J7+J14+J21</f>
        <v>9844444.2811700013</v>
      </c>
      <c r="K28" s="310">
        <f>I28/$I$34</f>
        <v>0.38658211741951753</v>
      </c>
      <c r="M28" s="90"/>
      <c r="N28" s="90"/>
      <c r="O28" s="90"/>
      <c r="P28" s="90"/>
      <c r="Q28" s="90"/>
      <c r="R28" s="90"/>
      <c r="S28" s="90"/>
    </row>
    <row r="29" spans="1:20" ht="12.95" customHeight="1">
      <c r="A29" s="447"/>
      <c r="B29" s="447"/>
      <c r="C29" s="155" t="s">
        <v>5</v>
      </c>
      <c r="D29" s="314">
        <f t="shared" ref="D29:D32" si="10">D22</f>
        <v>4236</v>
      </c>
      <c r="E29" s="130">
        <f>E8+E15+E22</f>
        <v>178115.649</v>
      </c>
      <c r="F29" s="130">
        <f t="shared" ref="F29" si="11">F8+F15+F22</f>
        <v>1933325.87047</v>
      </c>
      <c r="G29" s="308">
        <f t="shared" ref="G29:G33" si="12">E29/$E$34</f>
        <v>8.7456989905310367E-2</v>
      </c>
      <c r="H29" s="308">
        <f t="shared" ref="H29:H31" si="13">(E29-I29)/I29</f>
        <v>-0.16091133981687891</v>
      </c>
      <c r="I29" s="314">
        <f>I8+I15+I22</f>
        <v>212272.74</v>
      </c>
      <c r="J29" s="130">
        <f t="shared" ref="J29" si="14">J8+J15+J22</f>
        <v>2271575.7962299995</v>
      </c>
      <c r="K29" s="308">
        <f t="shared" ref="K29:K33" si="15">I29/$I$34</f>
        <v>8.9211771209146806E-2</v>
      </c>
      <c r="M29" s="90"/>
      <c r="N29" s="90"/>
      <c r="O29" s="90"/>
      <c r="P29" s="90"/>
      <c r="Q29" s="90"/>
      <c r="R29" s="90"/>
      <c r="S29" s="90"/>
    </row>
    <row r="30" spans="1:20" ht="12.95" customHeight="1">
      <c r="A30" s="447"/>
      <c r="B30" s="447"/>
      <c r="C30" s="155" t="s">
        <v>6</v>
      </c>
      <c r="D30" s="314">
        <f t="shared" si="10"/>
        <v>153908</v>
      </c>
      <c r="E30" s="130">
        <f t="shared" ref="E30:F33" si="16">E9+E16+E23</f>
        <v>336649.58100000001</v>
      </c>
      <c r="F30" s="130">
        <f t="shared" si="16"/>
        <v>3654339.2859600005</v>
      </c>
      <c r="G30" s="308">
        <f t="shared" si="12"/>
        <v>0.1652991142128335</v>
      </c>
      <c r="H30" s="308">
        <f t="shared" si="13"/>
        <v>-0.12251458299690696</v>
      </c>
      <c r="I30" s="314">
        <f t="shared" ref="I30:J32" si="17">I9+I16+I23</f>
        <v>383652.62199999997</v>
      </c>
      <c r="J30" s="130">
        <f t="shared" si="17"/>
        <v>4105461.8950919993</v>
      </c>
      <c r="K30" s="308">
        <f t="shared" si="15"/>
        <v>0.16123751894686655</v>
      </c>
      <c r="M30" s="90"/>
      <c r="N30" s="90"/>
      <c r="O30" s="90"/>
      <c r="P30" s="90"/>
      <c r="Q30" s="90"/>
      <c r="R30" s="90"/>
      <c r="S30" s="90"/>
    </row>
    <row r="31" spans="1:20" ht="12.95" customHeight="1">
      <c r="A31" s="447"/>
      <c r="B31" s="447"/>
      <c r="C31" s="155" t="s">
        <v>7</v>
      </c>
      <c r="D31" s="314">
        <f t="shared" si="10"/>
        <v>2085185</v>
      </c>
      <c r="E31" s="130">
        <f>E10+E17+E24</f>
        <v>663345.1</v>
      </c>
      <c r="F31" s="130">
        <f t="shared" si="16"/>
        <v>7200456.7999999998</v>
      </c>
      <c r="G31" s="308">
        <f t="shared" si="12"/>
        <v>0.32571066068673782</v>
      </c>
      <c r="H31" s="308">
        <f t="shared" si="13"/>
        <v>-0.16021228567266976</v>
      </c>
      <c r="I31" s="314">
        <f>I10+I17+I24</f>
        <v>789896.17099999997</v>
      </c>
      <c r="J31" s="130">
        <f t="shared" si="17"/>
        <v>8452369.5080000013</v>
      </c>
      <c r="K31" s="308">
        <f t="shared" si="15"/>
        <v>0.33196931686203845</v>
      </c>
      <c r="M31" s="90"/>
      <c r="N31" s="90"/>
      <c r="O31" s="90"/>
      <c r="P31" s="90"/>
      <c r="Q31" s="90"/>
      <c r="R31" s="90"/>
      <c r="S31" s="90"/>
    </row>
    <row r="32" spans="1:20" ht="12.95" customHeight="1">
      <c r="A32" s="447"/>
      <c r="B32" s="447"/>
      <c r="C32" s="155" t="s">
        <v>93</v>
      </c>
      <c r="D32" s="314">
        <f t="shared" si="10"/>
        <v>211</v>
      </c>
      <c r="E32" s="130">
        <f>E11+E18+E25</f>
        <v>17775.979999999996</v>
      </c>
      <c r="F32" s="130">
        <f t="shared" si="16"/>
        <v>192922.68335000001</v>
      </c>
      <c r="G32" s="308">
        <f t="shared" si="12"/>
        <v>8.7282263638553091E-3</v>
      </c>
      <c r="H32" s="308">
        <f>(E32-I32)/I32</f>
        <v>-0.10140324008797547</v>
      </c>
      <c r="I32" s="314">
        <f>I11+I18+I25</f>
        <v>19781.932000000001</v>
      </c>
      <c r="J32" s="130">
        <f t="shared" si="17"/>
        <v>211732.04258799998</v>
      </c>
      <c r="K32" s="308">
        <f t="shared" si="15"/>
        <v>8.3137438733720589E-3</v>
      </c>
      <c r="M32" s="90"/>
      <c r="N32" s="90"/>
      <c r="O32" s="90"/>
      <c r="P32" s="90"/>
      <c r="Q32" s="90"/>
      <c r="R32" s="90"/>
      <c r="S32" s="90"/>
    </row>
    <row r="33" spans="1:20" ht="12.95" customHeight="1">
      <c r="A33" s="447"/>
      <c r="B33" s="447"/>
      <c r="C33" s="155" t="s">
        <v>94</v>
      </c>
      <c r="D33" s="314"/>
      <c r="E33" s="130">
        <f t="shared" si="16"/>
        <v>44651.025707635941</v>
      </c>
      <c r="F33" s="130">
        <f t="shared" si="16"/>
        <v>484612.90239000006</v>
      </c>
      <c r="G33" s="308">
        <f t="shared" si="12"/>
        <v>2.1924206696596716E-2</v>
      </c>
      <c r="H33" s="308">
        <f t="shared" ref="H33" si="18">(E33-I33)/I33</f>
        <v>-0.17280021378690269</v>
      </c>
      <c r="I33" s="314">
        <f t="shared" ref="I33:J33" si="19">I12+I19+I26</f>
        <v>53978.526653213208</v>
      </c>
      <c r="J33" s="130">
        <f t="shared" si="19"/>
        <v>577614.14833999984</v>
      </c>
      <c r="K33" s="308">
        <f t="shared" si="15"/>
        <v>2.2685531689058566E-2</v>
      </c>
      <c r="M33" s="90"/>
      <c r="N33" s="90"/>
      <c r="O33" s="90"/>
      <c r="P33" s="90"/>
      <c r="Q33" s="90"/>
      <c r="R33" s="90"/>
      <c r="S33" s="90"/>
    </row>
    <row r="34" spans="1:20" ht="12.95" customHeight="1">
      <c r="A34" s="452"/>
      <c r="B34" s="452"/>
      <c r="C34" s="319" t="s">
        <v>0</v>
      </c>
      <c r="D34" s="322">
        <f>SUM(D28:D33)</f>
        <v>2244774</v>
      </c>
      <c r="E34" s="320">
        <f>SUM(E28:E33)</f>
        <v>2036608.499707636</v>
      </c>
      <c r="F34" s="320">
        <f>SUM(F28:F33)</f>
        <v>22106078.266929999</v>
      </c>
      <c r="G34" s="321">
        <f>SUM(G28:G33)</f>
        <v>0.99999999999999978</v>
      </c>
      <c r="H34" s="321">
        <f>(E34-I34)/I34</f>
        <v>-0.14407544031079378</v>
      </c>
      <c r="I34" s="322">
        <f>SUM(I28:I33)</f>
        <v>2379425.2386532133</v>
      </c>
      <c r="J34" s="320">
        <f>SUM(J28:J33)</f>
        <v>25463197.67142</v>
      </c>
      <c r="K34" s="321">
        <f>SUM(K28:K33)</f>
        <v>0.99999999999999989</v>
      </c>
      <c r="M34" s="90"/>
      <c r="N34" s="90"/>
      <c r="O34" s="90"/>
      <c r="P34" s="90"/>
      <c r="Q34" s="90"/>
      <c r="R34" s="90"/>
      <c r="S34" s="90"/>
    </row>
    <row r="35" spans="1:20" ht="20.100000000000001" customHeight="1">
      <c r="A35" s="127"/>
      <c r="B35" s="304"/>
      <c r="C35" s="102"/>
      <c r="D35" s="88"/>
      <c r="E35" s="88"/>
      <c r="F35" s="88"/>
      <c r="G35" s="507" t="s">
        <v>272</v>
      </c>
      <c r="H35" s="507"/>
      <c r="I35" s="507"/>
      <c r="J35" s="507"/>
      <c r="K35" s="507"/>
    </row>
    <row r="36" spans="1:20" ht="15" customHeight="1">
      <c r="A36" s="499" t="s">
        <v>271</v>
      </c>
      <c r="B36" s="499"/>
      <c r="C36" s="499"/>
      <c r="D36" s="499"/>
      <c r="E36" s="499"/>
      <c r="F36" s="120"/>
      <c r="G36" s="507"/>
      <c r="H36" s="507"/>
      <c r="I36" s="507"/>
      <c r="J36" s="507"/>
      <c r="K36" s="507"/>
      <c r="M36" s="94"/>
      <c r="N36" s="94"/>
      <c r="O36" s="94"/>
      <c r="P36" s="94"/>
      <c r="Q36" s="94"/>
      <c r="R36" s="94"/>
      <c r="S36" s="94"/>
    </row>
    <row r="37" spans="1:20" ht="15" customHeight="1">
      <c r="A37" s="500" t="str">
        <f>A28</f>
        <v>I. čtvrtletí</v>
      </c>
      <c r="B37" s="501"/>
      <c r="C37" s="501"/>
      <c r="D37" s="501"/>
      <c r="E37" s="501"/>
      <c r="F37" s="126"/>
      <c r="G37" s="502" t="str">
        <f>A28</f>
        <v>I. čtvrtletí</v>
      </c>
      <c r="H37" s="502"/>
      <c r="I37" s="502"/>
      <c r="J37" s="502"/>
      <c r="K37" s="502"/>
      <c r="M37" s="94"/>
      <c r="N37" s="94"/>
      <c r="O37" s="94"/>
      <c r="P37" s="94"/>
      <c r="Q37" s="94"/>
      <c r="R37" s="94"/>
      <c r="S37" s="94"/>
    </row>
    <row r="38" spans="1:20" ht="15" customHeight="1">
      <c r="A38" s="95"/>
      <c r="B38" s="95"/>
      <c r="C38" s="95"/>
      <c r="D38" s="76"/>
      <c r="E38" s="76"/>
      <c r="F38" s="76"/>
      <c r="G38" s="95"/>
      <c r="H38" s="95"/>
      <c r="I38" s="95"/>
      <c r="J38" s="95"/>
      <c r="K38" s="95"/>
      <c r="M38" s="94"/>
      <c r="N38" s="94"/>
      <c r="O38" s="94"/>
      <c r="P38" s="94"/>
      <c r="Q38" s="94"/>
      <c r="R38" s="94"/>
      <c r="S38" s="94"/>
      <c r="T38" s="94"/>
    </row>
    <row r="39" spans="1:20" ht="15" customHeight="1">
      <c r="A39" s="95"/>
      <c r="B39" s="95"/>
      <c r="C39" s="95"/>
      <c r="D39" s="76"/>
      <c r="E39" s="76"/>
      <c r="F39" s="76"/>
      <c r="G39" s="95"/>
      <c r="H39" s="95"/>
      <c r="I39" s="95"/>
      <c r="J39" s="95"/>
      <c r="K39" s="95"/>
    </row>
    <row r="40" spans="1:20" ht="15" customHeight="1">
      <c r="A40" s="95"/>
      <c r="B40" s="95"/>
      <c r="C40" s="95"/>
      <c r="D40" s="76"/>
      <c r="E40" s="76"/>
      <c r="F40" s="76"/>
      <c r="G40" s="95"/>
      <c r="H40" s="95"/>
      <c r="I40" s="95"/>
      <c r="J40" s="95"/>
      <c r="K40" s="95"/>
    </row>
    <row r="41" spans="1:20" ht="15" customHeight="1">
      <c r="A41" s="95"/>
      <c r="B41" s="95"/>
      <c r="C41" s="95">
        <f>D3</f>
        <v>2023</v>
      </c>
      <c r="D41" s="95">
        <f>I3</f>
        <v>2022</v>
      </c>
      <c r="E41" s="76"/>
      <c r="F41" s="76"/>
      <c r="G41" s="76"/>
      <c r="H41" s="95"/>
      <c r="I41" s="95">
        <f>D3</f>
        <v>2023</v>
      </c>
      <c r="J41" s="95">
        <f>I3</f>
        <v>2022</v>
      </c>
      <c r="K41" s="95"/>
    </row>
    <row r="42" spans="1:20" ht="15" customHeight="1">
      <c r="A42" s="95"/>
      <c r="B42" s="95" t="str">
        <f>A7</f>
        <v>Leden</v>
      </c>
      <c r="C42" s="78">
        <f>E13</f>
        <v>724955.80042494205</v>
      </c>
      <c r="D42" s="78">
        <f>I13</f>
        <v>910406.18678079627</v>
      </c>
      <c r="E42" s="76"/>
      <c r="F42" s="76"/>
      <c r="G42" s="76"/>
      <c r="H42" s="95" t="str">
        <f>A7</f>
        <v>Leden</v>
      </c>
      <c r="I42" s="96">
        <f>E13/E34</f>
        <v>0.35596227774214467</v>
      </c>
      <c r="J42" s="96">
        <f>I13/I34</f>
        <v>0.38261600826597031</v>
      </c>
      <c r="K42" s="95"/>
    </row>
    <row r="43" spans="1:20" ht="15" customHeight="1">
      <c r="A43" s="95"/>
      <c r="B43" s="95" t="str">
        <f>A14</f>
        <v>Únor</v>
      </c>
      <c r="C43" s="78">
        <f>E20</f>
        <v>690480.12805244885</v>
      </c>
      <c r="D43" s="78">
        <f>I20</f>
        <v>731826.70801090379</v>
      </c>
      <c r="E43" s="76"/>
      <c r="F43" s="76"/>
      <c r="G43" s="76"/>
      <c r="H43" s="95" t="str">
        <f>A14</f>
        <v>Únor</v>
      </c>
      <c r="I43" s="96">
        <f>E20/E34</f>
        <v>0.33903429557107823</v>
      </c>
      <c r="J43" s="96">
        <f>I20/I34</f>
        <v>0.30756448915584655</v>
      </c>
      <c r="K43" s="95"/>
    </row>
    <row r="44" spans="1:20" ht="15" customHeight="1">
      <c r="A44" s="95"/>
      <c r="B44" s="95" t="str">
        <f>A21</f>
        <v>Březen</v>
      </c>
      <c r="C44" s="78">
        <f>E27</f>
        <v>621172.57123024494</v>
      </c>
      <c r="D44" s="78">
        <f>I27</f>
        <v>737192.34386151319</v>
      </c>
      <c r="E44" s="76"/>
      <c r="F44" s="76"/>
      <c r="G44" s="76"/>
      <c r="H44" s="95" t="str">
        <f>A21</f>
        <v>Březen</v>
      </c>
      <c r="I44" s="96">
        <f>E27/E34</f>
        <v>0.30500342668677705</v>
      </c>
      <c r="J44" s="96">
        <f>I27/I34</f>
        <v>0.30981950257818314</v>
      </c>
      <c r="K44" s="95"/>
    </row>
    <row r="45" spans="1:20" ht="15" customHeight="1">
      <c r="A45" s="95"/>
      <c r="B45" s="95"/>
      <c r="C45" s="78">
        <f>SUM(C42:C44)</f>
        <v>2036608.499707636</v>
      </c>
      <c r="D45" s="78">
        <f>SUM(D42:D44)</f>
        <v>2379425.2386532133</v>
      </c>
      <c r="E45" s="95"/>
      <c r="F45" s="95"/>
      <c r="G45" s="95"/>
      <c r="H45" s="95"/>
      <c r="I45" s="97">
        <f>SUM(I42:I44)</f>
        <v>0.99999999999999989</v>
      </c>
      <c r="J45" s="97">
        <f>SUM(J42:J44)</f>
        <v>1</v>
      </c>
      <c r="K45" s="95"/>
    </row>
    <row r="46" spans="1:20" ht="15" customHeight="1">
      <c r="A46" s="95"/>
      <c r="B46" s="95"/>
      <c r="C46" s="95"/>
      <c r="D46" s="95"/>
      <c r="E46" s="95"/>
      <c r="F46" s="95"/>
      <c r="G46" s="95"/>
      <c r="H46" s="95"/>
      <c r="I46" s="95"/>
      <c r="J46" s="95"/>
      <c r="K46" s="95"/>
    </row>
    <row r="47" spans="1:20" ht="15" customHeight="1">
      <c r="A47" s="95"/>
      <c r="B47" s="95"/>
      <c r="C47" s="95"/>
      <c r="D47" s="95"/>
      <c r="E47" s="95"/>
      <c r="F47" s="95"/>
      <c r="G47" s="95"/>
      <c r="H47" s="95"/>
      <c r="I47" s="95"/>
      <c r="J47" s="95"/>
      <c r="K47" s="95"/>
    </row>
    <row r="48" spans="1:20" ht="15" customHeight="1">
      <c r="A48" s="95"/>
      <c r="B48" s="95"/>
      <c r="C48" s="95"/>
      <c r="D48" s="95"/>
      <c r="E48" s="95"/>
      <c r="F48" s="95"/>
      <c r="G48" s="95"/>
      <c r="H48" s="95"/>
      <c r="I48" s="95"/>
      <c r="J48" s="95"/>
      <c r="K48" s="95"/>
    </row>
    <row r="49" spans="1:11" ht="15" customHeight="1">
      <c r="A49" s="95"/>
      <c r="B49" s="95"/>
      <c r="C49" s="95"/>
      <c r="D49" s="95"/>
      <c r="E49" s="95"/>
      <c r="F49" s="95"/>
      <c r="G49" s="95"/>
      <c r="H49" s="95"/>
      <c r="I49" s="95"/>
      <c r="J49" s="95"/>
      <c r="K49" s="95"/>
    </row>
    <row r="50" spans="1:11" ht="15" customHeight="1">
      <c r="A50" s="95"/>
      <c r="B50" s="95"/>
      <c r="C50" s="95"/>
      <c r="D50" s="95"/>
      <c r="E50" s="95"/>
      <c r="F50" s="95"/>
      <c r="G50" s="95"/>
      <c r="H50" s="95"/>
      <c r="I50" s="95"/>
      <c r="J50" s="95"/>
      <c r="K50" s="95"/>
    </row>
    <row r="51" spans="1:11" ht="15" customHeight="1">
      <c r="A51" s="95"/>
      <c r="B51" s="95"/>
      <c r="C51" s="95"/>
      <c r="D51" s="95"/>
      <c r="E51" s="95"/>
      <c r="F51" s="95"/>
      <c r="G51" s="95"/>
      <c r="H51" s="95"/>
      <c r="I51" s="95"/>
      <c r="J51" s="95"/>
      <c r="K51" s="95"/>
    </row>
    <row r="52" spans="1:11" ht="15" customHeight="1">
      <c r="A52" s="95"/>
      <c r="B52" s="95"/>
      <c r="C52" s="95"/>
      <c r="D52" s="95"/>
      <c r="E52" s="95"/>
      <c r="F52" s="95"/>
      <c r="G52" s="95"/>
      <c r="H52" s="95"/>
      <c r="I52" s="95"/>
      <c r="J52" s="95"/>
      <c r="K52" s="95"/>
    </row>
    <row r="53" spans="1:11" ht="15" customHeight="1">
      <c r="A53" s="95"/>
      <c r="B53" s="95"/>
      <c r="C53" s="95"/>
      <c r="D53" s="95"/>
      <c r="E53" s="95"/>
      <c r="F53" s="95"/>
      <c r="G53" s="95"/>
      <c r="H53" s="95"/>
      <c r="I53" s="95"/>
      <c r="J53" s="95"/>
      <c r="K53" s="95"/>
    </row>
    <row r="54" spans="1:11" ht="15" customHeight="1">
      <c r="A54" s="95"/>
      <c r="B54" s="95"/>
      <c r="C54" s="95"/>
      <c r="D54" s="95"/>
      <c r="E54" s="95"/>
      <c r="F54" s="95"/>
      <c r="G54" s="95"/>
      <c r="H54" s="95"/>
      <c r="I54" s="95"/>
      <c r="J54" s="95"/>
      <c r="K54" s="95"/>
    </row>
    <row r="55" spans="1:11" ht="15" customHeight="1">
      <c r="A55" s="95"/>
      <c r="B55" s="95"/>
      <c r="C55" s="95"/>
      <c r="D55" s="95"/>
      <c r="E55" s="95"/>
      <c r="F55" s="95"/>
      <c r="G55" s="95"/>
      <c r="H55" s="95"/>
      <c r="I55" s="95"/>
      <c r="J55" s="95"/>
      <c r="K55" s="95"/>
    </row>
    <row r="56" spans="1:11" ht="15" customHeight="1">
      <c r="A56" s="95"/>
      <c r="B56" s="95"/>
      <c r="C56" s="95"/>
      <c r="D56" s="95"/>
      <c r="E56" s="95"/>
      <c r="F56" s="95"/>
      <c r="G56" s="95"/>
      <c r="H56" s="95"/>
      <c r="I56" s="95"/>
      <c r="J56" s="95"/>
      <c r="K56" s="95"/>
    </row>
    <row r="57" spans="1:11" ht="15" customHeight="1">
      <c r="A57" s="95"/>
      <c r="B57" s="95"/>
      <c r="C57" s="95"/>
      <c r="D57" s="95"/>
      <c r="E57" s="95"/>
      <c r="F57" s="95"/>
      <c r="G57" s="95"/>
      <c r="H57" s="95"/>
      <c r="I57" s="95"/>
      <c r="J57" s="95"/>
      <c r="K57" s="95"/>
    </row>
    <row r="58" spans="1:11" ht="15" customHeight="1">
      <c r="A58" s="95"/>
      <c r="B58" s="95"/>
      <c r="C58" s="95"/>
      <c r="D58" s="95"/>
      <c r="E58" s="95"/>
      <c r="F58" s="95"/>
      <c r="G58" s="95"/>
      <c r="H58" s="95"/>
      <c r="I58" s="95"/>
      <c r="J58" s="95"/>
      <c r="K58" s="95"/>
    </row>
    <row r="59" spans="1:11" ht="15" customHeight="1">
      <c r="A59" s="95"/>
      <c r="B59" s="95"/>
      <c r="C59" s="95"/>
      <c r="D59" s="95"/>
      <c r="E59" s="95"/>
      <c r="F59" s="95"/>
      <c r="G59" s="95"/>
      <c r="H59" s="95"/>
      <c r="I59" s="95"/>
      <c r="J59" s="95"/>
      <c r="K59" s="95"/>
    </row>
    <row r="60" spans="1:11" ht="15" customHeight="1">
      <c r="A60" s="95"/>
      <c r="B60" s="95"/>
      <c r="C60" s="95"/>
      <c r="D60" s="95"/>
      <c r="E60" s="95"/>
      <c r="F60" s="95"/>
      <c r="G60" s="95"/>
      <c r="H60" s="95"/>
      <c r="I60" s="95"/>
      <c r="J60" s="95"/>
      <c r="K60" s="95"/>
    </row>
    <row r="61" spans="1:11" ht="15" customHeight="1">
      <c r="A61" s="95"/>
      <c r="B61" s="95"/>
      <c r="C61" s="95"/>
      <c r="D61" s="95"/>
      <c r="E61" s="95"/>
      <c r="F61" s="95"/>
      <c r="G61" s="95"/>
      <c r="H61" s="95"/>
      <c r="I61" s="95"/>
      <c r="J61" s="95"/>
      <c r="K61" s="95"/>
    </row>
    <row r="62" spans="1:11" ht="15" customHeight="1">
      <c r="A62" s="95"/>
      <c r="B62" s="95"/>
      <c r="C62" s="95"/>
      <c r="D62" s="95"/>
      <c r="E62" s="95"/>
      <c r="F62" s="95"/>
      <c r="G62" s="95"/>
      <c r="H62" s="95"/>
      <c r="I62" s="95"/>
      <c r="J62" s="95"/>
      <c r="K62" s="95"/>
    </row>
    <row r="63" spans="1:11" ht="15" customHeight="1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</row>
    <row r="64" spans="1:11" ht="15" customHeight="1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</row>
    <row r="65" spans="1:11" ht="15" customHeight="1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</row>
    <row r="66" spans="1:11" ht="15" customHeight="1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</row>
    <row r="67" spans="1:11" ht="15" customHeight="1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</row>
    <row r="68" spans="1:11" ht="15" customHeight="1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</row>
    <row r="69" spans="1:11" ht="15" customHeight="1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</row>
    <row r="70" spans="1:11" ht="15" customHeight="1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</row>
    <row r="71" spans="1:11" ht="15" customHeight="1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</row>
    <row r="72" spans="1:11" ht="15" customHeight="1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</row>
    <row r="73" spans="1:11" ht="15" customHeight="1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</row>
    <row r="74" spans="1:11" ht="15" customHeight="1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</row>
    <row r="75" spans="1:11" ht="15" customHeight="1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</row>
    <row r="76" spans="1:11" ht="15" customHeight="1"/>
    <row r="77" spans="1:11" ht="15" customHeight="1"/>
    <row r="78" spans="1:11" ht="15" customHeight="1"/>
    <row r="79" spans="1:11" ht="15" customHeight="1"/>
    <row r="80" spans="1:1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</sheetData>
  <mergeCells count="21">
    <mergeCell ref="A1:K1"/>
    <mergeCell ref="A2:C2"/>
    <mergeCell ref="E3:G4"/>
    <mergeCell ref="I3:K4"/>
    <mergeCell ref="A3:C4"/>
    <mergeCell ref="A5:B6"/>
    <mergeCell ref="A37:E37"/>
    <mergeCell ref="G37:K37"/>
    <mergeCell ref="A7:B13"/>
    <mergeCell ref="A14:B20"/>
    <mergeCell ref="A21:B27"/>
    <mergeCell ref="A28:B34"/>
    <mergeCell ref="A36:E36"/>
    <mergeCell ref="G5:G6"/>
    <mergeCell ref="H5:H6"/>
    <mergeCell ref="K5:K6"/>
    <mergeCell ref="E5:F5"/>
    <mergeCell ref="I5:J5"/>
    <mergeCell ref="G35:K36"/>
    <mergeCell ref="D5:D6"/>
    <mergeCell ref="C5:C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4" formula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6"/>
  <dimension ref="A1:U92"/>
  <sheetViews>
    <sheetView showGridLines="0" topLeftCell="A37" zoomScaleNormal="100" zoomScaleSheetLayoutView="100" workbookViewId="0">
      <selection activeCell="K1" sqref="K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3" width="9.140625" style="84"/>
    <col min="14" max="14" width="11.140625" style="84" customWidth="1"/>
    <col min="15" max="16384" width="9.140625" style="84"/>
  </cols>
  <sheetData>
    <row r="1" spans="1:21" s="86" customFormat="1" ht="18">
      <c r="A1" s="481" t="s">
        <v>300</v>
      </c>
      <c r="B1" s="481"/>
      <c r="C1" s="481"/>
      <c r="D1" s="481"/>
      <c r="E1" s="481"/>
      <c r="F1" s="481"/>
      <c r="G1" s="481"/>
      <c r="H1" s="481"/>
      <c r="I1" s="481"/>
      <c r="J1" s="481"/>
      <c r="K1" s="481"/>
    </row>
    <row r="2" spans="1:21" ht="6" customHeight="1">
      <c r="A2" s="487"/>
      <c r="B2" s="487"/>
      <c r="C2" s="487"/>
      <c r="D2" s="316"/>
      <c r="E2" s="316"/>
      <c r="F2" s="317"/>
      <c r="G2" s="318"/>
      <c r="H2" s="318"/>
      <c r="I2" s="318"/>
      <c r="J2" s="280"/>
      <c r="K2" s="280"/>
    </row>
    <row r="3" spans="1:21" ht="15" customHeight="1">
      <c r="A3" s="497" t="s">
        <v>209</v>
      </c>
      <c r="B3" s="497"/>
      <c r="C3" s="497"/>
      <c r="D3" s="342">
        <f>'3.1'!A4</f>
        <v>2023</v>
      </c>
      <c r="E3" s="492"/>
      <c r="F3" s="492"/>
      <c r="G3" s="492"/>
      <c r="H3" s="341"/>
      <c r="I3" s="491">
        <f>D3-1</f>
        <v>2022</v>
      </c>
      <c r="J3" s="492"/>
      <c r="K3" s="492"/>
    </row>
    <row r="4" spans="1:21" ht="50.1" customHeight="1">
      <c r="A4" s="498"/>
      <c r="B4" s="498"/>
      <c r="C4" s="498"/>
      <c r="D4" s="344"/>
      <c r="E4" s="494"/>
      <c r="F4" s="494"/>
      <c r="G4" s="494"/>
      <c r="H4" s="175"/>
      <c r="I4" s="493"/>
      <c r="J4" s="494"/>
      <c r="K4" s="494"/>
    </row>
    <row r="5" spans="1:21" ht="24.95" customHeight="1">
      <c r="A5" s="497" t="s">
        <v>158</v>
      </c>
      <c r="B5" s="497"/>
      <c r="C5" s="508" t="s">
        <v>184</v>
      </c>
      <c r="D5" s="495" t="s">
        <v>159</v>
      </c>
      <c r="E5" s="489" t="s">
        <v>60</v>
      </c>
      <c r="F5" s="489"/>
      <c r="G5" s="490" t="s">
        <v>33</v>
      </c>
      <c r="H5" s="490" t="s">
        <v>270</v>
      </c>
      <c r="I5" s="488" t="s">
        <v>60</v>
      </c>
      <c r="J5" s="489"/>
      <c r="K5" s="490" t="s">
        <v>33</v>
      </c>
    </row>
    <row r="6" spans="1:21" ht="22.5" customHeight="1">
      <c r="A6" s="498"/>
      <c r="B6" s="498"/>
      <c r="C6" s="509"/>
      <c r="D6" s="496"/>
      <c r="E6" s="220" t="s">
        <v>261</v>
      </c>
      <c r="F6" s="220" t="s">
        <v>262</v>
      </c>
      <c r="G6" s="486"/>
      <c r="H6" s="486"/>
      <c r="I6" s="222" t="s">
        <v>261</v>
      </c>
      <c r="J6" s="220" t="s">
        <v>262</v>
      </c>
      <c r="K6" s="486"/>
    </row>
    <row r="7" spans="1:21" ht="12.95" customHeight="1">
      <c r="A7" s="453" t="str">
        <f>'3.1'!D5</f>
        <v>Leden</v>
      </c>
      <c r="B7" s="453"/>
      <c r="C7" s="165" t="s">
        <v>4</v>
      </c>
      <c r="D7" s="313">
        <v>96</v>
      </c>
      <c r="E7" s="309">
        <v>10153.560320000001</v>
      </c>
      <c r="F7" s="309">
        <v>111050.51944999999</v>
      </c>
      <c r="G7" s="310">
        <f t="shared" ref="G7:G12" si="0">E7/$E$13</f>
        <v>0.27916964749557427</v>
      </c>
      <c r="H7" s="310">
        <f>(E7-I7)/I7</f>
        <v>-0.1193732208768009</v>
      </c>
      <c r="I7" s="313">
        <v>11529.92455</v>
      </c>
      <c r="J7" s="309">
        <v>123100.37586000001</v>
      </c>
      <c r="K7" s="310">
        <f>I7/$I$13</f>
        <v>0.25630803772816757</v>
      </c>
      <c r="M7" s="90"/>
      <c r="N7" s="90"/>
      <c r="O7" s="90"/>
      <c r="P7" s="90"/>
      <c r="Q7" s="90"/>
      <c r="R7" s="90"/>
      <c r="S7" s="90"/>
      <c r="T7" s="90"/>
      <c r="U7" s="90"/>
    </row>
    <row r="8" spans="1:21" ht="12.95" customHeight="1">
      <c r="A8" s="447"/>
      <c r="B8" s="447"/>
      <c r="C8" s="155" t="s">
        <v>5</v>
      </c>
      <c r="D8" s="314">
        <v>350</v>
      </c>
      <c r="E8" s="130">
        <v>4646.2245199999998</v>
      </c>
      <c r="F8" s="130">
        <v>50816.222260000002</v>
      </c>
      <c r="G8" s="308">
        <f t="shared" si="0"/>
        <v>0.12774680216147999</v>
      </c>
      <c r="H8" s="308">
        <f t="shared" ref="H8:H11" si="1">(E8-I8)/I8</f>
        <v>-0.22423197078790461</v>
      </c>
      <c r="I8" s="314">
        <v>5989.1930899999998</v>
      </c>
      <c r="J8" s="130">
        <v>63944.218909999996</v>
      </c>
      <c r="K8" s="308">
        <f t="shared" ref="K8:K12" si="2">I8/$I$13</f>
        <v>0.13313862738789567</v>
      </c>
      <c r="L8" s="94"/>
      <c r="M8" s="90"/>
      <c r="N8" s="90"/>
      <c r="O8" s="90"/>
      <c r="P8" s="90"/>
      <c r="Q8" s="90"/>
      <c r="R8" s="90"/>
      <c r="S8" s="90"/>
    </row>
    <row r="9" spans="1:21" ht="12.95" customHeight="1">
      <c r="A9" s="447"/>
      <c r="B9" s="447"/>
      <c r="C9" s="155" t="s">
        <v>6</v>
      </c>
      <c r="D9" s="314">
        <v>10598</v>
      </c>
      <c r="E9" s="130">
        <v>8048.5305700000008</v>
      </c>
      <c r="F9" s="130">
        <v>88027.583740000002</v>
      </c>
      <c r="G9" s="308">
        <f t="shared" si="0"/>
        <v>0.22129237147076439</v>
      </c>
      <c r="H9" s="308">
        <f t="shared" si="1"/>
        <v>-0.22301811459991822</v>
      </c>
      <c r="I9" s="314">
        <v>10358.7107</v>
      </c>
      <c r="J9" s="130">
        <v>110595.81069</v>
      </c>
      <c r="K9" s="308">
        <f t="shared" si="2"/>
        <v>0.23027217579760947</v>
      </c>
      <c r="L9" s="94"/>
      <c r="M9" s="90"/>
      <c r="N9" s="90"/>
      <c r="O9" s="90"/>
      <c r="P9" s="90"/>
      <c r="Q9" s="90"/>
      <c r="R9" s="90"/>
      <c r="S9" s="90"/>
    </row>
    <row r="10" spans="1:21" ht="12.95" customHeight="1">
      <c r="A10" s="447"/>
      <c r="B10" s="447"/>
      <c r="C10" s="155" t="s">
        <v>7</v>
      </c>
      <c r="D10" s="314">
        <v>101756</v>
      </c>
      <c r="E10" s="130">
        <v>12276.041580000001</v>
      </c>
      <c r="F10" s="130">
        <v>134264.55838999999</v>
      </c>
      <c r="G10" s="308">
        <f t="shared" si="0"/>
        <v>0.33752674850210695</v>
      </c>
      <c r="H10" s="308">
        <f t="shared" si="1"/>
        <v>-0.22301811469406974</v>
      </c>
      <c r="I10" s="314">
        <v>15799.649660000001</v>
      </c>
      <c r="J10" s="130">
        <v>168685.31552999999</v>
      </c>
      <c r="K10" s="308">
        <f t="shared" si="2"/>
        <v>0.35122321777440518</v>
      </c>
      <c r="L10" s="94"/>
      <c r="M10" s="90"/>
      <c r="N10" s="90"/>
      <c r="O10" s="90"/>
      <c r="P10" s="90"/>
      <c r="Q10" s="90"/>
      <c r="R10" s="90"/>
      <c r="S10" s="90"/>
    </row>
    <row r="11" spans="1:21" ht="12.95" customHeight="1">
      <c r="A11" s="447"/>
      <c r="B11" s="447"/>
      <c r="C11" s="155" t="s">
        <v>93</v>
      </c>
      <c r="D11" s="314">
        <v>17</v>
      </c>
      <c r="E11" s="130">
        <v>371.28399999999999</v>
      </c>
      <c r="F11" s="130">
        <v>4061.4870000000001</v>
      </c>
      <c r="G11" s="308">
        <f t="shared" si="0"/>
        <v>1.0208362400386743E-2</v>
      </c>
      <c r="H11" s="308">
        <f t="shared" si="1"/>
        <v>-0.14736931545479806</v>
      </c>
      <c r="I11" s="314">
        <v>435.45699999999999</v>
      </c>
      <c r="J11" s="130">
        <v>4649.32</v>
      </c>
      <c r="K11" s="308">
        <f t="shared" si="2"/>
        <v>9.6801265872112473E-3</v>
      </c>
      <c r="L11" s="94"/>
      <c r="M11" s="90"/>
      <c r="N11" s="90"/>
      <c r="O11" s="90"/>
      <c r="P11" s="90"/>
      <c r="Q11" s="90"/>
      <c r="R11" s="90"/>
      <c r="S11" s="90"/>
    </row>
    <row r="12" spans="1:21" ht="12.95" customHeight="1">
      <c r="A12" s="447"/>
      <c r="B12" s="447"/>
      <c r="C12" s="155" t="s">
        <v>94</v>
      </c>
      <c r="D12" s="314"/>
      <c r="E12" s="130">
        <v>874.93300000000011</v>
      </c>
      <c r="F12" s="130">
        <v>9569.237000000001</v>
      </c>
      <c r="G12" s="308">
        <f t="shared" si="0"/>
        <v>2.4056067969687827E-2</v>
      </c>
      <c r="H12" s="308">
        <f>(E12-I12)/I12</f>
        <v>3.704239053623755E-3</v>
      </c>
      <c r="I12" s="314">
        <v>871.70400000000006</v>
      </c>
      <c r="J12" s="130">
        <v>9306.8110000000015</v>
      </c>
      <c r="K12" s="308">
        <f t="shared" si="2"/>
        <v>1.9377814724710805E-2</v>
      </c>
      <c r="L12" s="94"/>
      <c r="M12" s="90"/>
      <c r="N12" s="90"/>
      <c r="O12" s="90"/>
      <c r="P12" s="90"/>
      <c r="Q12" s="90"/>
      <c r="R12" s="90"/>
      <c r="S12" s="90"/>
    </row>
    <row r="13" spans="1:21" ht="12.95" customHeight="1">
      <c r="A13" s="452"/>
      <c r="B13" s="452"/>
      <c r="C13" s="319" t="s">
        <v>0</v>
      </c>
      <c r="D13" s="322">
        <v>112817</v>
      </c>
      <c r="E13" s="320">
        <v>36370.573989999997</v>
      </c>
      <c r="F13" s="320">
        <v>397789.60784000007</v>
      </c>
      <c r="G13" s="321">
        <f>SUM(G7:G12)</f>
        <v>1</v>
      </c>
      <c r="H13" s="321">
        <f>(E13-I13)/I13</f>
        <v>-0.19148903273404072</v>
      </c>
      <c r="I13" s="322">
        <v>44984.639000000003</v>
      </c>
      <c r="J13" s="320">
        <v>480281.85199000005</v>
      </c>
      <c r="K13" s="321">
        <f>SUM(K7:K12)</f>
        <v>1</v>
      </c>
      <c r="L13" s="94"/>
      <c r="M13" s="90"/>
      <c r="N13" s="90"/>
      <c r="O13" s="90"/>
      <c r="P13" s="90"/>
      <c r="Q13" s="90"/>
      <c r="R13" s="90"/>
      <c r="S13" s="90"/>
    </row>
    <row r="14" spans="1:21" ht="12.95" customHeight="1">
      <c r="A14" s="453" t="str">
        <f>'3.1'!E5</f>
        <v>Únor</v>
      </c>
      <c r="B14" s="453"/>
      <c r="C14" s="165" t="s">
        <v>4</v>
      </c>
      <c r="D14" s="313">
        <v>96</v>
      </c>
      <c r="E14" s="309">
        <v>9666.820740000001</v>
      </c>
      <c r="F14" s="309">
        <v>104912.45165999999</v>
      </c>
      <c r="G14" s="310">
        <f>E14/$E$20</f>
        <v>0.28040394165842153</v>
      </c>
      <c r="H14" s="310">
        <f>(E14-I14)/I14</f>
        <v>-0.10288375554987869</v>
      </c>
      <c r="I14" s="313">
        <v>10775.438300000002</v>
      </c>
      <c r="J14" s="309">
        <v>115248.71663</v>
      </c>
      <c r="K14" s="310">
        <f>I14/$I$20</f>
        <v>0.29388340997037266</v>
      </c>
      <c r="L14" s="94"/>
      <c r="M14" s="90"/>
      <c r="N14" s="90"/>
      <c r="O14" s="90"/>
      <c r="P14" s="90"/>
      <c r="Q14" s="90"/>
      <c r="R14" s="90"/>
      <c r="S14" s="90"/>
    </row>
    <row r="15" spans="1:21" ht="12.95" customHeight="1">
      <c r="A15" s="447"/>
      <c r="B15" s="447"/>
      <c r="C15" s="155" t="s">
        <v>5</v>
      </c>
      <c r="D15" s="314">
        <v>350</v>
      </c>
      <c r="E15" s="130">
        <v>4454.5814799999998</v>
      </c>
      <c r="F15" s="130">
        <v>48344.681850000001</v>
      </c>
      <c r="G15" s="308">
        <f t="shared" ref="G15:G19" si="3">E15/$E$20</f>
        <v>0.1292133410793552</v>
      </c>
      <c r="H15" s="308">
        <f t="shared" ref="H15:H17" si="4">(E15-I15)/I15</f>
        <v>-1.4351378843984307E-2</v>
      </c>
      <c r="I15" s="314">
        <v>4519.4417000000003</v>
      </c>
      <c r="J15" s="130">
        <v>48337.688719999998</v>
      </c>
      <c r="K15" s="308">
        <f t="shared" ref="K15:K19" si="5">I15/$I$20</f>
        <v>0.12326078076641186</v>
      </c>
      <c r="L15" s="98"/>
      <c r="M15" s="90"/>
      <c r="N15" s="90"/>
      <c r="O15" s="90"/>
      <c r="P15" s="90"/>
      <c r="Q15" s="90"/>
      <c r="R15" s="90"/>
      <c r="S15" s="90"/>
    </row>
    <row r="16" spans="1:21" ht="12.95" customHeight="1">
      <c r="A16" s="447"/>
      <c r="B16" s="447"/>
      <c r="C16" s="155" t="s">
        <v>6</v>
      </c>
      <c r="D16" s="314">
        <v>10610</v>
      </c>
      <c r="E16" s="130">
        <v>7632.0382200000004</v>
      </c>
      <c r="F16" s="130">
        <v>82828.984349999999</v>
      </c>
      <c r="G16" s="308">
        <f t="shared" si="3"/>
        <v>0.22138132663621973</v>
      </c>
      <c r="H16" s="308">
        <f t="shared" si="4"/>
        <v>-4.8369387427930975E-2</v>
      </c>
      <c r="I16" s="314">
        <v>8019.9587099999999</v>
      </c>
      <c r="J16" s="130">
        <v>85777.468460000004</v>
      </c>
      <c r="K16" s="308">
        <f>I16/$I$20</f>
        <v>0.21873196689515548</v>
      </c>
      <c r="L16" s="94"/>
      <c r="M16" s="90"/>
      <c r="N16" s="90"/>
      <c r="O16" s="90"/>
      <c r="P16" s="90"/>
      <c r="Q16" s="90"/>
      <c r="R16" s="90"/>
      <c r="S16" s="90"/>
    </row>
    <row r="17" spans="1:20" ht="12.95" customHeight="1">
      <c r="A17" s="447"/>
      <c r="B17" s="447"/>
      <c r="C17" s="155" t="s">
        <v>7</v>
      </c>
      <c r="D17" s="314">
        <v>101632</v>
      </c>
      <c r="E17" s="130">
        <v>11640.78557</v>
      </c>
      <c r="F17" s="130">
        <v>126336.84755000001</v>
      </c>
      <c r="G17" s="308">
        <f t="shared" si="3"/>
        <v>0.3376624275571779</v>
      </c>
      <c r="H17" s="308">
        <f t="shared" si="4"/>
        <v>-4.8369388433242372E-2</v>
      </c>
      <c r="I17" s="314">
        <v>12232.462289999999</v>
      </c>
      <c r="J17" s="130">
        <v>130831.27236999999</v>
      </c>
      <c r="K17" s="308">
        <f>I17/$I$20</f>
        <v>0.33362148527352176</v>
      </c>
      <c r="L17" s="94"/>
      <c r="M17" s="90"/>
      <c r="N17" s="90"/>
      <c r="O17" s="90"/>
      <c r="P17" s="90"/>
      <c r="Q17" s="90"/>
      <c r="R17" s="90"/>
      <c r="S17" s="90"/>
    </row>
    <row r="18" spans="1:20" ht="12.95" customHeight="1">
      <c r="A18" s="447"/>
      <c r="B18" s="447"/>
      <c r="C18" s="155" t="s">
        <v>93</v>
      </c>
      <c r="D18" s="314">
        <v>17</v>
      </c>
      <c r="E18" s="130">
        <v>340.52699999999999</v>
      </c>
      <c r="F18" s="130">
        <v>3694.328</v>
      </c>
      <c r="G18" s="308">
        <f t="shared" si="3"/>
        <v>9.8776128790733428E-3</v>
      </c>
      <c r="H18" s="308">
        <f>(E18-I18)/I18</f>
        <v>-0.15618402402640538</v>
      </c>
      <c r="I18" s="314">
        <v>403.55600000000004</v>
      </c>
      <c r="J18" s="130">
        <v>4316.9179999999997</v>
      </c>
      <c r="K18" s="308">
        <f>I18/$I$20</f>
        <v>1.1006365596655469E-2</v>
      </c>
      <c r="L18" s="94"/>
      <c r="M18" s="90"/>
      <c r="N18" s="90"/>
      <c r="O18" s="90"/>
      <c r="P18" s="90"/>
      <c r="Q18" s="90"/>
      <c r="R18" s="90"/>
      <c r="S18" s="90"/>
    </row>
    <row r="19" spans="1:20" ht="12.95" customHeight="1">
      <c r="A19" s="447"/>
      <c r="B19" s="447"/>
      <c r="C19" s="155" t="s">
        <v>94</v>
      </c>
      <c r="D19" s="314"/>
      <c r="E19" s="130">
        <v>739.87199999999996</v>
      </c>
      <c r="F19" s="130">
        <v>8029.6120000000001</v>
      </c>
      <c r="G19" s="308">
        <f t="shared" si="3"/>
        <v>2.1461350189752215E-2</v>
      </c>
      <c r="H19" s="308">
        <f t="shared" ref="H19" si="6">(E19-I19)/I19</f>
        <v>3.5026313801525967E-2</v>
      </c>
      <c r="I19" s="314">
        <v>714.83399999999995</v>
      </c>
      <c r="J19" s="130">
        <v>7645.5230000000001</v>
      </c>
      <c r="K19" s="308">
        <f t="shared" si="5"/>
        <v>1.9495991497882857E-2</v>
      </c>
      <c r="L19" s="94"/>
      <c r="M19" s="90"/>
      <c r="N19" s="90"/>
      <c r="O19" s="90"/>
      <c r="P19" s="90"/>
      <c r="Q19" s="90"/>
      <c r="R19" s="90"/>
      <c r="S19" s="90"/>
    </row>
    <row r="20" spans="1:20" ht="12.95" customHeight="1">
      <c r="A20" s="452"/>
      <c r="B20" s="452"/>
      <c r="C20" s="319" t="s">
        <v>0</v>
      </c>
      <c r="D20" s="322">
        <v>112705</v>
      </c>
      <c r="E20" s="320">
        <v>34474.625010000003</v>
      </c>
      <c r="F20" s="320">
        <v>374146.90541000001</v>
      </c>
      <c r="G20" s="321">
        <f>SUM(G14:G19)</f>
        <v>1</v>
      </c>
      <c r="H20" s="321">
        <f>(E20-I20)/I20</f>
        <v>-5.9757935286150629E-2</v>
      </c>
      <c r="I20" s="322">
        <v>36665.690999999999</v>
      </c>
      <c r="J20" s="320">
        <v>392157.58717999997</v>
      </c>
      <c r="K20" s="321">
        <f>SUM(K14:K19)</f>
        <v>1.0000000000000002</v>
      </c>
      <c r="L20" s="94"/>
      <c r="M20" s="90"/>
      <c r="N20" s="90"/>
      <c r="O20" s="90"/>
      <c r="P20" s="90"/>
      <c r="Q20" s="90"/>
      <c r="R20" s="90"/>
      <c r="S20" s="90"/>
    </row>
    <row r="21" spans="1:20" ht="12.95" customHeight="1">
      <c r="A21" s="453" t="str">
        <f>'3.1'!F5</f>
        <v>Březen</v>
      </c>
      <c r="B21" s="453"/>
      <c r="C21" s="165" t="s">
        <v>4</v>
      </c>
      <c r="D21" s="313">
        <v>97</v>
      </c>
      <c r="E21" s="309">
        <v>9779.4843799999999</v>
      </c>
      <c r="F21" s="309">
        <v>106884.01293</v>
      </c>
      <c r="G21" s="310">
        <f>E21/$E$27</f>
        <v>0.32089119990859699</v>
      </c>
      <c r="H21" s="310">
        <f>(E21-I21)/I21</f>
        <v>-0.14353067901872876</v>
      </c>
      <c r="I21" s="313">
        <v>11418.37091</v>
      </c>
      <c r="J21" s="309">
        <v>122076.02396999999</v>
      </c>
      <c r="K21" s="310">
        <f>I21/$I$27</f>
        <v>0.3094906826490002</v>
      </c>
      <c r="L21" s="88"/>
      <c r="M21" s="90"/>
      <c r="N21" s="90"/>
      <c r="O21" s="90"/>
      <c r="P21" s="90"/>
      <c r="Q21" s="90"/>
      <c r="R21" s="90"/>
      <c r="S21" s="90"/>
      <c r="T21" s="88"/>
    </row>
    <row r="22" spans="1:20" ht="12.95" customHeight="1">
      <c r="A22" s="447"/>
      <c r="B22" s="447"/>
      <c r="C22" s="155" t="s">
        <v>5</v>
      </c>
      <c r="D22" s="314">
        <v>329</v>
      </c>
      <c r="E22" s="130">
        <v>3827.1684299999997</v>
      </c>
      <c r="F22" s="130">
        <v>41828.654649999997</v>
      </c>
      <c r="G22" s="308">
        <f t="shared" ref="G22:G26" si="7">E22/$E$27</f>
        <v>0.12557969541488251</v>
      </c>
      <c r="H22" s="308">
        <f t="shared" ref="H22:H26" si="8">(E22-I22)/I22</f>
        <v>-0.16887077850595766</v>
      </c>
      <c r="I22" s="314">
        <v>4604.7814600000002</v>
      </c>
      <c r="J22" s="130">
        <v>49230.639509999994</v>
      </c>
      <c r="K22" s="308">
        <f t="shared" ref="K22:K26" si="9">I22/$I$27</f>
        <v>0.12481088315818775</v>
      </c>
      <c r="L22" s="88"/>
      <c r="M22" s="90"/>
      <c r="N22" s="90"/>
      <c r="O22" s="90"/>
      <c r="P22" s="90"/>
      <c r="Q22" s="90"/>
      <c r="R22" s="90"/>
      <c r="S22" s="90"/>
      <c r="T22" s="88"/>
    </row>
    <row r="23" spans="1:20" ht="12.95" customHeight="1">
      <c r="A23" s="447"/>
      <c r="B23" s="447"/>
      <c r="C23" s="155" t="s">
        <v>6</v>
      </c>
      <c r="D23" s="314">
        <v>10628</v>
      </c>
      <c r="E23" s="130">
        <v>6265.5061299999998</v>
      </c>
      <c r="F23" s="130">
        <v>68478.222729999994</v>
      </c>
      <c r="G23" s="308">
        <f t="shared" si="7"/>
        <v>0.2055881171201758</v>
      </c>
      <c r="H23" s="308">
        <f t="shared" si="8"/>
        <v>-0.19620229013680823</v>
      </c>
      <c r="I23" s="314">
        <v>7794.8793000000005</v>
      </c>
      <c r="J23" s="130">
        <v>83336.613580000005</v>
      </c>
      <c r="K23" s="308">
        <f t="shared" si="9"/>
        <v>0.21127729469803685</v>
      </c>
      <c r="L23" s="88"/>
      <c r="M23" s="90"/>
      <c r="N23" s="90"/>
      <c r="O23" s="90"/>
      <c r="P23" s="90"/>
      <c r="Q23" s="90"/>
      <c r="R23" s="90"/>
      <c r="S23" s="90"/>
      <c r="T23" s="88"/>
    </row>
    <row r="24" spans="1:20" ht="12.95" customHeight="1">
      <c r="A24" s="447"/>
      <c r="B24" s="447"/>
      <c r="C24" s="155" t="s">
        <v>7</v>
      </c>
      <c r="D24" s="314">
        <v>101492</v>
      </c>
      <c r="E24" s="130">
        <v>9556.4790599999997</v>
      </c>
      <c r="F24" s="130">
        <v>104446.61116</v>
      </c>
      <c r="G24" s="308">
        <f t="shared" si="7"/>
        <v>0.3135737952336482</v>
      </c>
      <c r="H24" s="308">
        <f t="shared" si="8"/>
        <v>-0.19620228859360409</v>
      </c>
      <c r="I24" s="314">
        <v>11889.15933</v>
      </c>
      <c r="J24" s="130">
        <v>127108.2893</v>
      </c>
      <c r="K24" s="308">
        <f t="shared" si="9"/>
        <v>0.32225122709421866</v>
      </c>
      <c r="L24" s="88"/>
      <c r="M24" s="90"/>
      <c r="N24" s="90"/>
      <c r="O24" s="90"/>
      <c r="P24" s="90"/>
      <c r="Q24" s="90"/>
      <c r="R24" s="90"/>
      <c r="S24" s="90"/>
      <c r="T24" s="88"/>
    </row>
    <row r="25" spans="1:20" ht="12.95" customHeight="1">
      <c r="A25" s="447"/>
      <c r="B25" s="447"/>
      <c r="C25" s="155" t="s">
        <v>93</v>
      </c>
      <c r="D25" s="314">
        <v>17</v>
      </c>
      <c r="E25" s="130">
        <v>370.43300000000005</v>
      </c>
      <c r="F25" s="130">
        <v>4048.6959999999999</v>
      </c>
      <c r="G25" s="308">
        <f t="shared" si="7"/>
        <v>1.2154903595821411E-2</v>
      </c>
      <c r="H25" s="308">
        <f t="shared" si="8"/>
        <v>-0.20542382915560198</v>
      </c>
      <c r="I25" s="314">
        <v>466.202</v>
      </c>
      <c r="J25" s="130">
        <v>4983.902</v>
      </c>
      <c r="K25" s="308">
        <f t="shared" si="9"/>
        <v>1.2636231242581803E-2</v>
      </c>
      <c r="L25" s="88"/>
      <c r="M25" s="90"/>
      <c r="N25" s="90"/>
      <c r="O25" s="90"/>
      <c r="P25" s="90"/>
      <c r="Q25" s="90"/>
      <c r="R25" s="90"/>
      <c r="S25" s="90"/>
      <c r="T25" s="88"/>
    </row>
    <row r="26" spans="1:20" ht="12.95" customHeight="1">
      <c r="A26" s="447"/>
      <c r="B26" s="447"/>
      <c r="C26" s="155" t="s">
        <v>94</v>
      </c>
      <c r="D26" s="314"/>
      <c r="E26" s="130">
        <v>676.94200000000001</v>
      </c>
      <c r="F26" s="130">
        <v>7398.5339999999997</v>
      </c>
      <c r="G26" s="308">
        <f t="shared" si="7"/>
        <v>2.2212288726875133E-2</v>
      </c>
      <c r="H26" s="308">
        <f t="shared" si="8"/>
        <v>-6.0685993864102797E-2</v>
      </c>
      <c r="I26" s="314">
        <v>720.67700000000002</v>
      </c>
      <c r="J26" s="130">
        <v>7705.9920000000002</v>
      </c>
      <c r="K26" s="308">
        <f t="shared" si="9"/>
        <v>1.953368115797471E-2</v>
      </c>
      <c r="L26" s="88"/>
      <c r="M26" s="90"/>
      <c r="N26" s="90"/>
      <c r="O26" s="90"/>
      <c r="P26" s="90"/>
      <c r="Q26" s="90"/>
      <c r="R26" s="90"/>
      <c r="S26" s="90"/>
      <c r="T26" s="88"/>
    </row>
    <row r="27" spans="1:20" ht="12.95" customHeight="1">
      <c r="A27" s="452"/>
      <c r="B27" s="452"/>
      <c r="C27" s="319" t="s">
        <v>0</v>
      </c>
      <c r="D27" s="322">
        <v>112563</v>
      </c>
      <c r="E27" s="320">
        <v>30476.012999999999</v>
      </c>
      <c r="F27" s="320">
        <v>333084.73147</v>
      </c>
      <c r="G27" s="321">
        <f>SUM(G21:G26)</f>
        <v>1</v>
      </c>
      <c r="H27" s="321">
        <f>(E27-I27)/I27</f>
        <v>-0.17395904003001025</v>
      </c>
      <c r="I27" s="322">
        <v>36894.07</v>
      </c>
      <c r="J27" s="320">
        <v>394441.46036000003</v>
      </c>
      <c r="K27" s="321">
        <f>SUM(K21:K26)</f>
        <v>1</v>
      </c>
      <c r="M27" s="90"/>
      <c r="N27" s="90"/>
      <c r="O27" s="90"/>
      <c r="P27" s="90"/>
      <c r="Q27" s="90"/>
      <c r="R27" s="90"/>
      <c r="S27" s="90"/>
    </row>
    <row r="28" spans="1:20" ht="12.95" customHeight="1">
      <c r="A28" s="510" t="str">
        <f>'3.1'!G5</f>
        <v>I. čtvrtletí</v>
      </c>
      <c r="B28" s="453"/>
      <c r="C28" s="165" t="s">
        <v>4</v>
      </c>
      <c r="D28" s="313">
        <f>D21</f>
        <v>97</v>
      </c>
      <c r="E28" s="309">
        <f>E7+E14+E21</f>
        <v>29599.865440000001</v>
      </c>
      <c r="F28" s="309">
        <f>F7+F14+F21</f>
        <v>322846.98404000001</v>
      </c>
      <c r="G28" s="310">
        <f>E28/$E$34</f>
        <v>0.29213888045476594</v>
      </c>
      <c r="H28" s="310">
        <f>(E28-I28)/I28</f>
        <v>-0.12228385947262327</v>
      </c>
      <c r="I28" s="313">
        <f>I7+I14+I21</f>
        <v>33723.733760000003</v>
      </c>
      <c r="J28" s="309">
        <f>J7+J14+J21</f>
        <v>360425.11645999999</v>
      </c>
      <c r="K28" s="310">
        <f>I28/$I$34</f>
        <v>0.28448187986948353</v>
      </c>
      <c r="M28" s="90"/>
      <c r="N28" s="90"/>
      <c r="O28" s="90"/>
      <c r="P28" s="90"/>
      <c r="Q28" s="90"/>
      <c r="R28" s="90"/>
      <c r="S28" s="90"/>
    </row>
    <row r="29" spans="1:20" ht="12.95" customHeight="1">
      <c r="A29" s="447"/>
      <c r="B29" s="447"/>
      <c r="C29" s="155" t="s">
        <v>5</v>
      </c>
      <c r="D29" s="314">
        <f t="shared" ref="D29:D32" si="10">D22</f>
        <v>329</v>
      </c>
      <c r="E29" s="130">
        <f>E8+E15+E22</f>
        <v>12927.97443</v>
      </c>
      <c r="F29" s="130">
        <f t="shared" ref="F29" si="11">F8+F15+F22</f>
        <v>140989.55875999999</v>
      </c>
      <c r="G29" s="308">
        <f t="shared" ref="G29:G33" si="12">E29/$E$34</f>
        <v>0.12759395762064116</v>
      </c>
      <c r="H29" s="308">
        <f t="shared" ref="H29:H31" si="13">(E29-I29)/I29</f>
        <v>-0.14460276775609882</v>
      </c>
      <c r="I29" s="314">
        <f>I8+I15+I22</f>
        <v>15113.41625</v>
      </c>
      <c r="J29" s="130">
        <f t="shared" ref="J29" si="14">J8+J15+J22</f>
        <v>161512.54713999998</v>
      </c>
      <c r="K29" s="308">
        <f t="shared" ref="K29:K33" si="15">I29/$I$34</f>
        <v>0.12749160862934059</v>
      </c>
      <c r="M29" s="90"/>
      <c r="N29" s="90"/>
      <c r="O29" s="90"/>
      <c r="P29" s="90"/>
      <c r="Q29" s="90"/>
      <c r="R29" s="90"/>
      <c r="S29" s="90"/>
    </row>
    <row r="30" spans="1:20" ht="12.95" customHeight="1">
      <c r="A30" s="447"/>
      <c r="B30" s="447"/>
      <c r="C30" s="155" t="s">
        <v>6</v>
      </c>
      <c r="D30" s="314">
        <f t="shared" si="10"/>
        <v>10628</v>
      </c>
      <c r="E30" s="130">
        <f t="shared" ref="E30:F33" si="16">E9+E16+E23</f>
        <v>21946.074919999999</v>
      </c>
      <c r="F30" s="130">
        <f t="shared" si="16"/>
        <v>239334.79081999999</v>
      </c>
      <c r="G30" s="308">
        <f t="shared" si="12"/>
        <v>0.21659901699557241</v>
      </c>
      <c r="H30" s="308">
        <f t="shared" si="13"/>
        <v>-0.16151702762357287</v>
      </c>
      <c r="I30" s="314">
        <f t="shared" ref="I30:J32" si="17">I9+I16+I23</f>
        <v>26173.548709999999</v>
      </c>
      <c r="J30" s="130">
        <f t="shared" si="17"/>
        <v>279709.89273000002</v>
      </c>
      <c r="K30" s="308">
        <f t="shared" si="15"/>
        <v>0.22079110198372931</v>
      </c>
      <c r="M30" s="90"/>
      <c r="N30" s="90"/>
      <c r="O30" s="90"/>
      <c r="P30" s="90"/>
      <c r="Q30" s="90"/>
      <c r="R30" s="90"/>
      <c r="S30" s="90"/>
    </row>
    <row r="31" spans="1:20" ht="12.95" customHeight="1">
      <c r="A31" s="447"/>
      <c r="B31" s="447"/>
      <c r="C31" s="155" t="s">
        <v>7</v>
      </c>
      <c r="D31" s="314">
        <f t="shared" si="10"/>
        <v>101492</v>
      </c>
      <c r="E31" s="130">
        <f>E10+E17+E24</f>
        <v>33473.306210000002</v>
      </c>
      <c r="F31" s="130">
        <f t="shared" si="16"/>
        <v>365048.0171</v>
      </c>
      <c r="G31" s="308">
        <f t="shared" si="12"/>
        <v>0.3303681978261373</v>
      </c>
      <c r="H31" s="308">
        <f t="shared" si="13"/>
        <v>-0.16151702747077443</v>
      </c>
      <c r="I31" s="314">
        <f>I10+I17+I24</f>
        <v>39921.271280000001</v>
      </c>
      <c r="J31" s="130">
        <f t="shared" si="17"/>
        <v>426624.87719999999</v>
      </c>
      <c r="K31" s="308">
        <f t="shared" si="15"/>
        <v>0.33676218598263608</v>
      </c>
      <c r="M31" s="90"/>
      <c r="N31" s="90"/>
      <c r="O31" s="90"/>
      <c r="P31" s="90"/>
      <c r="Q31" s="90"/>
      <c r="R31" s="90"/>
      <c r="S31" s="90"/>
    </row>
    <row r="32" spans="1:20" ht="12.95" customHeight="1">
      <c r="A32" s="447"/>
      <c r="B32" s="447"/>
      <c r="C32" s="155" t="s">
        <v>93</v>
      </c>
      <c r="D32" s="314">
        <f t="shared" si="10"/>
        <v>17</v>
      </c>
      <c r="E32" s="130">
        <f>E11+E18+E25</f>
        <v>1082.2439999999999</v>
      </c>
      <c r="F32" s="130">
        <f t="shared" si="16"/>
        <v>11804.511</v>
      </c>
      <c r="G32" s="308">
        <f t="shared" si="12"/>
        <v>1.0681317155977168E-2</v>
      </c>
      <c r="H32" s="308">
        <f>(E32-I32)/I32</f>
        <v>-0.17083085928371969</v>
      </c>
      <c r="I32" s="314">
        <f>I11+I18+I25</f>
        <v>1305.2150000000001</v>
      </c>
      <c r="J32" s="130">
        <f t="shared" si="17"/>
        <v>13950.14</v>
      </c>
      <c r="K32" s="308">
        <f t="shared" si="15"/>
        <v>1.1010347177935021E-2</v>
      </c>
      <c r="M32" s="90"/>
      <c r="N32" s="90"/>
      <c r="O32" s="90"/>
      <c r="P32" s="90"/>
      <c r="Q32" s="90"/>
      <c r="R32" s="90"/>
      <c r="S32" s="90"/>
    </row>
    <row r="33" spans="1:20" ht="12.95" customHeight="1">
      <c r="A33" s="447"/>
      <c r="B33" s="447"/>
      <c r="C33" s="155" t="s">
        <v>94</v>
      </c>
      <c r="D33" s="314"/>
      <c r="E33" s="130">
        <f t="shared" si="16"/>
        <v>2291.7470000000003</v>
      </c>
      <c r="F33" s="130">
        <f t="shared" si="16"/>
        <v>24997.383000000002</v>
      </c>
      <c r="G33" s="308">
        <f t="shared" si="12"/>
        <v>2.2618629946905885E-2</v>
      </c>
      <c r="H33" s="308">
        <f t="shared" ref="H33" si="18">(E33-I33)/I33</f>
        <v>-6.7041866492718915E-3</v>
      </c>
      <c r="I33" s="314">
        <f t="shared" ref="I33:J33" si="19">I12+I19+I26</f>
        <v>2307.2150000000001</v>
      </c>
      <c r="J33" s="130">
        <f t="shared" si="19"/>
        <v>24658.326000000001</v>
      </c>
      <c r="K33" s="308">
        <f t="shared" si="15"/>
        <v>1.9462876356875568E-2</v>
      </c>
      <c r="M33" s="90"/>
      <c r="N33" s="90"/>
      <c r="O33" s="90"/>
      <c r="P33" s="90"/>
      <c r="Q33" s="90"/>
      <c r="R33" s="90"/>
      <c r="S33" s="90"/>
    </row>
    <row r="34" spans="1:20" ht="12.95" customHeight="1">
      <c r="A34" s="452"/>
      <c r="B34" s="452"/>
      <c r="C34" s="319" t="s">
        <v>0</v>
      </c>
      <c r="D34" s="322">
        <f>SUM(D28:D33)</f>
        <v>112563</v>
      </c>
      <c r="E34" s="320">
        <f>SUM(E28:E33)</f>
        <v>101321.21200000001</v>
      </c>
      <c r="F34" s="320">
        <f>SUM(F28:F33)</f>
        <v>1105021.2447199998</v>
      </c>
      <c r="G34" s="321">
        <f>SUM(G28:G33)</f>
        <v>0.99999999999999989</v>
      </c>
      <c r="H34" s="321">
        <f>(E34-I34)/I34</f>
        <v>-0.14528892128181492</v>
      </c>
      <c r="I34" s="322">
        <f>SUM(I28:I33)</f>
        <v>118544.4</v>
      </c>
      <c r="J34" s="320">
        <f>SUM(J28:J33)</f>
        <v>1266880.8995300001</v>
      </c>
      <c r="K34" s="321">
        <f>SUM(K28:K33)</f>
        <v>1</v>
      </c>
      <c r="M34" s="90"/>
      <c r="N34" s="90"/>
      <c r="O34" s="90"/>
      <c r="P34" s="90"/>
      <c r="Q34" s="90"/>
      <c r="R34" s="90"/>
      <c r="S34" s="90"/>
    </row>
    <row r="35" spans="1:20" ht="20.100000000000001" customHeight="1">
      <c r="A35" s="127"/>
      <c r="B35" s="304"/>
      <c r="C35" s="102"/>
      <c r="D35" s="88"/>
      <c r="E35" s="88"/>
      <c r="F35" s="88"/>
      <c r="G35" s="507" t="s">
        <v>272</v>
      </c>
      <c r="H35" s="507"/>
      <c r="I35" s="507"/>
      <c r="J35" s="507"/>
      <c r="K35" s="507"/>
    </row>
    <row r="36" spans="1:20" ht="15" customHeight="1">
      <c r="A36" s="499" t="s">
        <v>271</v>
      </c>
      <c r="B36" s="499"/>
      <c r="C36" s="499"/>
      <c r="D36" s="499"/>
      <c r="E36" s="499"/>
      <c r="F36" s="120"/>
      <c r="G36" s="507"/>
      <c r="H36" s="507"/>
      <c r="I36" s="507"/>
      <c r="J36" s="507"/>
      <c r="K36" s="507"/>
      <c r="M36" s="94"/>
      <c r="N36" s="94"/>
      <c r="O36" s="94"/>
      <c r="P36" s="94"/>
      <c r="Q36" s="94"/>
      <c r="R36" s="94"/>
      <c r="S36" s="94"/>
    </row>
    <row r="37" spans="1:20" ht="15" customHeight="1">
      <c r="A37" s="500" t="str">
        <f>A28</f>
        <v>I. čtvrtletí</v>
      </c>
      <c r="B37" s="501"/>
      <c r="C37" s="501"/>
      <c r="D37" s="501"/>
      <c r="E37" s="501"/>
      <c r="F37" s="126"/>
      <c r="G37" s="502" t="str">
        <f>A28</f>
        <v>I. čtvrtletí</v>
      </c>
      <c r="H37" s="502"/>
      <c r="I37" s="502"/>
      <c r="J37" s="502"/>
      <c r="K37" s="502"/>
      <c r="M37" s="94"/>
      <c r="N37" s="94"/>
      <c r="O37" s="94"/>
      <c r="P37" s="94"/>
      <c r="Q37" s="94"/>
      <c r="R37" s="94"/>
      <c r="S37" s="94"/>
    </row>
    <row r="38" spans="1:20" ht="15" customHeight="1">
      <c r="A38" s="95"/>
      <c r="B38" s="95"/>
      <c r="C38" s="95"/>
      <c r="D38" s="76"/>
      <c r="E38" s="76"/>
      <c r="F38" s="76"/>
      <c r="G38" s="95"/>
      <c r="H38" s="95"/>
      <c r="I38" s="95"/>
      <c r="J38" s="95"/>
      <c r="K38" s="95"/>
      <c r="M38" s="94"/>
      <c r="N38" s="94"/>
      <c r="O38" s="94"/>
      <c r="P38" s="94"/>
      <c r="Q38" s="94"/>
      <c r="R38" s="94"/>
      <c r="S38" s="94"/>
      <c r="T38" s="94"/>
    </row>
    <row r="39" spans="1:20" ht="15" customHeight="1">
      <c r="A39" s="95"/>
      <c r="B39" s="95"/>
      <c r="C39" s="95"/>
      <c r="D39" s="76"/>
      <c r="E39" s="76"/>
      <c r="F39" s="76"/>
      <c r="G39" s="95"/>
      <c r="H39" s="95"/>
      <c r="I39" s="95"/>
      <c r="J39" s="95"/>
      <c r="K39" s="95"/>
    </row>
    <row r="40" spans="1:20" ht="15" customHeight="1">
      <c r="A40" s="95"/>
      <c r="B40" s="95"/>
      <c r="C40" s="95"/>
      <c r="D40" s="76"/>
      <c r="E40" s="76"/>
      <c r="F40" s="76"/>
      <c r="G40" s="95"/>
      <c r="H40" s="95"/>
      <c r="I40" s="95"/>
      <c r="J40" s="95"/>
      <c r="K40" s="95"/>
    </row>
    <row r="41" spans="1:20" ht="15" customHeight="1">
      <c r="A41" s="95"/>
      <c r="B41" s="95"/>
      <c r="C41" s="95">
        <f>D3</f>
        <v>2023</v>
      </c>
      <c r="D41" s="95">
        <f>I3</f>
        <v>2022</v>
      </c>
      <c r="E41" s="76"/>
      <c r="F41" s="76"/>
      <c r="G41" s="76"/>
      <c r="H41" s="95"/>
      <c r="I41" s="95">
        <f>D3</f>
        <v>2023</v>
      </c>
      <c r="J41" s="95">
        <f>I3</f>
        <v>2022</v>
      </c>
      <c r="K41" s="95"/>
    </row>
    <row r="42" spans="1:20" ht="15" customHeight="1">
      <c r="A42" s="95"/>
      <c r="B42" s="95" t="str">
        <f>A7</f>
        <v>Leden</v>
      </c>
      <c r="C42" s="78">
        <f>E13</f>
        <v>36370.573989999997</v>
      </c>
      <c r="D42" s="78">
        <f>I13</f>
        <v>44984.639000000003</v>
      </c>
      <c r="E42" s="76"/>
      <c r="F42" s="76"/>
      <c r="G42" s="76"/>
      <c r="H42" s="95" t="str">
        <f>A7</f>
        <v>Leden</v>
      </c>
      <c r="I42" s="96">
        <f>E13/E34</f>
        <v>0.35896307665565619</v>
      </c>
      <c r="J42" s="96">
        <f>I13/I34</f>
        <v>0.37947502370419861</v>
      </c>
      <c r="K42" s="95"/>
    </row>
    <row r="43" spans="1:20" ht="15" customHeight="1">
      <c r="A43" s="95"/>
      <c r="B43" s="95" t="str">
        <f>A14</f>
        <v>Únor</v>
      </c>
      <c r="C43" s="78">
        <f>E20</f>
        <v>34474.625010000003</v>
      </c>
      <c r="D43" s="78">
        <f>I20</f>
        <v>36665.690999999999</v>
      </c>
      <c r="E43" s="76"/>
      <c r="F43" s="76"/>
      <c r="G43" s="76"/>
      <c r="H43" s="95" t="str">
        <f>A14</f>
        <v>Únor</v>
      </c>
      <c r="I43" s="96">
        <f>E20/E34</f>
        <v>0.34025081549557462</v>
      </c>
      <c r="J43" s="96">
        <f>I20/I34</f>
        <v>0.30929922459432924</v>
      </c>
      <c r="K43" s="95"/>
    </row>
    <row r="44" spans="1:20" ht="15" customHeight="1">
      <c r="A44" s="95"/>
      <c r="B44" s="95" t="str">
        <f>A21</f>
        <v>Březen</v>
      </c>
      <c r="C44" s="78">
        <f>E27</f>
        <v>30476.012999999999</v>
      </c>
      <c r="D44" s="78">
        <f>I27</f>
        <v>36894.07</v>
      </c>
      <c r="E44" s="76"/>
      <c r="F44" s="76"/>
      <c r="G44" s="76"/>
      <c r="H44" s="95" t="str">
        <f>A21</f>
        <v>Březen</v>
      </c>
      <c r="I44" s="96">
        <f>E27/E34</f>
        <v>0.30078610784876908</v>
      </c>
      <c r="J44" s="96">
        <f>I27/I34</f>
        <v>0.31122575170147221</v>
      </c>
      <c r="K44" s="95"/>
    </row>
    <row r="45" spans="1:20" ht="15" customHeight="1">
      <c r="A45" s="95"/>
      <c r="B45" s="95"/>
      <c r="C45" s="78">
        <f>SUM(C42:C44)</f>
        <v>101321.212</v>
      </c>
      <c r="D45" s="78">
        <f>SUM(D42:D44)</f>
        <v>118544.4</v>
      </c>
      <c r="E45" s="95"/>
      <c r="F45" s="95"/>
      <c r="G45" s="95"/>
      <c r="H45" s="95"/>
      <c r="I45" s="97">
        <f>SUM(I42:I44)</f>
        <v>0.99999999999999978</v>
      </c>
      <c r="J45" s="97">
        <f>SUM(J42:J44)</f>
        <v>1</v>
      </c>
      <c r="K45" s="95"/>
    </row>
    <row r="46" spans="1:20" ht="15" customHeight="1">
      <c r="A46" s="95"/>
      <c r="B46" s="95"/>
      <c r="C46" s="95"/>
      <c r="D46" s="95"/>
      <c r="E46" s="95"/>
      <c r="F46" s="95"/>
      <c r="G46" s="95"/>
      <c r="H46" s="95"/>
      <c r="I46" s="95"/>
      <c r="J46" s="95"/>
      <c r="K46" s="95"/>
    </row>
    <row r="47" spans="1:20" ht="15" customHeight="1">
      <c r="A47" s="95"/>
      <c r="B47" s="95"/>
      <c r="C47" s="95"/>
      <c r="D47" s="95"/>
      <c r="E47" s="95"/>
      <c r="F47" s="95"/>
      <c r="G47" s="95"/>
      <c r="H47" s="95"/>
      <c r="I47" s="95"/>
      <c r="J47" s="95"/>
      <c r="K47" s="95"/>
    </row>
    <row r="48" spans="1:20" ht="15" customHeight="1">
      <c r="A48" s="95"/>
      <c r="B48" s="95"/>
      <c r="C48" s="95"/>
      <c r="D48" s="95"/>
      <c r="E48" s="95"/>
      <c r="F48" s="95"/>
      <c r="G48" s="95"/>
      <c r="H48" s="95"/>
      <c r="I48" s="95"/>
      <c r="J48" s="95"/>
      <c r="K48" s="95"/>
    </row>
    <row r="49" spans="1:11" ht="15" customHeight="1">
      <c r="A49" s="95"/>
      <c r="B49" s="95"/>
      <c r="C49" s="95"/>
      <c r="D49" s="95"/>
      <c r="E49" s="95"/>
      <c r="F49" s="95"/>
      <c r="G49" s="95"/>
      <c r="H49" s="95"/>
      <c r="I49" s="95"/>
      <c r="J49" s="95"/>
      <c r="K49" s="95"/>
    </row>
    <row r="50" spans="1:11" ht="15" customHeight="1">
      <c r="A50" s="95"/>
      <c r="B50" s="95"/>
      <c r="C50" s="95"/>
      <c r="D50" s="95"/>
      <c r="E50" s="95"/>
      <c r="F50" s="95"/>
      <c r="G50" s="95"/>
      <c r="H50" s="95"/>
      <c r="I50" s="95"/>
      <c r="J50" s="95"/>
      <c r="K50" s="95"/>
    </row>
    <row r="51" spans="1:11" ht="15" customHeight="1">
      <c r="A51" s="95"/>
      <c r="B51" s="95"/>
      <c r="C51" s="95"/>
      <c r="D51" s="95"/>
      <c r="E51" s="95"/>
      <c r="F51" s="95"/>
      <c r="G51" s="95"/>
      <c r="H51" s="95"/>
      <c r="I51" s="95"/>
      <c r="J51" s="95"/>
      <c r="K51" s="95"/>
    </row>
    <row r="52" spans="1:11" ht="15" customHeight="1">
      <c r="A52" s="95"/>
      <c r="B52" s="95"/>
      <c r="C52" s="95"/>
      <c r="D52" s="95"/>
      <c r="E52" s="95"/>
      <c r="F52" s="95"/>
      <c r="G52" s="95"/>
      <c r="H52" s="95"/>
      <c r="I52" s="95"/>
      <c r="J52" s="95"/>
      <c r="K52" s="95"/>
    </row>
    <row r="53" spans="1:11" ht="15" customHeight="1">
      <c r="A53" s="95"/>
      <c r="B53" s="95"/>
      <c r="C53" s="95"/>
      <c r="D53" s="95"/>
      <c r="E53" s="95"/>
      <c r="F53" s="95"/>
      <c r="G53" s="95"/>
      <c r="H53" s="95"/>
      <c r="I53" s="95"/>
      <c r="J53" s="95"/>
      <c r="K53" s="95"/>
    </row>
    <row r="54" spans="1:11" ht="15" customHeight="1">
      <c r="A54" s="95"/>
      <c r="B54" s="95"/>
      <c r="C54" s="95"/>
      <c r="D54" s="95"/>
      <c r="E54" s="95"/>
      <c r="F54" s="95"/>
      <c r="G54" s="95"/>
      <c r="H54" s="95"/>
      <c r="I54" s="95"/>
      <c r="J54" s="95"/>
      <c r="K54" s="95"/>
    </row>
    <row r="55" spans="1:11" ht="15" customHeight="1">
      <c r="A55" s="95"/>
      <c r="B55" s="95"/>
      <c r="C55" s="95"/>
      <c r="D55" s="95"/>
      <c r="E55" s="95"/>
      <c r="F55" s="95"/>
      <c r="G55" s="95"/>
      <c r="H55" s="95"/>
      <c r="I55" s="95"/>
      <c r="J55" s="95"/>
      <c r="K55" s="95"/>
    </row>
    <row r="56" spans="1:11" ht="15" customHeight="1">
      <c r="A56" s="95"/>
      <c r="B56" s="95"/>
      <c r="C56" s="95"/>
      <c r="D56" s="95"/>
      <c r="E56" s="95"/>
      <c r="F56" s="95"/>
      <c r="G56" s="95"/>
      <c r="H56" s="95"/>
      <c r="I56" s="95"/>
      <c r="J56" s="95"/>
      <c r="K56" s="95"/>
    </row>
    <row r="57" spans="1:11" ht="15" customHeight="1">
      <c r="A57" s="95"/>
      <c r="B57" s="95"/>
      <c r="C57" s="95"/>
      <c r="D57" s="95"/>
      <c r="E57" s="95"/>
      <c r="F57" s="95"/>
      <c r="G57" s="95"/>
      <c r="H57" s="95"/>
      <c r="I57" s="95"/>
      <c r="J57" s="95"/>
      <c r="K57" s="95"/>
    </row>
    <row r="58" spans="1:11" ht="15" customHeight="1">
      <c r="A58" s="95"/>
      <c r="B58" s="95"/>
      <c r="C58" s="95"/>
      <c r="D58" s="95"/>
      <c r="E58" s="95"/>
      <c r="F58" s="95"/>
      <c r="G58" s="95"/>
      <c r="H58" s="95"/>
      <c r="I58" s="95"/>
      <c r="J58" s="95"/>
      <c r="K58" s="95"/>
    </row>
    <row r="59" spans="1:11" ht="15" customHeight="1">
      <c r="A59" s="95"/>
      <c r="B59" s="95"/>
      <c r="C59" s="95"/>
      <c r="D59" s="95"/>
      <c r="E59" s="95"/>
      <c r="F59" s="95"/>
      <c r="G59" s="95"/>
      <c r="H59" s="95"/>
      <c r="I59" s="95"/>
      <c r="J59" s="95"/>
      <c r="K59" s="95"/>
    </row>
    <row r="60" spans="1:11" ht="15" customHeight="1">
      <c r="A60" s="95"/>
      <c r="B60" s="95"/>
      <c r="C60" s="95"/>
      <c r="D60" s="95"/>
      <c r="E60" s="95"/>
      <c r="F60" s="95"/>
      <c r="G60" s="95"/>
      <c r="H60" s="95"/>
      <c r="I60" s="95"/>
      <c r="J60" s="95"/>
      <c r="K60" s="95"/>
    </row>
    <row r="61" spans="1:11" ht="15" customHeight="1">
      <c r="A61" s="95"/>
      <c r="B61" s="95"/>
      <c r="C61" s="95"/>
      <c r="D61" s="95"/>
      <c r="E61" s="95"/>
      <c r="F61" s="95"/>
      <c r="G61" s="95"/>
      <c r="H61" s="95"/>
      <c r="I61" s="95"/>
      <c r="J61" s="95"/>
      <c r="K61" s="95"/>
    </row>
    <row r="62" spans="1:11" ht="15" customHeight="1">
      <c r="A62" s="95"/>
      <c r="B62" s="95"/>
      <c r="C62" s="95"/>
      <c r="D62" s="95"/>
      <c r="E62" s="95"/>
      <c r="F62" s="95"/>
      <c r="G62" s="95"/>
      <c r="H62" s="95"/>
      <c r="I62" s="95"/>
      <c r="J62" s="95"/>
      <c r="K62" s="95"/>
    </row>
    <row r="63" spans="1:11" ht="15" customHeight="1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</row>
    <row r="64" spans="1:11" ht="15" customHeight="1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</row>
    <row r="65" spans="1:11" ht="15" customHeight="1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</row>
    <row r="66" spans="1:11" ht="15" customHeight="1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</row>
    <row r="67" spans="1:11" ht="15" customHeight="1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</row>
    <row r="68" spans="1:11" ht="15" customHeight="1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</row>
    <row r="69" spans="1:11" ht="15" customHeight="1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</row>
    <row r="70" spans="1:11" ht="15" customHeight="1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</row>
    <row r="71" spans="1:11" ht="15" customHeight="1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</row>
    <row r="72" spans="1:11" ht="15" customHeight="1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</row>
    <row r="73" spans="1:11" ht="15" customHeight="1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</row>
    <row r="74" spans="1:11" ht="15" customHeight="1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</row>
    <row r="75" spans="1:11" ht="15" customHeight="1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</row>
    <row r="76" spans="1:11" ht="15" customHeight="1"/>
    <row r="77" spans="1:11" ht="15" customHeight="1"/>
    <row r="78" spans="1:11" ht="15" customHeight="1"/>
    <row r="79" spans="1:11" ht="15" customHeight="1"/>
    <row r="80" spans="1:1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</sheetData>
  <mergeCells count="21">
    <mergeCell ref="A1:K1"/>
    <mergeCell ref="A2:C2"/>
    <mergeCell ref="I3:K4"/>
    <mergeCell ref="E3:G4"/>
    <mergeCell ref="A3:C4"/>
    <mergeCell ref="A5:B6"/>
    <mergeCell ref="A37:E37"/>
    <mergeCell ref="G37:K37"/>
    <mergeCell ref="A7:B13"/>
    <mergeCell ref="A14:B20"/>
    <mergeCell ref="A21:B27"/>
    <mergeCell ref="A28:B34"/>
    <mergeCell ref="A36:E36"/>
    <mergeCell ref="G5:G6"/>
    <mergeCell ref="H5:H6"/>
    <mergeCell ref="K5:K6"/>
    <mergeCell ref="E5:F5"/>
    <mergeCell ref="I5:J5"/>
    <mergeCell ref="G35:K36"/>
    <mergeCell ref="D5:D6"/>
    <mergeCell ref="C5:C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4" formula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7"/>
  <dimension ref="A1:U90"/>
  <sheetViews>
    <sheetView showGridLines="0" zoomScaleNormal="100" zoomScaleSheetLayoutView="100" workbookViewId="0">
      <selection activeCell="K1" sqref="K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3" width="9.140625" style="84"/>
    <col min="14" max="14" width="11.140625" style="84" customWidth="1"/>
    <col min="15" max="16384" width="9.140625" style="84"/>
  </cols>
  <sheetData>
    <row r="1" spans="1:21" s="86" customFormat="1" ht="18">
      <c r="A1" s="481" t="s">
        <v>301</v>
      </c>
      <c r="B1" s="481"/>
      <c r="C1" s="481"/>
      <c r="D1" s="481"/>
      <c r="E1" s="481"/>
      <c r="F1" s="481"/>
      <c r="G1" s="481"/>
      <c r="H1" s="481"/>
      <c r="I1" s="481"/>
      <c r="J1" s="481"/>
      <c r="K1" s="481"/>
    </row>
    <row r="2" spans="1:21" ht="6" customHeight="1">
      <c r="A2" s="487"/>
      <c r="B2" s="487"/>
      <c r="C2" s="487"/>
      <c r="D2" s="316"/>
      <c r="E2" s="316"/>
      <c r="F2" s="317"/>
      <c r="G2" s="318"/>
      <c r="H2" s="318"/>
      <c r="I2" s="318"/>
      <c r="J2" s="280"/>
      <c r="K2" s="280"/>
    </row>
    <row r="3" spans="1:21" ht="15" customHeight="1">
      <c r="A3" s="497" t="s">
        <v>34</v>
      </c>
      <c r="B3" s="497"/>
      <c r="C3" s="497"/>
      <c r="D3" s="342">
        <f>'3.1'!A4</f>
        <v>2023</v>
      </c>
      <c r="E3" s="492"/>
      <c r="F3" s="492"/>
      <c r="G3" s="492"/>
      <c r="H3" s="341"/>
      <c r="I3" s="491">
        <f>D3-1</f>
        <v>2022</v>
      </c>
      <c r="J3" s="492"/>
      <c r="K3" s="492"/>
    </row>
    <row r="4" spans="1:21" ht="50.1" customHeight="1">
      <c r="A4" s="498"/>
      <c r="B4" s="498"/>
      <c r="C4" s="498"/>
      <c r="D4" s="344"/>
      <c r="E4" s="494"/>
      <c r="F4" s="494"/>
      <c r="G4" s="494"/>
      <c r="H4" s="175"/>
      <c r="I4" s="493"/>
      <c r="J4" s="494"/>
      <c r="K4" s="494"/>
    </row>
    <row r="5" spans="1:21" ht="24.95" customHeight="1">
      <c r="A5" s="497" t="s">
        <v>158</v>
      </c>
      <c r="B5" s="497"/>
      <c r="C5" s="508" t="s">
        <v>184</v>
      </c>
      <c r="D5" s="495" t="s">
        <v>159</v>
      </c>
      <c r="E5" s="489" t="s">
        <v>60</v>
      </c>
      <c r="F5" s="489"/>
      <c r="G5" s="490" t="s">
        <v>33</v>
      </c>
      <c r="H5" s="490" t="s">
        <v>270</v>
      </c>
      <c r="I5" s="488" t="s">
        <v>60</v>
      </c>
      <c r="J5" s="489"/>
      <c r="K5" s="490" t="s">
        <v>33</v>
      </c>
    </row>
    <row r="6" spans="1:21" ht="22.5" customHeight="1">
      <c r="A6" s="498"/>
      <c r="B6" s="498"/>
      <c r="C6" s="509"/>
      <c r="D6" s="496"/>
      <c r="E6" s="220" t="s">
        <v>261</v>
      </c>
      <c r="F6" s="220" t="s">
        <v>262</v>
      </c>
      <c r="G6" s="486"/>
      <c r="H6" s="486"/>
      <c r="I6" s="222" t="s">
        <v>261</v>
      </c>
      <c r="J6" s="220" t="s">
        <v>262</v>
      </c>
      <c r="K6" s="486"/>
    </row>
    <row r="7" spans="1:21" ht="12.95" customHeight="1">
      <c r="A7" s="453" t="str">
        <f>'3.1'!D5</f>
        <v>Leden</v>
      </c>
      <c r="B7" s="453"/>
      <c r="C7" s="165" t="s">
        <v>4</v>
      </c>
      <c r="D7" s="313">
        <v>95</v>
      </c>
      <c r="E7" s="309">
        <v>24985.669000000002</v>
      </c>
      <c r="F7" s="309">
        <v>273380.71367000003</v>
      </c>
      <c r="G7" s="310">
        <f t="shared" ref="G7:G12" si="0">E7/$E$13</f>
        <v>0.97701444376467916</v>
      </c>
      <c r="H7" s="310">
        <f>(E7-I7)/I7</f>
        <v>-0.47675070995917673</v>
      </c>
      <c r="I7" s="313">
        <v>47750.985000000001</v>
      </c>
      <c r="J7" s="309">
        <v>511041.52035000001</v>
      </c>
      <c r="K7" s="310">
        <f>I7/$I$13</f>
        <v>0.98486104826311882</v>
      </c>
      <c r="M7" s="90"/>
      <c r="N7" s="90"/>
      <c r="O7" s="90"/>
      <c r="P7" s="90"/>
      <c r="Q7" s="90"/>
      <c r="R7" s="90"/>
      <c r="S7" s="90"/>
      <c r="T7" s="90"/>
      <c r="U7" s="90"/>
    </row>
    <row r="8" spans="1:21" ht="12.95" customHeight="1">
      <c r="A8" s="447"/>
      <c r="B8" s="447"/>
      <c r="C8" s="155" t="s">
        <v>5</v>
      </c>
      <c r="D8" s="314">
        <v>121</v>
      </c>
      <c r="E8" s="130">
        <v>91.701999999999998</v>
      </c>
      <c r="F8" s="130">
        <v>969.33100000000002</v>
      </c>
      <c r="G8" s="308">
        <f t="shared" si="0"/>
        <v>3.5858226778762098E-3</v>
      </c>
      <c r="H8" s="308">
        <f t="shared" ref="H8:H11" si="1">(E8-I8)/I8</f>
        <v>-0.27147203927768471</v>
      </c>
      <c r="I8" s="314">
        <v>125.873</v>
      </c>
      <c r="J8" s="130">
        <v>1328.1959999999999</v>
      </c>
      <c r="K8" s="308">
        <f t="shared" ref="K8:K12" si="2">I8/$I$13</f>
        <v>2.5961226711453921E-3</v>
      </c>
      <c r="L8" s="94"/>
      <c r="M8" s="90"/>
      <c r="N8" s="90"/>
      <c r="O8" s="90"/>
      <c r="P8" s="90"/>
      <c r="Q8" s="90"/>
      <c r="R8" s="90"/>
      <c r="S8" s="90"/>
    </row>
    <row r="9" spans="1:21" ht="12.95" customHeight="1">
      <c r="A9" s="447"/>
      <c r="B9" s="447"/>
      <c r="C9" s="155" t="s">
        <v>6</v>
      </c>
      <c r="D9" s="314">
        <v>1151</v>
      </c>
      <c r="E9" s="130">
        <v>204.72299999999998</v>
      </c>
      <c r="F9" s="130">
        <v>2151.5194999999999</v>
      </c>
      <c r="G9" s="308">
        <f t="shared" si="0"/>
        <v>8.0052820667253846E-3</v>
      </c>
      <c r="H9" s="308">
        <f t="shared" si="1"/>
        <v>1.793709061135371</v>
      </c>
      <c r="I9" s="314">
        <v>73.28</v>
      </c>
      <c r="J9" s="130">
        <v>770.99400000000003</v>
      </c>
      <c r="K9" s="308">
        <f t="shared" si="2"/>
        <v>1.511395369471883E-3</v>
      </c>
      <c r="L9" s="94"/>
      <c r="M9" s="90"/>
      <c r="N9" s="90"/>
      <c r="O9" s="90"/>
      <c r="P9" s="90"/>
      <c r="Q9" s="90"/>
      <c r="R9" s="90"/>
      <c r="S9" s="90"/>
    </row>
    <row r="10" spans="1:21" ht="12.95" customHeight="1">
      <c r="A10" s="447"/>
      <c r="B10" s="447"/>
      <c r="C10" s="155" t="s">
        <v>7</v>
      </c>
      <c r="D10" s="314">
        <v>8049</v>
      </c>
      <c r="E10" s="130">
        <v>0</v>
      </c>
      <c r="F10" s="130">
        <v>0</v>
      </c>
      <c r="G10" s="308">
        <f t="shared" si="0"/>
        <v>0</v>
      </c>
      <c r="H10" s="345" t="e">
        <f t="shared" si="1"/>
        <v>#DIV/0!</v>
      </c>
      <c r="I10" s="314">
        <v>0</v>
      </c>
      <c r="J10" s="130">
        <v>0</v>
      </c>
      <c r="K10" s="308">
        <f t="shared" si="2"/>
        <v>0</v>
      </c>
      <c r="L10" s="94"/>
      <c r="M10" s="90"/>
      <c r="N10" s="90"/>
      <c r="O10" s="90"/>
      <c r="P10" s="90"/>
      <c r="Q10" s="90"/>
      <c r="R10" s="90"/>
      <c r="S10" s="90"/>
    </row>
    <row r="11" spans="1:21" ht="12.95" customHeight="1">
      <c r="A11" s="447"/>
      <c r="B11" s="447"/>
      <c r="C11" s="155" t="s">
        <v>93</v>
      </c>
      <c r="D11" s="314">
        <v>6</v>
      </c>
      <c r="E11" s="130">
        <v>15.07</v>
      </c>
      <c r="F11" s="130">
        <v>156.24600000000001</v>
      </c>
      <c r="G11" s="308">
        <f t="shared" si="0"/>
        <v>5.8928210677623705E-4</v>
      </c>
      <c r="H11" s="308">
        <f t="shared" si="1"/>
        <v>-0.63423217883061089</v>
      </c>
      <c r="I11" s="314">
        <v>41.201000000000001</v>
      </c>
      <c r="J11" s="130">
        <v>425.483</v>
      </c>
      <c r="K11" s="308">
        <f t="shared" si="2"/>
        <v>8.4976802152853513E-4</v>
      </c>
      <c r="L11" s="94"/>
      <c r="M11" s="90"/>
      <c r="N11" s="90"/>
      <c r="O11" s="90"/>
      <c r="P11" s="90"/>
      <c r="Q11" s="90"/>
      <c r="R11" s="90"/>
      <c r="S11" s="90"/>
    </row>
    <row r="12" spans="1:21" ht="12.95" customHeight="1">
      <c r="A12" s="447"/>
      <c r="B12" s="447"/>
      <c r="C12" s="155" t="s">
        <v>96</v>
      </c>
      <c r="D12" s="314">
        <v>0</v>
      </c>
      <c r="E12" s="130">
        <v>276.32589000000058</v>
      </c>
      <c r="F12" s="130">
        <v>3115.1567100000052</v>
      </c>
      <c r="G12" s="308">
        <f t="shared" si="0"/>
        <v>1.080516938394287E-2</v>
      </c>
      <c r="H12" s="308">
        <f>(E12-I12)/I12</f>
        <v>-0.44024836383194083</v>
      </c>
      <c r="I12" s="314">
        <v>493.65802999999954</v>
      </c>
      <c r="J12" s="130">
        <v>5554.8847459999943</v>
      </c>
      <c r="K12" s="308">
        <f t="shared" si="2"/>
        <v>1.0181665674735415E-2</v>
      </c>
      <c r="L12" s="94"/>
      <c r="M12" s="90"/>
      <c r="N12" s="90"/>
      <c r="O12" s="90"/>
      <c r="P12" s="90"/>
      <c r="Q12" s="90"/>
      <c r="R12" s="90"/>
      <c r="S12" s="90"/>
    </row>
    <row r="13" spans="1:21" ht="12.95" customHeight="1">
      <c r="A13" s="452"/>
      <c r="B13" s="452"/>
      <c r="C13" s="319" t="s">
        <v>0</v>
      </c>
      <c r="D13" s="322">
        <v>9422</v>
      </c>
      <c r="E13" s="320">
        <v>25573.489890000004</v>
      </c>
      <c r="F13" s="320">
        <v>279772.96688000002</v>
      </c>
      <c r="G13" s="321">
        <f>SUM(G7:G12)</f>
        <v>0.99999999999999978</v>
      </c>
      <c r="H13" s="321">
        <f>(E13-I13)/I13</f>
        <v>-0.47254838699533269</v>
      </c>
      <c r="I13" s="322">
        <v>48484.997029999999</v>
      </c>
      <c r="J13" s="320">
        <v>519121.07809600001</v>
      </c>
      <c r="K13" s="321">
        <f>SUM(K7:K12)</f>
        <v>1</v>
      </c>
      <c r="L13" s="94"/>
      <c r="M13" s="90"/>
      <c r="N13" s="90"/>
      <c r="O13" s="90"/>
      <c r="P13" s="90"/>
      <c r="Q13" s="90"/>
      <c r="R13" s="90"/>
      <c r="S13" s="90"/>
    </row>
    <row r="14" spans="1:21" ht="12.95" customHeight="1">
      <c r="A14" s="453" t="str">
        <f>'3.1'!E5</f>
        <v>Únor</v>
      </c>
      <c r="B14" s="453"/>
      <c r="C14" s="165" t="s">
        <v>4</v>
      </c>
      <c r="D14" s="313">
        <v>96</v>
      </c>
      <c r="E14" s="309">
        <v>36108.844000000005</v>
      </c>
      <c r="F14" s="309">
        <v>395934.53679699998</v>
      </c>
      <c r="G14" s="310">
        <f>E14/$E$20</f>
        <v>0.98477784409618441</v>
      </c>
      <c r="H14" s="310">
        <f>(E14-I14)/I14</f>
        <v>0.96327156432788341</v>
      </c>
      <c r="I14" s="313">
        <v>18392.179999999997</v>
      </c>
      <c r="J14" s="309">
        <v>196715.82862700001</v>
      </c>
      <c r="K14" s="310">
        <f>I14/$I$20</f>
        <v>0.96185471671749334</v>
      </c>
      <c r="L14" s="94"/>
      <c r="M14" s="90"/>
      <c r="N14" s="90"/>
      <c r="O14" s="90"/>
      <c r="P14" s="90"/>
      <c r="Q14" s="90"/>
      <c r="R14" s="90"/>
      <c r="S14" s="90"/>
    </row>
    <row r="15" spans="1:21" ht="12.95" customHeight="1">
      <c r="A15" s="447"/>
      <c r="B15" s="447"/>
      <c r="C15" s="155" t="s">
        <v>5</v>
      </c>
      <c r="D15" s="314">
        <v>119</v>
      </c>
      <c r="E15" s="130">
        <v>88.971000000000004</v>
      </c>
      <c r="F15" s="130">
        <v>940.14599999999996</v>
      </c>
      <c r="G15" s="308">
        <f t="shared" ref="G15:G19" si="3">E15/$E$20</f>
        <v>2.4264601095255671E-3</v>
      </c>
      <c r="H15" s="308">
        <f t="shared" ref="H15:H17" si="4">(E15-I15)/I15</f>
        <v>-2.8870502968913685E-2</v>
      </c>
      <c r="I15" s="314">
        <v>91.616</v>
      </c>
      <c r="J15" s="130">
        <v>964.98099999999999</v>
      </c>
      <c r="K15" s="308">
        <f t="shared" ref="K15:K19" si="5">I15/$I$20</f>
        <v>4.7912363693042304E-3</v>
      </c>
      <c r="L15" s="98"/>
      <c r="M15" s="90"/>
      <c r="N15" s="90"/>
      <c r="O15" s="90"/>
      <c r="P15" s="90"/>
      <c r="Q15" s="90"/>
      <c r="R15" s="90"/>
      <c r="S15" s="90"/>
    </row>
    <row r="16" spans="1:21" ht="12.95" customHeight="1">
      <c r="A16" s="447"/>
      <c r="B16" s="447"/>
      <c r="C16" s="155" t="s">
        <v>6</v>
      </c>
      <c r="D16" s="314">
        <v>1156</v>
      </c>
      <c r="E16" s="130">
        <v>180.828</v>
      </c>
      <c r="F16" s="130">
        <v>1900.6585</v>
      </c>
      <c r="G16" s="308">
        <f t="shared" si="3"/>
        <v>4.9316286057849096E-3</v>
      </c>
      <c r="H16" s="308">
        <f t="shared" si="4"/>
        <v>2.152070840886906</v>
      </c>
      <c r="I16" s="314">
        <v>57.367999999999995</v>
      </c>
      <c r="J16" s="130">
        <v>607.97299999999996</v>
      </c>
      <c r="K16" s="308">
        <f>I16/$I$20</f>
        <v>3.0001708002340755E-3</v>
      </c>
      <c r="L16" s="94"/>
      <c r="M16" s="90"/>
      <c r="N16" s="90"/>
      <c r="O16" s="90"/>
      <c r="P16" s="90"/>
      <c r="Q16" s="90"/>
      <c r="R16" s="90"/>
      <c r="S16" s="90"/>
    </row>
    <row r="17" spans="1:20" ht="12.95" customHeight="1">
      <c r="A17" s="447"/>
      <c r="B17" s="447"/>
      <c r="C17" s="155" t="s">
        <v>7</v>
      </c>
      <c r="D17" s="314">
        <v>8050</v>
      </c>
      <c r="E17" s="130">
        <v>0</v>
      </c>
      <c r="F17" s="130">
        <v>0</v>
      </c>
      <c r="G17" s="308">
        <f t="shared" si="3"/>
        <v>0</v>
      </c>
      <c r="H17" s="345" t="e">
        <f t="shared" si="4"/>
        <v>#DIV/0!</v>
      </c>
      <c r="I17" s="314">
        <v>0</v>
      </c>
      <c r="J17" s="130">
        <v>0</v>
      </c>
      <c r="K17" s="308">
        <f>I17/$I$20</f>
        <v>0</v>
      </c>
      <c r="L17" s="94"/>
      <c r="M17" s="90"/>
      <c r="N17" s="90"/>
      <c r="O17" s="90"/>
      <c r="P17" s="90"/>
      <c r="Q17" s="90"/>
      <c r="R17" s="90"/>
      <c r="S17" s="90"/>
    </row>
    <row r="18" spans="1:20" ht="12.95" customHeight="1">
      <c r="A18" s="447"/>
      <c r="B18" s="447"/>
      <c r="C18" s="155" t="s">
        <v>93</v>
      </c>
      <c r="D18" s="314">
        <v>6</v>
      </c>
      <c r="E18" s="130">
        <v>9.9610000000000003</v>
      </c>
      <c r="F18" s="130">
        <v>103.18600000000001</v>
      </c>
      <c r="G18" s="308">
        <f t="shared" si="3"/>
        <v>2.7166120590961296E-4</v>
      </c>
      <c r="H18" s="308">
        <f>(E18-I18)/I18</f>
        <v>-0.81087546754257722</v>
      </c>
      <c r="I18" s="314">
        <v>52.668999999999997</v>
      </c>
      <c r="J18" s="130">
        <v>545.75599999999997</v>
      </c>
      <c r="K18" s="308">
        <f>I18/$I$20</f>
        <v>2.7544274835714778E-3</v>
      </c>
      <c r="L18" s="94"/>
      <c r="M18" s="90"/>
      <c r="N18" s="90"/>
      <c r="O18" s="90"/>
      <c r="P18" s="90"/>
      <c r="Q18" s="90"/>
      <c r="R18" s="90"/>
      <c r="S18" s="90"/>
    </row>
    <row r="19" spans="1:20" ht="12.95" customHeight="1">
      <c r="A19" s="447"/>
      <c r="B19" s="447"/>
      <c r="C19" s="155" t="s">
        <v>96</v>
      </c>
      <c r="D19" s="314">
        <v>0</v>
      </c>
      <c r="E19" s="130">
        <v>278.39071000000064</v>
      </c>
      <c r="F19" s="130">
        <v>3135.4704989999846</v>
      </c>
      <c r="G19" s="308">
        <f t="shared" si="3"/>
        <v>7.5924059825954737E-3</v>
      </c>
      <c r="H19" s="308">
        <f t="shared" ref="H19" si="6">(E19-I19)/I19</f>
        <v>-0.47249011411780029</v>
      </c>
      <c r="I19" s="314">
        <v>527.74501000000055</v>
      </c>
      <c r="J19" s="130">
        <v>5837.9260310000054</v>
      </c>
      <c r="K19" s="308">
        <f t="shared" si="5"/>
        <v>2.7599448629396912E-2</v>
      </c>
      <c r="L19" s="94"/>
      <c r="M19" s="90"/>
      <c r="N19" s="90"/>
      <c r="O19" s="90"/>
      <c r="P19" s="90"/>
      <c r="Q19" s="90"/>
      <c r="R19" s="90"/>
      <c r="S19" s="90"/>
    </row>
    <row r="20" spans="1:20" ht="12.95" customHeight="1">
      <c r="A20" s="452"/>
      <c r="B20" s="452"/>
      <c r="C20" s="319" t="s">
        <v>0</v>
      </c>
      <c r="D20" s="322">
        <v>9427</v>
      </c>
      <c r="E20" s="320">
        <v>36666.994710000006</v>
      </c>
      <c r="F20" s="320">
        <v>402013.99779599998</v>
      </c>
      <c r="G20" s="321">
        <f>SUM(G14:G19)</f>
        <v>0.99999999999999989</v>
      </c>
      <c r="H20" s="321">
        <f>(E20-I20)/I20</f>
        <v>0.91757158801560701</v>
      </c>
      <c r="I20" s="322">
        <v>19121.578009999997</v>
      </c>
      <c r="J20" s="320">
        <v>204672.46465800001</v>
      </c>
      <c r="K20" s="321">
        <f>SUM(K14:K19)</f>
        <v>1</v>
      </c>
      <c r="L20" s="94"/>
      <c r="M20" s="90"/>
      <c r="N20" s="90"/>
      <c r="O20" s="90"/>
      <c r="P20" s="90"/>
      <c r="Q20" s="90"/>
      <c r="R20" s="90"/>
      <c r="S20" s="90"/>
    </row>
    <row r="21" spans="1:20" ht="12.95" customHeight="1">
      <c r="A21" s="453" t="str">
        <f>'3.1'!F5</f>
        <v>Březen</v>
      </c>
      <c r="B21" s="453"/>
      <c r="C21" s="165" t="s">
        <v>4</v>
      </c>
      <c r="D21" s="313">
        <v>96</v>
      </c>
      <c r="E21" s="309">
        <v>31073.442000000003</v>
      </c>
      <c r="F21" s="309">
        <v>338995.23980100005</v>
      </c>
      <c r="G21" s="310">
        <f>E21/$E$27</f>
        <v>0.98105142031928838</v>
      </c>
      <c r="H21" s="310">
        <f>(E21-I21)/I21</f>
        <v>-0.34050173323561</v>
      </c>
      <c r="I21" s="313">
        <v>47116.79099999999</v>
      </c>
      <c r="J21" s="309">
        <v>509063.62257999997</v>
      </c>
      <c r="K21" s="310">
        <f>I21/$I$27</f>
        <v>0.97549174876332689</v>
      </c>
      <c r="L21" s="88"/>
      <c r="M21" s="90"/>
      <c r="N21" s="90"/>
      <c r="O21" s="90"/>
      <c r="P21" s="90"/>
      <c r="Q21" s="90"/>
      <c r="R21" s="90"/>
      <c r="S21" s="90"/>
      <c r="T21" s="88"/>
    </row>
    <row r="22" spans="1:20" ht="12.95" customHeight="1">
      <c r="A22" s="447"/>
      <c r="B22" s="447"/>
      <c r="C22" s="155" t="s">
        <v>5</v>
      </c>
      <c r="D22" s="314">
        <v>118</v>
      </c>
      <c r="E22" s="130">
        <v>66.623000000000005</v>
      </c>
      <c r="F22" s="130">
        <v>702.19600000000003</v>
      </c>
      <c r="G22" s="308">
        <f t="shared" ref="G22:G26" si="7">E22/$E$27</f>
        <v>2.1034228771930688E-3</v>
      </c>
      <c r="H22" s="308">
        <f t="shared" ref="H22:H26" si="8">(E22-I22)/I22</f>
        <v>-0.32558939941490278</v>
      </c>
      <c r="I22" s="314">
        <v>98.787000000000006</v>
      </c>
      <c r="J22" s="130">
        <v>1042.152</v>
      </c>
      <c r="K22" s="308">
        <f t="shared" ref="K22:K26" si="9">I22/$I$27</f>
        <v>2.0452560825944786E-3</v>
      </c>
      <c r="L22" s="88"/>
      <c r="M22" s="90"/>
      <c r="N22" s="90"/>
      <c r="O22" s="90"/>
      <c r="P22" s="90"/>
      <c r="Q22" s="90"/>
      <c r="R22" s="90"/>
      <c r="S22" s="90"/>
      <c r="T22" s="88"/>
    </row>
    <row r="23" spans="1:20" ht="12.95" customHeight="1">
      <c r="A23" s="447"/>
      <c r="B23" s="447"/>
      <c r="C23" s="155" t="s">
        <v>6</v>
      </c>
      <c r="D23" s="314">
        <v>1158</v>
      </c>
      <c r="E23" s="130">
        <v>194.71099999999998</v>
      </c>
      <c r="F23" s="130">
        <v>2045.605</v>
      </c>
      <c r="G23" s="308">
        <f t="shared" si="7"/>
        <v>6.1474201378073573E-3</v>
      </c>
      <c r="H23" s="308">
        <f t="shared" si="8"/>
        <v>2.3139477491277338</v>
      </c>
      <c r="I23" s="314">
        <v>58.754999999999995</v>
      </c>
      <c r="J23" s="130">
        <v>623.43200000000002</v>
      </c>
      <c r="K23" s="308">
        <f t="shared" si="9"/>
        <v>1.2164456976407683E-3</v>
      </c>
      <c r="L23" s="88"/>
      <c r="M23" s="90"/>
      <c r="N23" s="90"/>
      <c r="O23" s="90"/>
      <c r="P23" s="90"/>
      <c r="Q23" s="90"/>
      <c r="R23" s="90"/>
      <c r="S23" s="90"/>
      <c r="T23" s="88"/>
    </row>
    <row r="24" spans="1:20" ht="12.95" customHeight="1">
      <c r="A24" s="447"/>
      <c r="B24" s="447"/>
      <c r="C24" s="155" t="s">
        <v>7</v>
      </c>
      <c r="D24" s="314">
        <v>8052</v>
      </c>
      <c r="E24" s="130">
        <v>0</v>
      </c>
      <c r="F24" s="130">
        <v>0</v>
      </c>
      <c r="G24" s="308">
        <f t="shared" si="7"/>
        <v>0</v>
      </c>
      <c r="H24" s="345">
        <f t="shared" si="8"/>
        <v>-1</v>
      </c>
      <c r="I24" s="314">
        <v>0.17599999999999999</v>
      </c>
      <c r="J24" s="130">
        <v>1.875</v>
      </c>
      <c r="K24" s="308">
        <f t="shared" si="9"/>
        <v>3.6438506133056801E-6</v>
      </c>
      <c r="L24" s="88"/>
      <c r="M24" s="90"/>
      <c r="N24" s="90"/>
      <c r="O24" s="90"/>
      <c r="P24" s="90"/>
      <c r="Q24" s="90"/>
      <c r="R24" s="90"/>
      <c r="S24" s="90"/>
      <c r="T24" s="88"/>
    </row>
    <row r="25" spans="1:20" ht="12.95" customHeight="1">
      <c r="A25" s="447"/>
      <c r="B25" s="447"/>
      <c r="C25" s="155" t="s">
        <v>93</v>
      </c>
      <c r="D25" s="314">
        <v>6</v>
      </c>
      <c r="E25" s="130">
        <v>7.3070000000000004</v>
      </c>
      <c r="F25" s="130">
        <v>75.751999999999995</v>
      </c>
      <c r="G25" s="308">
        <f t="shared" si="7"/>
        <v>2.3069677083964628E-4</v>
      </c>
      <c r="H25" s="308">
        <f t="shared" si="8"/>
        <v>-0.89803522089810495</v>
      </c>
      <c r="I25" s="314">
        <v>71.662000000000006</v>
      </c>
      <c r="J25" s="130">
        <v>743.13499999999999</v>
      </c>
      <c r="K25" s="308">
        <f t="shared" si="9"/>
        <v>1.4836683105154073E-3</v>
      </c>
      <c r="L25" s="88"/>
      <c r="M25" s="90"/>
      <c r="N25" s="90"/>
      <c r="O25" s="90"/>
      <c r="P25" s="90"/>
      <c r="Q25" s="90"/>
      <c r="R25" s="90"/>
      <c r="S25" s="90"/>
      <c r="T25" s="88"/>
    </row>
    <row r="26" spans="1:20" ht="12.95" customHeight="1">
      <c r="A26" s="447"/>
      <c r="B26" s="447"/>
      <c r="C26" s="155" t="s">
        <v>96</v>
      </c>
      <c r="D26" s="314">
        <v>0</v>
      </c>
      <c r="E26" s="130">
        <v>331.52895999999976</v>
      </c>
      <c r="F26" s="130">
        <v>3667.9017120000181</v>
      </c>
      <c r="G26" s="308">
        <f t="shared" si="7"/>
        <v>1.046703989487152E-2</v>
      </c>
      <c r="H26" s="308">
        <f t="shared" si="8"/>
        <v>-0.65262449549949131</v>
      </c>
      <c r="I26" s="314">
        <v>954.38208999999961</v>
      </c>
      <c r="J26" s="130">
        <v>10292.479037000021</v>
      </c>
      <c r="K26" s="308">
        <f t="shared" si="9"/>
        <v>1.9759237295309408E-2</v>
      </c>
      <c r="L26" s="88"/>
      <c r="M26" s="90"/>
      <c r="N26" s="90"/>
      <c r="O26" s="90"/>
      <c r="P26" s="90"/>
      <c r="Q26" s="90"/>
      <c r="R26" s="90"/>
      <c r="S26" s="90"/>
      <c r="T26" s="88"/>
    </row>
    <row r="27" spans="1:20" ht="12.95" customHeight="1">
      <c r="A27" s="452"/>
      <c r="B27" s="452"/>
      <c r="C27" s="319" t="s">
        <v>0</v>
      </c>
      <c r="D27" s="322">
        <v>9430</v>
      </c>
      <c r="E27" s="320">
        <v>31673.611960000002</v>
      </c>
      <c r="F27" s="320">
        <v>345486.69451300002</v>
      </c>
      <c r="G27" s="321">
        <f>SUM(G21:G26)</f>
        <v>1</v>
      </c>
      <c r="H27" s="321">
        <f>(E27-I27)/I27</f>
        <v>-0.34423914564743102</v>
      </c>
      <c r="I27" s="322">
        <v>48300.553089999979</v>
      </c>
      <c r="J27" s="320">
        <v>521766.69561699999</v>
      </c>
      <c r="K27" s="321">
        <f>SUM(K21:K26)</f>
        <v>1.0000000000000002</v>
      </c>
      <c r="M27" s="90"/>
      <c r="N27" s="90"/>
      <c r="O27" s="90"/>
      <c r="P27" s="90"/>
      <c r="Q27" s="90"/>
      <c r="R27" s="90"/>
      <c r="S27" s="90"/>
    </row>
    <row r="28" spans="1:20" ht="12.95" customHeight="1">
      <c r="A28" s="510" t="str">
        <f>'3.1'!G5</f>
        <v>I. čtvrtletí</v>
      </c>
      <c r="B28" s="453"/>
      <c r="C28" s="165" t="s">
        <v>4</v>
      </c>
      <c r="D28" s="313">
        <f>D21</f>
        <v>96</v>
      </c>
      <c r="E28" s="309">
        <f>E7+E14+E21</f>
        <v>92167.955000000016</v>
      </c>
      <c r="F28" s="309">
        <f>F7+F14+F21</f>
        <v>1008310.4902680002</v>
      </c>
      <c r="G28" s="310">
        <f>E28/$E$34</f>
        <v>0.98140703447129018</v>
      </c>
      <c r="H28" s="310">
        <f>(E28-I28)/I28</f>
        <v>-0.18622646295218379</v>
      </c>
      <c r="I28" s="313">
        <f>I7+I14+I21</f>
        <v>113259.95599999998</v>
      </c>
      <c r="J28" s="309">
        <f>J7+J14+J21</f>
        <v>1216820.971557</v>
      </c>
      <c r="K28" s="310">
        <f>I28/$I$34</f>
        <v>0.97716126546564952</v>
      </c>
      <c r="M28" s="90"/>
      <c r="N28" s="90"/>
      <c r="O28" s="90"/>
      <c r="P28" s="90"/>
      <c r="Q28" s="90"/>
      <c r="R28" s="90"/>
      <c r="S28" s="90"/>
    </row>
    <row r="29" spans="1:20" ht="12.95" customHeight="1">
      <c r="A29" s="447"/>
      <c r="B29" s="447"/>
      <c r="C29" s="155" t="s">
        <v>5</v>
      </c>
      <c r="D29" s="314">
        <f t="shared" ref="D29:D32" si="10">D22</f>
        <v>118</v>
      </c>
      <c r="E29" s="130">
        <f>E8+E15+E22</f>
        <v>247.29599999999999</v>
      </c>
      <c r="F29" s="130">
        <f t="shared" ref="F29" si="11">F8+F15+F22</f>
        <v>2611.6729999999998</v>
      </c>
      <c r="G29" s="308">
        <f t="shared" ref="G29:G33" si="12">E29/$E$34</f>
        <v>2.6332149172303121E-3</v>
      </c>
      <c r="H29" s="308">
        <f t="shared" ref="H29:H31" si="13">(E29-I29)/I29</f>
        <v>-0.21810064627097855</v>
      </c>
      <c r="I29" s="314">
        <f>I8+I15+I22</f>
        <v>316.27600000000001</v>
      </c>
      <c r="J29" s="130">
        <f t="shared" ref="J29" si="14">J8+J15+J22</f>
        <v>3335.3289999999997</v>
      </c>
      <c r="K29" s="308">
        <f t="shared" ref="K29:K33" si="15">I29/$I$34</f>
        <v>2.7287018935131303E-3</v>
      </c>
      <c r="M29" s="90"/>
      <c r="N29" s="90"/>
      <c r="O29" s="90"/>
      <c r="P29" s="90"/>
      <c r="Q29" s="90"/>
      <c r="R29" s="90"/>
      <c r="S29" s="90"/>
    </row>
    <row r="30" spans="1:20" ht="12.95" customHeight="1">
      <c r="A30" s="447"/>
      <c r="B30" s="447"/>
      <c r="C30" s="155" t="s">
        <v>6</v>
      </c>
      <c r="D30" s="314">
        <f t="shared" si="10"/>
        <v>1158</v>
      </c>
      <c r="E30" s="130">
        <f t="shared" ref="E30:F33" si="16">E9+E16+E23</f>
        <v>580.26199999999994</v>
      </c>
      <c r="F30" s="130">
        <f t="shared" si="16"/>
        <v>6097.7829999999994</v>
      </c>
      <c r="G30" s="308">
        <f t="shared" si="12"/>
        <v>6.1786464572896257E-3</v>
      </c>
      <c r="H30" s="308">
        <f t="shared" si="13"/>
        <v>2.0636367956156976</v>
      </c>
      <c r="I30" s="314">
        <f t="shared" ref="I30:J32" si="17">I9+I16+I23</f>
        <v>189.40299999999999</v>
      </c>
      <c r="J30" s="130">
        <f t="shared" si="17"/>
        <v>2002.3990000000001</v>
      </c>
      <c r="K30" s="308">
        <f t="shared" si="15"/>
        <v>1.6340927694073132E-3</v>
      </c>
      <c r="M30" s="90"/>
      <c r="N30" s="90"/>
      <c r="O30" s="90"/>
      <c r="P30" s="90"/>
      <c r="Q30" s="90"/>
      <c r="R30" s="90"/>
      <c r="S30" s="90"/>
    </row>
    <row r="31" spans="1:20" ht="12.95" customHeight="1">
      <c r="A31" s="447"/>
      <c r="B31" s="447"/>
      <c r="C31" s="155" t="s">
        <v>7</v>
      </c>
      <c r="D31" s="314">
        <f t="shared" si="10"/>
        <v>8052</v>
      </c>
      <c r="E31" s="130">
        <f>E10+E17+E24</f>
        <v>0</v>
      </c>
      <c r="F31" s="130">
        <f t="shared" si="16"/>
        <v>0</v>
      </c>
      <c r="G31" s="308">
        <f t="shared" si="12"/>
        <v>0</v>
      </c>
      <c r="H31" s="345">
        <f t="shared" si="13"/>
        <v>-1</v>
      </c>
      <c r="I31" s="314">
        <f>I10+I17+I24</f>
        <v>0.17599999999999999</v>
      </c>
      <c r="J31" s="130">
        <f t="shared" si="17"/>
        <v>1.875</v>
      </c>
      <c r="K31" s="308">
        <f t="shared" si="15"/>
        <v>1.5184570857678449E-6</v>
      </c>
      <c r="M31" s="90"/>
      <c r="N31" s="90"/>
      <c r="O31" s="90"/>
      <c r="P31" s="90"/>
      <c r="Q31" s="90"/>
      <c r="R31" s="90"/>
      <c r="S31" s="90"/>
    </row>
    <row r="32" spans="1:20" ht="12.95" customHeight="1">
      <c r="A32" s="447"/>
      <c r="B32" s="447"/>
      <c r="C32" s="155" t="s">
        <v>93</v>
      </c>
      <c r="D32" s="314">
        <f t="shared" si="10"/>
        <v>6</v>
      </c>
      <c r="E32" s="130">
        <f>E11+E18+E25</f>
        <v>32.338000000000001</v>
      </c>
      <c r="F32" s="130">
        <f t="shared" si="16"/>
        <v>335.18400000000003</v>
      </c>
      <c r="G32" s="308">
        <f t="shared" si="12"/>
        <v>3.4433595364823468E-4</v>
      </c>
      <c r="H32" s="308">
        <f>(E32-I32)/I32</f>
        <v>-0.80464200275475439</v>
      </c>
      <c r="I32" s="314">
        <f>I11+I18+I25</f>
        <v>165.53200000000001</v>
      </c>
      <c r="J32" s="130">
        <f t="shared" si="17"/>
        <v>1714.374</v>
      </c>
      <c r="K32" s="308">
        <f t="shared" si="15"/>
        <v>1.4281433995529712E-3</v>
      </c>
      <c r="M32" s="90"/>
      <c r="N32" s="90"/>
      <c r="O32" s="90"/>
      <c r="P32" s="90"/>
      <c r="Q32" s="90"/>
      <c r="R32" s="90"/>
      <c r="S32" s="90"/>
    </row>
    <row r="33" spans="1:20" ht="12.95" customHeight="1">
      <c r="A33" s="447"/>
      <c r="B33" s="447"/>
      <c r="C33" s="155" t="s">
        <v>96</v>
      </c>
      <c r="D33" s="314"/>
      <c r="E33" s="130">
        <f t="shared" si="16"/>
        <v>886.24556000000098</v>
      </c>
      <c r="F33" s="130">
        <f t="shared" si="16"/>
        <v>9918.5289210000083</v>
      </c>
      <c r="G33" s="308">
        <f t="shared" si="12"/>
        <v>9.4367682005415954E-3</v>
      </c>
      <c r="H33" s="308">
        <f t="shared" ref="H33" si="18">(E33-I33)/I33</f>
        <v>-0.55144638627784337</v>
      </c>
      <c r="I33" s="314">
        <f t="shared" ref="I33:J33" si="19">I12+I19+I26</f>
        <v>1975.7851299999998</v>
      </c>
      <c r="J33" s="130">
        <f t="shared" si="19"/>
        <v>21685.289814000018</v>
      </c>
      <c r="K33" s="308">
        <f t="shared" si="15"/>
        <v>1.7046278014791149E-2</v>
      </c>
      <c r="M33" s="90"/>
      <c r="N33" s="90"/>
      <c r="O33" s="90"/>
      <c r="P33" s="90"/>
      <c r="Q33" s="90"/>
      <c r="R33" s="90"/>
      <c r="S33" s="90"/>
    </row>
    <row r="34" spans="1:20" ht="12.95" customHeight="1">
      <c r="A34" s="452"/>
      <c r="B34" s="452"/>
      <c r="C34" s="319" t="s">
        <v>0</v>
      </c>
      <c r="D34" s="322">
        <f>SUM(D28:D33)</f>
        <v>9430</v>
      </c>
      <c r="E34" s="320">
        <f>SUM(E28:E33)</f>
        <v>93914.09656000002</v>
      </c>
      <c r="F34" s="320">
        <f>SUM(F28:F33)</f>
        <v>1027273.6591890001</v>
      </c>
      <c r="G34" s="321">
        <f>SUM(G28:G33)</f>
        <v>1</v>
      </c>
      <c r="H34" s="321">
        <f>(E34-I34)/I34</f>
        <v>-0.18974701491467261</v>
      </c>
      <c r="I34" s="322">
        <f>SUM(I28:I33)</f>
        <v>115907.12813</v>
      </c>
      <c r="J34" s="320">
        <f>SUM(J28:J33)</f>
        <v>1245560.2383709999</v>
      </c>
      <c r="K34" s="321">
        <f>SUM(K28:K33)</f>
        <v>0.99999999999999989</v>
      </c>
      <c r="M34" s="90"/>
      <c r="N34" s="90"/>
      <c r="O34" s="90"/>
      <c r="P34" s="90"/>
      <c r="Q34" s="90"/>
      <c r="R34" s="90"/>
      <c r="S34" s="90"/>
    </row>
    <row r="35" spans="1:20" ht="12.95" customHeight="1">
      <c r="A35" s="127"/>
      <c r="B35" s="304"/>
      <c r="C35" s="102"/>
      <c r="D35" s="88"/>
      <c r="E35" s="88"/>
      <c r="F35" s="88"/>
      <c r="G35" s="507" t="s">
        <v>272</v>
      </c>
      <c r="H35" s="507"/>
      <c r="I35" s="507"/>
      <c r="J35" s="507"/>
      <c r="K35" s="507"/>
    </row>
    <row r="36" spans="1:20" ht="15" customHeight="1">
      <c r="A36" s="499" t="s">
        <v>271</v>
      </c>
      <c r="B36" s="499"/>
      <c r="C36" s="499"/>
      <c r="D36" s="499"/>
      <c r="E36" s="499"/>
      <c r="F36" s="120"/>
      <c r="G36" s="507"/>
      <c r="H36" s="507"/>
      <c r="I36" s="507"/>
      <c r="J36" s="507"/>
      <c r="K36" s="507"/>
      <c r="M36" s="94"/>
      <c r="N36" s="94"/>
      <c r="O36" s="94"/>
      <c r="P36" s="94"/>
      <c r="Q36" s="94"/>
      <c r="R36" s="94"/>
      <c r="S36" s="94"/>
    </row>
    <row r="37" spans="1:20" ht="15" customHeight="1">
      <c r="A37" s="500" t="str">
        <f>A28</f>
        <v>I. čtvrtletí</v>
      </c>
      <c r="B37" s="500"/>
      <c r="C37" s="500"/>
      <c r="D37" s="500"/>
      <c r="E37" s="500"/>
      <c r="F37" s="126"/>
      <c r="G37" s="502" t="str">
        <f>A28</f>
        <v>I. čtvrtletí</v>
      </c>
      <c r="H37" s="502"/>
      <c r="I37" s="502"/>
      <c r="J37" s="502"/>
      <c r="K37" s="502"/>
      <c r="M37" s="94"/>
      <c r="N37" s="94"/>
      <c r="O37" s="94"/>
      <c r="P37" s="94"/>
      <c r="Q37" s="94"/>
      <c r="R37" s="94"/>
      <c r="S37" s="94"/>
    </row>
    <row r="38" spans="1:20" ht="15" customHeight="1">
      <c r="A38" s="95"/>
      <c r="B38" s="95"/>
      <c r="C38" s="95"/>
      <c r="D38" s="76"/>
      <c r="E38" s="76"/>
      <c r="F38" s="76"/>
      <c r="G38" s="95"/>
      <c r="H38" s="95"/>
      <c r="I38" s="95"/>
      <c r="J38" s="95"/>
      <c r="K38" s="95"/>
      <c r="M38" s="94"/>
      <c r="N38" s="94"/>
      <c r="O38" s="94"/>
      <c r="P38" s="94"/>
      <c r="Q38" s="94"/>
      <c r="R38" s="94"/>
      <c r="S38" s="94"/>
      <c r="T38" s="94"/>
    </row>
    <row r="39" spans="1:20" ht="15" customHeight="1">
      <c r="A39" s="95"/>
      <c r="B39" s="95"/>
      <c r="C39" s="95"/>
      <c r="D39" s="76"/>
      <c r="E39" s="76"/>
      <c r="F39" s="76"/>
      <c r="G39" s="95"/>
      <c r="H39" s="95"/>
      <c r="I39" s="95"/>
      <c r="J39" s="95"/>
      <c r="K39" s="95"/>
    </row>
    <row r="40" spans="1:20" ht="15" customHeight="1">
      <c r="A40" s="95"/>
      <c r="B40" s="95"/>
      <c r="C40" s="95"/>
      <c r="D40" s="76"/>
      <c r="E40" s="76"/>
      <c r="F40" s="76"/>
      <c r="G40" s="95"/>
      <c r="H40" s="95"/>
      <c r="I40" s="95"/>
      <c r="J40" s="95"/>
      <c r="K40" s="95"/>
    </row>
    <row r="41" spans="1:20" ht="15" customHeight="1">
      <c r="A41" s="95"/>
      <c r="B41" s="95"/>
      <c r="C41" s="95">
        <f>D3</f>
        <v>2023</v>
      </c>
      <c r="D41" s="95">
        <f>I3</f>
        <v>2022</v>
      </c>
      <c r="E41" s="76"/>
      <c r="F41" s="76"/>
      <c r="G41" s="76"/>
      <c r="H41" s="95"/>
      <c r="I41" s="95">
        <f>D3</f>
        <v>2023</v>
      </c>
      <c r="J41" s="95">
        <f>I3</f>
        <v>2022</v>
      </c>
      <c r="K41" s="95"/>
    </row>
    <row r="42" spans="1:20" ht="15" customHeight="1">
      <c r="A42" s="95"/>
      <c r="B42" s="95" t="str">
        <f>A7</f>
        <v>Leden</v>
      </c>
      <c r="C42" s="78">
        <f>E13</f>
        <v>25573.489890000004</v>
      </c>
      <c r="D42" s="78">
        <f>I13</f>
        <v>48484.997029999999</v>
      </c>
      <c r="E42" s="76"/>
      <c r="F42" s="76"/>
      <c r="G42" s="76"/>
      <c r="H42" s="95" t="str">
        <f>A7</f>
        <v>Leden</v>
      </c>
      <c r="I42" s="96">
        <f>E13/E34</f>
        <v>0.27230725553177804</v>
      </c>
      <c r="J42" s="96">
        <f>I13/I34</f>
        <v>0.41830901871384329</v>
      </c>
      <c r="K42" s="95"/>
    </row>
    <row r="43" spans="1:20" ht="15" customHeight="1">
      <c r="A43" s="95"/>
      <c r="B43" s="95" t="str">
        <f>A14</f>
        <v>Únor</v>
      </c>
      <c r="C43" s="78">
        <f>E20</f>
        <v>36666.994710000006</v>
      </c>
      <c r="D43" s="78">
        <f>I20</f>
        <v>19121.578009999997</v>
      </c>
      <c r="E43" s="76"/>
      <c r="F43" s="76"/>
      <c r="G43" s="76"/>
      <c r="H43" s="95" t="str">
        <f>A14</f>
        <v>Únor</v>
      </c>
      <c r="I43" s="96">
        <f>E20/E34</f>
        <v>0.3904312137696403</v>
      </c>
      <c r="J43" s="96">
        <f>I20/I34</f>
        <v>0.16497327057015401</v>
      </c>
      <c r="K43" s="95"/>
    </row>
    <row r="44" spans="1:20" ht="15" customHeight="1">
      <c r="A44" s="95"/>
      <c r="B44" s="95" t="str">
        <f>A21</f>
        <v>Březen</v>
      </c>
      <c r="C44" s="78">
        <f>E27</f>
        <v>31673.611960000002</v>
      </c>
      <c r="D44" s="78">
        <f>I27</f>
        <v>48300.553089999979</v>
      </c>
      <c r="E44" s="76"/>
      <c r="F44" s="76"/>
      <c r="G44" s="76"/>
      <c r="H44" s="95" t="str">
        <f>A21</f>
        <v>Březen</v>
      </c>
      <c r="I44" s="96">
        <f>E27/E34</f>
        <v>0.33726153069858161</v>
      </c>
      <c r="J44" s="96">
        <f>I27/I34</f>
        <v>0.41671771071600255</v>
      </c>
      <c r="K44" s="95"/>
    </row>
    <row r="45" spans="1:20" ht="15" customHeight="1">
      <c r="A45" s="95"/>
      <c r="B45" s="95"/>
      <c r="C45" s="78">
        <f>SUM(C42:C44)</f>
        <v>93914.096560000005</v>
      </c>
      <c r="D45" s="78">
        <f>SUM(D42:D44)</f>
        <v>115907.12812999997</v>
      </c>
      <c r="E45" s="95"/>
      <c r="F45" s="95"/>
      <c r="G45" s="95"/>
      <c r="H45" s="95"/>
      <c r="I45" s="97">
        <f>SUM(I42:I44)</f>
        <v>1</v>
      </c>
      <c r="J45" s="97">
        <f>SUM(J42:J44)</f>
        <v>0.99999999999999978</v>
      </c>
      <c r="K45" s="95"/>
    </row>
    <row r="46" spans="1:20" ht="15" customHeight="1">
      <c r="A46" s="95"/>
      <c r="B46" s="95"/>
      <c r="C46" s="95"/>
      <c r="D46" s="95"/>
      <c r="E46" s="95"/>
      <c r="F46" s="95"/>
      <c r="G46" s="95"/>
      <c r="H46" s="95"/>
      <c r="I46" s="95"/>
      <c r="J46" s="95"/>
      <c r="K46" s="95"/>
    </row>
    <row r="47" spans="1:20" ht="15" customHeight="1">
      <c r="A47" s="95"/>
      <c r="B47" s="95"/>
      <c r="C47" s="95"/>
      <c r="D47" s="95"/>
      <c r="E47" s="95"/>
      <c r="F47" s="95"/>
      <c r="G47" s="95"/>
      <c r="H47" s="95"/>
      <c r="I47" s="95"/>
      <c r="J47" s="95"/>
      <c r="K47" s="95"/>
    </row>
    <row r="48" spans="1:20" ht="15" customHeight="1">
      <c r="A48" s="95"/>
      <c r="B48" s="95"/>
      <c r="C48" s="95"/>
      <c r="D48" s="95"/>
      <c r="E48" s="95"/>
      <c r="F48" s="95"/>
      <c r="G48" s="95"/>
      <c r="H48" s="95"/>
      <c r="I48" s="95"/>
      <c r="J48" s="95"/>
      <c r="K48" s="95"/>
    </row>
    <row r="49" spans="1:11" ht="15" customHeight="1">
      <c r="A49" s="95"/>
      <c r="B49" s="95"/>
      <c r="C49" s="95"/>
      <c r="D49" s="95"/>
      <c r="E49" s="95"/>
      <c r="F49" s="95"/>
      <c r="G49" s="95"/>
      <c r="H49" s="95"/>
      <c r="I49" s="95"/>
      <c r="J49" s="95"/>
      <c r="K49" s="95"/>
    </row>
    <row r="50" spans="1:11" ht="15" customHeight="1">
      <c r="A50" s="95"/>
      <c r="B50" s="95"/>
      <c r="C50" s="95"/>
      <c r="D50" s="95"/>
      <c r="E50" s="95"/>
      <c r="F50" s="95"/>
      <c r="G50" s="95"/>
      <c r="H50" s="95"/>
      <c r="I50" s="95"/>
      <c r="J50" s="95"/>
      <c r="K50" s="95"/>
    </row>
    <row r="51" spans="1:11" ht="15" customHeight="1">
      <c r="A51" s="95"/>
      <c r="B51" s="95"/>
      <c r="C51" s="95"/>
      <c r="D51" s="95"/>
      <c r="E51" s="95"/>
      <c r="F51" s="95"/>
      <c r="G51" s="95"/>
      <c r="H51" s="95"/>
      <c r="I51" s="95"/>
      <c r="J51" s="95"/>
      <c r="K51" s="95"/>
    </row>
    <row r="52" spans="1:11" ht="15" customHeight="1">
      <c r="A52" s="513" t="s">
        <v>202</v>
      </c>
      <c r="B52" s="513"/>
      <c r="C52" s="513"/>
      <c r="D52" s="513"/>
      <c r="E52" s="513"/>
      <c r="F52" s="513"/>
      <c r="G52" s="513"/>
      <c r="H52" s="513"/>
      <c r="I52" s="513"/>
      <c r="J52" s="513"/>
      <c r="K52" s="513"/>
    </row>
    <row r="53" spans="1:11" ht="15" customHeight="1">
      <c r="A53" s="513"/>
      <c r="B53" s="513"/>
      <c r="C53" s="513"/>
      <c r="D53" s="513"/>
      <c r="E53" s="513"/>
      <c r="F53" s="513"/>
      <c r="G53" s="513"/>
      <c r="H53" s="513"/>
      <c r="I53" s="513"/>
      <c r="J53" s="513"/>
      <c r="K53" s="513"/>
    </row>
    <row r="54" spans="1:11" ht="15" customHeight="1">
      <c r="A54" s="513"/>
      <c r="B54" s="513"/>
      <c r="C54" s="513"/>
      <c r="D54" s="513"/>
      <c r="E54" s="513"/>
      <c r="F54" s="513"/>
      <c r="G54" s="513"/>
      <c r="H54" s="513"/>
      <c r="I54" s="513"/>
      <c r="J54" s="513"/>
      <c r="K54" s="513"/>
    </row>
    <row r="55" spans="1:11" ht="15" customHeight="1">
      <c r="A55" s="95"/>
      <c r="B55" s="95"/>
      <c r="C55" s="95"/>
      <c r="D55" s="95"/>
      <c r="E55" s="95"/>
      <c r="F55" s="95"/>
      <c r="G55" s="95"/>
      <c r="H55" s="95"/>
      <c r="I55" s="95"/>
      <c r="J55" s="95"/>
      <c r="K55" s="95"/>
    </row>
    <row r="56" spans="1:11" ht="15" customHeight="1">
      <c r="A56" s="95"/>
      <c r="B56" s="95"/>
      <c r="C56" s="95"/>
      <c r="D56" s="95"/>
      <c r="E56" s="95"/>
      <c r="F56" s="95"/>
      <c r="G56" s="95"/>
      <c r="H56" s="95"/>
      <c r="I56" s="95"/>
      <c r="J56" s="95"/>
      <c r="K56" s="95"/>
    </row>
    <row r="57" spans="1:11" ht="15" customHeight="1">
      <c r="A57" s="95"/>
      <c r="B57" s="95"/>
      <c r="C57" s="95"/>
      <c r="D57" s="95"/>
      <c r="E57" s="95"/>
      <c r="F57" s="95"/>
      <c r="G57" s="95"/>
      <c r="H57" s="95"/>
      <c r="I57" s="95"/>
      <c r="J57" s="95"/>
      <c r="K57" s="95"/>
    </row>
    <row r="58" spans="1:11" ht="15" customHeight="1">
      <c r="A58" s="95"/>
      <c r="B58" s="95"/>
      <c r="C58" s="95"/>
      <c r="D58" s="95"/>
      <c r="E58" s="95"/>
      <c r="F58" s="95"/>
      <c r="G58" s="95"/>
      <c r="H58" s="95"/>
      <c r="I58" s="95"/>
      <c r="J58" s="95"/>
      <c r="K58" s="95"/>
    </row>
    <row r="59" spans="1:11" ht="15" customHeight="1">
      <c r="A59" s="95"/>
      <c r="B59" s="95"/>
      <c r="C59" s="95"/>
      <c r="D59" s="95"/>
      <c r="E59" s="95"/>
      <c r="F59" s="95"/>
      <c r="G59" s="95"/>
      <c r="H59" s="95"/>
      <c r="I59" s="95"/>
      <c r="J59" s="95"/>
      <c r="K59" s="95"/>
    </row>
    <row r="60" spans="1:11" ht="15" customHeight="1">
      <c r="A60" s="95"/>
      <c r="B60" s="95"/>
      <c r="C60" s="95"/>
      <c r="D60" s="95"/>
      <c r="E60" s="95"/>
      <c r="F60" s="95"/>
      <c r="G60" s="95"/>
      <c r="H60" s="95"/>
      <c r="I60" s="95"/>
      <c r="J60" s="95"/>
      <c r="K60" s="95"/>
    </row>
    <row r="61" spans="1:11" ht="15" customHeight="1">
      <c r="A61" s="95"/>
      <c r="B61" s="95"/>
      <c r="C61" s="95"/>
      <c r="D61" s="95"/>
      <c r="E61" s="95"/>
      <c r="F61" s="95"/>
      <c r="G61" s="95"/>
      <c r="H61" s="95"/>
      <c r="I61" s="95"/>
      <c r="J61" s="95"/>
      <c r="K61" s="95"/>
    </row>
    <row r="62" spans="1:11" ht="15" customHeight="1">
      <c r="A62" s="95"/>
      <c r="B62" s="95"/>
      <c r="C62" s="95"/>
      <c r="D62" s="95"/>
      <c r="E62" s="95"/>
      <c r="F62" s="95"/>
      <c r="G62" s="95"/>
      <c r="H62" s="95"/>
      <c r="I62" s="95"/>
      <c r="J62" s="95"/>
      <c r="K62" s="95"/>
    </row>
    <row r="63" spans="1:11" ht="15" customHeight="1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</row>
    <row r="64" spans="1:11" ht="15" customHeight="1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</row>
    <row r="65" spans="1:11" ht="15" customHeight="1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</row>
    <row r="66" spans="1:11" ht="15" customHeight="1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</row>
    <row r="67" spans="1:11" ht="15" customHeight="1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</row>
    <row r="68" spans="1:11" ht="15" customHeight="1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</row>
    <row r="69" spans="1:11" ht="15" customHeight="1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</row>
    <row r="70" spans="1:11" ht="15" customHeight="1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</row>
    <row r="71" spans="1:11" ht="15" customHeight="1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</row>
    <row r="72" spans="1:11" ht="15" customHeight="1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</row>
    <row r="73" spans="1:11" ht="15" customHeight="1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</row>
    <row r="74" spans="1:11" ht="15" customHeight="1"/>
    <row r="75" spans="1:11" ht="15" customHeight="1"/>
    <row r="76" spans="1:11" ht="15" customHeight="1"/>
    <row r="77" spans="1:11" ht="15" customHeight="1"/>
    <row r="78" spans="1:11" ht="15" customHeight="1"/>
    <row r="79" spans="1:11" ht="15" customHeight="1"/>
    <row r="80" spans="1:1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</sheetData>
  <mergeCells count="22">
    <mergeCell ref="A52:K54"/>
    <mergeCell ref="A7:B13"/>
    <mergeCell ref="A14:B20"/>
    <mergeCell ref="A21:B27"/>
    <mergeCell ref="A28:B34"/>
    <mergeCell ref="A36:E36"/>
    <mergeCell ref="G35:K36"/>
    <mergeCell ref="E3:G4"/>
    <mergeCell ref="A37:E37"/>
    <mergeCell ref="G37:K37"/>
    <mergeCell ref="A1:K1"/>
    <mergeCell ref="A2:C2"/>
    <mergeCell ref="I3:K4"/>
    <mergeCell ref="A3:C4"/>
    <mergeCell ref="D5:D6"/>
    <mergeCell ref="C5:C6"/>
    <mergeCell ref="A5:B6"/>
    <mergeCell ref="G5:G6"/>
    <mergeCell ref="H5:H6"/>
    <mergeCell ref="K5:K6"/>
    <mergeCell ref="E5:F5"/>
    <mergeCell ref="I5:J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24 H10" evalError="1"/>
    <ignoredError sqref="H34" formula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8"/>
  <dimension ref="A1:K57"/>
  <sheetViews>
    <sheetView showGridLines="0" zoomScaleNormal="100" zoomScaleSheetLayoutView="100" workbookViewId="0">
      <selection activeCell="K1" sqref="K1"/>
    </sheetView>
  </sheetViews>
  <sheetFormatPr defaultColWidth="9.140625" defaultRowHeight="12.75"/>
  <cols>
    <col min="1" max="1" width="20.7109375" style="84" customWidth="1"/>
    <col min="2" max="3" width="8.7109375" style="84" customWidth="1"/>
    <col min="4" max="4" width="9.7109375" style="84" customWidth="1"/>
    <col min="5" max="9" width="6.7109375" style="84" customWidth="1"/>
    <col min="10" max="10" width="7.7109375" style="84" customWidth="1"/>
    <col min="11" max="11" width="8.7109375" style="84" customWidth="1"/>
    <col min="12" max="13" width="9.140625" style="84"/>
    <col min="14" max="14" width="11.140625" style="84" customWidth="1"/>
    <col min="15" max="16384" width="9.140625" style="84"/>
  </cols>
  <sheetData>
    <row r="1" spans="1:11" ht="18">
      <c r="A1" s="519" t="str">
        <f>"5.6 Spotřeba zemního plynu a teplota ovzduší: "&amp;LOWER(A3)</f>
        <v>5.6 Spotřeba zemního plynu a teplota ovzduší: leden</v>
      </c>
      <c r="B1" s="519"/>
      <c r="C1" s="519"/>
      <c r="D1" s="519"/>
      <c r="E1" s="519"/>
      <c r="F1" s="519"/>
      <c r="G1" s="519"/>
      <c r="H1" s="519"/>
      <c r="I1" s="519"/>
      <c r="J1" s="519"/>
      <c r="K1" s="519"/>
    </row>
    <row r="2" spans="1:11" ht="6" customHeight="1">
      <c r="A2" s="523"/>
      <c r="B2" s="523"/>
      <c r="C2" s="301"/>
      <c r="D2" s="302"/>
      <c r="E2" s="303"/>
      <c r="F2" s="303"/>
      <c r="G2" s="303"/>
      <c r="H2" s="303"/>
      <c r="I2" s="76"/>
      <c r="J2" s="76"/>
      <c r="K2" s="76"/>
    </row>
    <row r="3" spans="1:11" ht="18.75" customHeight="1">
      <c r="A3" s="526" t="str">
        <f>'3.1'!D5</f>
        <v>Leden</v>
      </c>
      <c r="B3" s="526"/>
      <c r="C3" s="526"/>
      <c r="D3" s="526"/>
      <c r="E3" s="526"/>
      <c r="F3" s="526"/>
      <c r="G3" s="526"/>
      <c r="H3" s="526"/>
      <c r="I3" s="526"/>
      <c r="J3" s="526"/>
      <c r="K3" s="526"/>
    </row>
    <row r="4" spans="1:11" ht="24.95" customHeight="1">
      <c r="A4" s="129"/>
      <c r="B4" s="253">
        <f>'3.1'!A4</f>
        <v>2023</v>
      </c>
      <c r="C4" s="520" t="s">
        <v>60</v>
      </c>
      <c r="D4" s="521"/>
      <c r="E4" s="521"/>
      <c r="F4" s="522"/>
      <c r="G4" s="520" t="s">
        <v>186</v>
      </c>
      <c r="H4" s="521"/>
      <c r="I4" s="521"/>
      <c r="J4" s="521"/>
      <c r="K4" s="521"/>
    </row>
    <row r="5" spans="1:11" ht="22.5">
      <c r="A5" s="273"/>
      <c r="B5" s="490" t="s">
        <v>185</v>
      </c>
      <c r="C5" s="346"/>
      <c r="D5" s="347"/>
      <c r="E5" s="490" t="s">
        <v>279</v>
      </c>
      <c r="F5" s="524" t="s">
        <v>282</v>
      </c>
      <c r="G5" s="348" t="s">
        <v>62</v>
      </c>
      <c r="H5" s="349" t="s">
        <v>173</v>
      </c>
      <c r="I5" s="349" t="s">
        <v>174</v>
      </c>
      <c r="J5" s="349" t="s">
        <v>280</v>
      </c>
      <c r="K5" s="349" t="s">
        <v>281</v>
      </c>
    </row>
    <row r="6" spans="1:11" ht="24.95" customHeight="1">
      <c r="A6" s="350" t="s">
        <v>283</v>
      </c>
      <c r="B6" s="486"/>
      <c r="C6" s="222" t="s">
        <v>261</v>
      </c>
      <c r="D6" s="220" t="s">
        <v>262</v>
      </c>
      <c r="E6" s="486"/>
      <c r="F6" s="525"/>
      <c r="G6" s="351" t="s">
        <v>230</v>
      </c>
      <c r="H6" s="352" t="s">
        <v>230</v>
      </c>
      <c r="I6" s="352" t="s">
        <v>230</v>
      </c>
      <c r="J6" s="352" t="s">
        <v>230</v>
      </c>
      <c r="K6" s="352" t="s">
        <v>230</v>
      </c>
    </row>
    <row r="7" spans="1:11" ht="15.95" customHeight="1">
      <c r="A7" s="155" t="s">
        <v>20</v>
      </c>
      <c r="B7" s="130">
        <f>'5.2'!D13</f>
        <v>406838</v>
      </c>
      <c r="C7" s="314">
        <f>'5.2'!E13</f>
        <v>104879.74624464105</v>
      </c>
      <c r="D7" s="130">
        <f>'5.2'!F13</f>
        <v>1143475.27685</v>
      </c>
      <c r="E7" s="308">
        <f>C7/$C$11</f>
        <v>0.11760724847701565</v>
      </c>
      <c r="F7" s="333">
        <f>'5.2'!H13</f>
        <v>-0.19562734099617199</v>
      </c>
      <c r="G7" s="331">
        <v>3.6967741935483871</v>
      </c>
      <c r="H7" s="325">
        <v>12.6</v>
      </c>
      <c r="I7" s="325">
        <v>-2.8</v>
      </c>
      <c r="J7" s="325">
        <v>-0.60000000000000009</v>
      </c>
      <c r="K7" s="325">
        <v>4.2967741935483872</v>
      </c>
    </row>
    <row r="8" spans="1:11" ht="15.95" customHeight="1">
      <c r="A8" s="155" t="s">
        <v>87</v>
      </c>
      <c r="B8" s="130">
        <f>'5.3'!D13</f>
        <v>2248921</v>
      </c>
      <c r="C8" s="314">
        <f>'5.3'!E13</f>
        <v>724955.80042494205</v>
      </c>
      <c r="D8" s="130">
        <f>'5.3'!F13</f>
        <v>7893525.4439799991</v>
      </c>
      <c r="E8" s="308">
        <f t="shared" ref="E8:E10" si="0">C8/$C$11</f>
        <v>0.81293157171217301</v>
      </c>
      <c r="F8" s="333">
        <f>'5.3'!H13</f>
        <v>-0.20370070969267939</v>
      </c>
      <c r="G8" s="331">
        <v>2.2279569892473128</v>
      </c>
      <c r="H8" s="326">
        <v>8.5333333333333332</v>
      </c>
      <c r="I8" s="326">
        <v>-4.05</v>
      </c>
      <c r="J8" s="326">
        <v>-1.6333333333333331</v>
      </c>
      <c r="K8" s="325">
        <v>3.8612903225806461</v>
      </c>
    </row>
    <row r="9" spans="1:11" ht="15.95" customHeight="1">
      <c r="A9" s="155" t="s">
        <v>211</v>
      </c>
      <c r="B9" s="130">
        <f>'5.4'!D13</f>
        <v>112817</v>
      </c>
      <c r="C9" s="314">
        <f>'5.4'!E13</f>
        <v>36370.573989999997</v>
      </c>
      <c r="D9" s="130">
        <f>'5.4'!F13</f>
        <v>397789.60784000007</v>
      </c>
      <c r="E9" s="308">
        <f t="shared" si="0"/>
        <v>4.0784262792895279E-2</v>
      </c>
      <c r="F9" s="333">
        <f>'5.4'!H13</f>
        <v>-0.19148903273404072</v>
      </c>
      <c r="G9" s="331">
        <v>1.8419354838709678</v>
      </c>
      <c r="H9" s="326">
        <v>8.8000000000000007</v>
      </c>
      <c r="I9" s="326">
        <v>-5.3</v>
      </c>
      <c r="J9" s="326">
        <v>-2.1000000000000005</v>
      </c>
      <c r="K9" s="325">
        <v>3.9419354838709681</v>
      </c>
    </row>
    <row r="10" spans="1:11" ht="15.95" customHeight="1">
      <c r="A10" s="155" t="s">
        <v>32</v>
      </c>
      <c r="B10" s="130">
        <f>'5.5'!D13</f>
        <v>9422</v>
      </c>
      <c r="C10" s="314">
        <f>'5.5'!E13</f>
        <v>25573.489890000004</v>
      </c>
      <c r="D10" s="130">
        <f>'5.5'!F13</f>
        <v>279772.96688000002</v>
      </c>
      <c r="E10" s="308">
        <f t="shared" si="0"/>
        <v>2.8676917017916186E-2</v>
      </c>
      <c r="F10" s="333">
        <f>'5.5'!H13</f>
        <v>-0.47254838699533269</v>
      </c>
      <c r="G10" s="331">
        <v>2.1903225806451618</v>
      </c>
      <c r="H10" s="326">
        <v>8.3000000000000007</v>
      </c>
      <c r="I10" s="326">
        <v>-4.2</v>
      </c>
      <c r="J10" s="326">
        <v>-1.2258064516129035</v>
      </c>
      <c r="K10" s="325">
        <v>3.4161290322580653</v>
      </c>
    </row>
    <row r="11" spans="1:11" ht="15.95" customHeight="1">
      <c r="A11" s="160" t="s">
        <v>3</v>
      </c>
      <c r="B11" s="311">
        <f>SUM(B7:B10)</f>
        <v>2777998</v>
      </c>
      <c r="C11" s="315">
        <f>SUM(C7:C10)</f>
        <v>891779.61054958298</v>
      </c>
      <c r="D11" s="311">
        <f t="shared" ref="D11:E11" si="1">SUM(D7:D10)</f>
        <v>9714563.2955499981</v>
      </c>
      <c r="E11" s="312">
        <f t="shared" si="1"/>
        <v>1</v>
      </c>
      <c r="F11" s="334">
        <f>'5.1'!H14</f>
        <v>-0.21378045330523146</v>
      </c>
      <c r="G11" s="332">
        <v>2.1903225806451618</v>
      </c>
      <c r="H11" s="330">
        <v>8.3000000000000007</v>
      </c>
      <c r="I11" s="330">
        <v>-4.2</v>
      </c>
      <c r="J11" s="330">
        <v>-1.2258064516129035</v>
      </c>
      <c r="K11" s="329">
        <v>3.4161290322580653</v>
      </c>
    </row>
    <row r="12" spans="1:11" ht="15" customHeight="1">
      <c r="A12" s="102"/>
      <c r="B12" s="95"/>
      <c r="C12" s="514" t="s">
        <v>241</v>
      </c>
      <c r="D12" s="514"/>
      <c r="E12" s="514"/>
      <c r="F12" s="514"/>
      <c r="G12" s="517" t="s">
        <v>242</v>
      </c>
      <c r="H12" s="517"/>
      <c r="I12" s="517"/>
      <c r="J12" s="517"/>
      <c r="K12" s="517"/>
    </row>
    <row r="13" spans="1:11" ht="15" customHeight="1">
      <c r="A13" s="95"/>
      <c r="B13" s="95"/>
      <c r="C13" s="514"/>
      <c r="D13" s="514"/>
      <c r="E13" s="514"/>
      <c r="F13" s="514"/>
      <c r="G13" s="517" t="s">
        <v>243</v>
      </c>
      <c r="H13" s="517"/>
      <c r="I13" s="517"/>
      <c r="J13" s="517"/>
      <c r="K13" s="517"/>
    </row>
    <row r="14" spans="1:11" ht="15" customHeight="1">
      <c r="A14" s="95"/>
      <c r="B14" s="95"/>
      <c r="C14" s="99"/>
      <c r="D14" s="99"/>
      <c r="E14" s="99"/>
      <c r="F14" s="99"/>
      <c r="G14" s="87"/>
      <c r="H14" s="87"/>
      <c r="I14" s="87"/>
      <c r="J14" s="87"/>
      <c r="K14" s="87"/>
    </row>
    <row r="15" spans="1:11" ht="15" customHeight="1">
      <c r="A15" s="95"/>
      <c r="B15" s="95"/>
      <c r="C15" s="95"/>
      <c r="D15" s="100"/>
      <c r="E15" s="101"/>
      <c r="F15" s="101"/>
      <c r="G15" s="95"/>
      <c r="H15" s="102"/>
      <c r="I15" s="87"/>
      <c r="J15" s="95"/>
      <c r="K15" s="95"/>
    </row>
    <row r="16" spans="1:11" ht="18" customHeight="1">
      <c r="A16" s="518" t="s">
        <v>273</v>
      </c>
      <c r="B16" s="518"/>
      <c r="C16" s="518"/>
      <c r="D16" s="518"/>
      <c r="E16" s="518"/>
      <c r="F16" s="518" t="s">
        <v>274</v>
      </c>
      <c r="G16" s="518"/>
      <c r="H16" s="518"/>
      <c r="I16" s="518"/>
      <c r="J16" s="518"/>
      <c r="K16" s="518"/>
    </row>
    <row r="17" spans="1:11" ht="15" customHeight="1">
      <c r="A17" s="518"/>
      <c r="B17" s="518"/>
      <c r="C17" s="518"/>
      <c r="D17" s="518"/>
      <c r="E17" s="518"/>
      <c r="F17" s="518"/>
      <c r="G17" s="518"/>
      <c r="H17" s="518"/>
      <c r="I17" s="518"/>
      <c r="J17" s="518"/>
      <c r="K17" s="518"/>
    </row>
    <row r="18" spans="1:11" ht="15" customHeight="1">
      <c r="A18" s="125"/>
      <c r="B18" s="515"/>
      <c r="C18" s="515"/>
      <c r="D18" s="125"/>
      <c r="E18" s="125"/>
      <c r="F18" s="125"/>
      <c r="G18" s="125"/>
      <c r="H18" s="515"/>
      <c r="I18" s="515"/>
      <c r="J18" s="125"/>
      <c r="K18" s="125"/>
    </row>
    <row r="19" spans="1:11" ht="15" customHeight="1">
      <c r="A19" s="95"/>
      <c r="B19" s="95"/>
      <c r="C19" s="95"/>
      <c r="D19" s="95"/>
      <c r="E19" s="95"/>
      <c r="F19" s="95"/>
      <c r="G19" s="95"/>
      <c r="H19" s="95"/>
      <c r="I19" s="95"/>
      <c r="J19" s="95"/>
      <c r="K19" s="95"/>
    </row>
    <row r="20" spans="1:11" ht="15" customHeight="1">
      <c r="A20" s="95"/>
      <c r="B20" s="95"/>
      <c r="C20" s="95"/>
      <c r="D20" s="95"/>
      <c r="E20" s="95"/>
      <c r="F20" s="95"/>
      <c r="G20" s="95"/>
      <c r="H20" s="95"/>
      <c r="I20" s="95"/>
      <c r="J20" s="95"/>
      <c r="K20" s="95"/>
    </row>
    <row r="21" spans="1:11" ht="15" customHeight="1">
      <c r="A21" s="95"/>
      <c r="B21" s="95"/>
      <c r="C21" s="95"/>
      <c r="D21" s="95"/>
      <c r="E21" s="95"/>
      <c r="F21" s="95"/>
      <c r="G21" s="95"/>
      <c r="H21" s="95"/>
      <c r="I21" s="95"/>
      <c r="J21" s="95"/>
      <c r="K21" s="95"/>
    </row>
    <row r="22" spans="1:11" ht="15" customHeight="1">
      <c r="A22" s="95"/>
      <c r="B22" s="95"/>
      <c r="C22" s="95"/>
      <c r="D22" s="95"/>
      <c r="E22" s="95"/>
      <c r="F22" s="95"/>
      <c r="G22" s="95"/>
      <c r="H22" s="95"/>
      <c r="I22" s="95"/>
      <c r="J22" s="95"/>
      <c r="K22" s="95"/>
    </row>
    <row r="23" spans="1:11" ht="15" customHeight="1">
      <c r="A23" s="95"/>
      <c r="B23" s="95"/>
      <c r="C23" s="95"/>
      <c r="D23" s="95"/>
      <c r="E23" s="95"/>
      <c r="F23" s="95"/>
      <c r="G23" s="95"/>
      <c r="H23" s="95"/>
      <c r="I23" s="95"/>
      <c r="J23" s="95"/>
      <c r="K23" s="95"/>
    </row>
    <row r="24" spans="1:11" ht="15" customHeight="1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</row>
    <row r="25" spans="1:11" ht="15" customHeight="1">
      <c r="A25" s="95"/>
      <c r="B25" s="95"/>
      <c r="C25" s="95"/>
      <c r="D25" s="95"/>
      <c r="E25" s="95"/>
      <c r="F25" s="95"/>
      <c r="G25" s="95"/>
      <c r="H25" s="95"/>
      <c r="I25" s="95"/>
      <c r="J25" s="95"/>
      <c r="K25" s="95"/>
    </row>
    <row r="26" spans="1:11" ht="15" customHeight="1">
      <c r="A26" s="95"/>
      <c r="B26" s="95"/>
      <c r="C26" s="95"/>
      <c r="D26" s="95"/>
      <c r="E26" s="95"/>
      <c r="F26" s="95"/>
      <c r="G26" s="95"/>
      <c r="H26" s="95"/>
      <c r="I26" s="95"/>
      <c r="J26" s="95"/>
      <c r="K26" s="95"/>
    </row>
    <row r="27" spans="1:11" ht="15" customHeight="1">
      <c r="A27" s="95"/>
      <c r="B27" s="95"/>
      <c r="C27" s="95"/>
      <c r="D27" s="95"/>
      <c r="E27" s="95"/>
      <c r="F27" s="95"/>
      <c r="G27" s="95"/>
      <c r="H27" s="95"/>
      <c r="I27" s="95"/>
      <c r="J27" s="95"/>
      <c r="K27" s="95"/>
    </row>
    <row r="28" spans="1:11" ht="15" customHeight="1">
      <c r="A28" s="95"/>
      <c r="B28" s="95"/>
      <c r="C28" s="95"/>
      <c r="D28" s="95"/>
      <c r="E28" s="95"/>
      <c r="F28" s="95"/>
      <c r="G28" s="95"/>
      <c r="H28" s="95"/>
      <c r="I28" s="95"/>
      <c r="J28" s="95"/>
      <c r="K28" s="95"/>
    </row>
    <row r="29" spans="1:11" ht="15" customHeight="1">
      <c r="A29" s="95"/>
      <c r="B29" s="95"/>
      <c r="C29" s="95"/>
      <c r="D29" s="95"/>
      <c r="E29" s="95"/>
      <c r="F29" s="95"/>
      <c r="G29" s="95"/>
      <c r="H29" s="95"/>
      <c r="I29" s="95"/>
      <c r="J29" s="95"/>
      <c r="K29" s="95"/>
    </row>
    <row r="30" spans="1:11" ht="15" customHeight="1">
      <c r="A30" s="76"/>
      <c r="B30" s="76"/>
      <c r="C30" s="76"/>
      <c r="D30" s="76"/>
      <c r="E30" s="76"/>
      <c r="F30" s="76"/>
      <c r="G30" s="76"/>
      <c r="H30" s="76"/>
      <c r="I30" s="76"/>
      <c r="J30" s="76"/>
      <c r="K30" s="76"/>
    </row>
    <row r="31" spans="1:11" ht="15" customHeight="1">
      <c r="A31" s="76"/>
      <c r="B31" s="76"/>
      <c r="C31" s="76"/>
      <c r="D31" s="76"/>
      <c r="E31" s="76"/>
      <c r="F31" s="76"/>
      <c r="G31" s="76"/>
      <c r="H31" s="76"/>
      <c r="I31" s="76"/>
      <c r="J31" s="76"/>
      <c r="K31" s="76"/>
    </row>
    <row r="32" spans="1:11" ht="15" customHeight="1">
      <c r="A32" s="76"/>
      <c r="B32" s="76"/>
      <c r="C32" s="76"/>
      <c r="D32" s="76"/>
      <c r="E32" s="76"/>
      <c r="F32" s="76"/>
      <c r="G32" s="76"/>
      <c r="H32" s="76"/>
      <c r="I32" s="76"/>
      <c r="J32" s="76"/>
      <c r="K32" s="76"/>
    </row>
    <row r="33" spans="1:11" ht="15" customHeight="1">
      <c r="A33" s="518" t="s">
        <v>275</v>
      </c>
      <c r="B33" s="501"/>
      <c r="C33" s="501"/>
      <c r="D33" s="501"/>
      <c r="E33" s="501"/>
      <c r="F33" s="518" t="s">
        <v>66</v>
      </c>
      <c r="G33" s="518"/>
      <c r="H33" s="518"/>
      <c r="I33" s="518"/>
      <c r="J33" s="518"/>
      <c r="K33" s="518"/>
    </row>
    <row r="34" spans="1:11" ht="15" customHeight="1">
      <c r="A34" s="501"/>
      <c r="B34" s="501"/>
      <c r="C34" s="501"/>
      <c r="D34" s="501"/>
      <c r="E34" s="501"/>
      <c r="F34" s="518"/>
      <c r="G34" s="518"/>
      <c r="H34" s="518"/>
      <c r="I34" s="518"/>
      <c r="J34" s="518"/>
      <c r="K34" s="518"/>
    </row>
    <row r="35" spans="1:11" ht="15" customHeight="1">
      <c r="A35" s="125"/>
      <c r="B35" s="515"/>
      <c r="C35" s="515"/>
      <c r="D35" s="125"/>
      <c r="E35" s="122"/>
      <c r="F35" s="128"/>
      <c r="G35" s="128"/>
      <c r="H35" s="516"/>
      <c r="I35" s="516"/>
      <c r="J35" s="128"/>
      <c r="K35" s="128"/>
    </row>
    <row r="36" spans="1:11" ht="15" customHeight="1">
      <c r="A36" s="125"/>
      <c r="B36" s="125"/>
      <c r="C36" s="125"/>
      <c r="D36" s="125"/>
      <c r="E36" s="123"/>
      <c r="F36" s="123"/>
      <c r="G36" s="123"/>
      <c r="J36" s="123"/>
      <c r="K36" s="123"/>
    </row>
    <row r="37" spans="1:11" ht="15" customHeight="1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76"/>
    </row>
    <row r="38" spans="1:11" ht="15" customHeight="1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76"/>
    </row>
    <row r="39" spans="1:11" ht="15" customHeight="1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76"/>
    </row>
    <row r="40" spans="1:11" ht="15" customHeight="1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76"/>
    </row>
    <row r="41" spans="1:11" ht="15" customHeight="1">
      <c r="A41" s="76"/>
      <c r="B41" s="76"/>
      <c r="C41" s="76"/>
      <c r="D41" s="76"/>
      <c r="E41" s="76"/>
      <c r="F41" s="76"/>
      <c r="G41" s="76"/>
      <c r="H41" s="76"/>
      <c r="I41" s="76"/>
      <c r="J41" s="76"/>
      <c r="K41" s="76"/>
    </row>
    <row r="42" spans="1:11" ht="15" customHeight="1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</row>
    <row r="43" spans="1:11" ht="15" customHeight="1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</row>
    <row r="44" spans="1:11" ht="15" customHeight="1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</row>
    <row r="45" spans="1:11" ht="15" customHeight="1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</row>
    <row r="46" spans="1:11" ht="15" customHeight="1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</row>
    <row r="47" spans="1:11" ht="15" customHeight="1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</row>
    <row r="48" spans="1:11" ht="15" customHeight="1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</row>
    <row r="49" spans="1:11" ht="15" customHeight="1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</row>
    <row r="50" spans="1:11" ht="15" customHeight="1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19">
    <mergeCell ref="A1:K1"/>
    <mergeCell ref="G4:K4"/>
    <mergeCell ref="B5:B6"/>
    <mergeCell ref="C4:F4"/>
    <mergeCell ref="A2:B2"/>
    <mergeCell ref="E5:E6"/>
    <mergeCell ref="F5:F6"/>
    <mergeCell ref="A3:K3"/>
    <mergeCell ref="C12:F13"/>
    <mergeCell ref="B18:C18"/>
    <mergeCell ref="H18:I18"/>
    <mergeCell ref="H35:I35"/>
    <mergeCell ref="B35:C35"/>
    <mergeCell ref="G12:K12"/>
    <mergeCell ref="G13:K13"/>
    <mergeCell ref="F16:K17"/>
    <mergeCell ref="A16:E17"/>
    <mergeCell ref="A33:E34"/>
    <mergeCell ref="F33:K3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19"/>
  <dimension ref="A1:K57"/>
  <sheetViews>
    <sheetView showGridLines="0" topLeftCell="A4" zoomScaleNormal="100" zoomScaleSheetLayoutView="100" workbookViewId="0">
      <selection activeCell="K1" sqref="K1"/>
    </sheetView>
  </sheetViews>
  <sheetFormatPr defaultColWidth="9.140625" defaultRowHeight="12.75"/>
  <cols>
    <col min="1" max="1" width="20.7109375" style="84" customWidth="1"/>
    <col min="2" max="3" width="8.7109375" style="84" customWidth="1"/>
    <col min="4" max="4" width="9.7109375" style="84" customWidth="1"/>
    <col min="5" max="9" width="6.7109375" style="84" customWidth="1"/>
    <col min="10" max="10" width="7.7109375" style="84" customWidth="1"/>
    <col min="11" max="11" width="8.7109375" style="84" customWidth="1"/>
    <col min="12" max="13" width="9.140625" style="84"/>
    <col min="14" max="14" width="11.140625" style="84" customWidth="1"/>
    <col min="15" max="16384" width="9.140625" style="84"/>
  </cols>
  <sheetData>
    <row r="1" spans="1:11" ht="18">
      <c r="A1" s="519" t="str">
        <f>"5.7 Spotřeba zemního plynu a teplota ovzduší: "&amp;LOWER(A3)</f>
        <v>5.7 Spotřeba zemního plynu a teplota ovzduší: únor</v>
      </c>
      <c r="B1" s="519"/>
      <c r="C1" s="519"/>
      <c r="D1" s="519"/>
      <c r="E1" s="519"/>
      <c r="F1" s="519"/>
      <c r="G1" s="519"/>
      <c r="H1" s="519"/>
      <c r="I1" s="519"/>
      <c r="J1" s="519"/>
      <c r="K1" s="519"/>
    </row>
    <row r="2" spans="1:11" ht="6" customHeight="1">
      <c r="A2" s="523"/>
      <c r="B2" s="523"/>
      <c r="C2" s="301"/>
      <c r="D2" s="302"/>
      <c r="E2" s="303"/>
      <c r="F2" s="303"/>
      <c r="G2" s="303"/>
      <c r="H2" s="303"/>
      <c r="I2" s="76"/>
      <c r="J2" s="76"/>
      <c r="K2" s="76"/>
    </row>
    <row r="3" spans="1:11" ht="18.75" customHeight="1">
      <c r="A3" s="526" t="str">
        <f>'3.1'!E5</f>
        <v>Únor</v>
      </c>
      <c r="B3" s="526"/>
      <c r="C3" s="526"/>
      <c r="D3" s="526"/>
      <c r="E3" s="526"/>
      <c r="F3" s="526"/>
      <c r="G3" s="526"/>
      <c r="H3" s="526"/>
      <c r="I3" s="526"/>
      <c r="J3" s="526"/>
      <c r="K3" s="526"/>
    </row>
    <row r="4" spans="1:11" ht="24.95" customHeight="1">
      <c r="A4" s="129"/>
      <c r="B4" s="253">
        <f>'3.1'!A4</f>
        <v>2023</v>
      </c>
      <c r="C4" s="520" t="s">
        <v>60</v>
      </c>
      <c r="D4" s="521"/>
      <c r="E4" s="521"/>
      <c r="F4" s="522"/>
      <c r="G4" s="520" t="s">
        <v>186</v>
      </c>
      <c r="H4" s="521"/>
      <c r="I4" s="521"/>
      <c r="J4" s="521"/>
      <c r="K4" s="521"/>
    </row>
    <row r="5" spans="1:11" ht="22.5">
      <c r="A5" s="273"/>
      <c r="B5" s="490" t="s">
        <v>185</v>
      </c>
      <c r="C5" s="346"/>
      <c r="D5" s="347"/>
      <c r="E5" s="490" t="s">
        <v>279</v>
      </c>
      <c r="F5" s="524" t="s">
        <v>282</v>
      </c>
      <c r="G5" s="348" t="s">
        <v>62</v>
      </c>
      <c r="H5" s="349" t="s">
        <v>173</v>
      </c>
      <c r="I5" s="349" t="s">
        <v>174</v>
      </c>
      <c r="J5" s="349" t="s">
        <v>280</v>
      </c>
      <c r="K5" s="349" t="s">
        <v>281</v>
      </c>
    </row>
    <row r="6" spans="1:11" ht="24.95" customHeight="1">
      <c r="A6" s="350" t="s">
        <v>283</v>
      </c>
      <c r="B6" s="486"/>
      <c r="C6" s="222" t="s">
        <v>261</v>
      </c>
      <c r="D6" s="220" t="s">
        <v>262</v>
      </c>
      <c r="E6" s="486"/>
      <c r="F6" s="525"/>
      <c r="G6" s="351" t="s">
        <v>230</v>
      </c>
      <c r="H6" s="352" t="s">
        <v>230</v>
      </c>
      <c r="I6" s="352" t="s">
        <v>230</v>
      </c>
      <c r="J6" s="352" t="s">
        <v>230</v>
      </c>
      <c r="K6" s="352" t="s">
        <v>230</v>
      </c>
    </row>
    <row r="7" spans="1:11" ht="15.95" customHeight="1">
      <c r="A7" s="155" t="s">
        <v>20</v>
      </c>
      <c r="B7" s="130">
        <f>'5.2'!D20</f>
        <v>406192</v>
      </c>
      <c r="C7" s="314">
        <f>'5.2'!E20</f>
        <v>99145.560802454216</v>
      </c>
      <c r="D7" s="130">
        <f>'5.2'!F20</f>
        <v>1080096.3679399998</v>
      </c>
      <c r="E7" s="308">
        <f>C7/$C$11</f>
        <v>0.1151827675316815</v>
      </c>
      <c r="F7" s="333">
        <f>'5.2'!H20</f>
        <v>-3.6359143982793184E-2</v>
      </c>
      <c r="G7" s="331">
        <v>3.1071428571428568</v>
      </c>
      <c r="H7" s="325">
        <v>10.8</v>
      </c>
      <c r="I7" s="325">
        <v>-4.4000000000000004</v>
      </c>
      <c r="J7" s="325">
        <v>0.69999999999999962</v>
      </c>
      <c r="K7" s="325">
        <v>2.407142857142857</v>
      </c>
    </row>
    <row r="8" spans="1:11" ht="15.95" customHeight="1">
      <c r="A8" s="155" t="s">
        <v>87</v>
      </c>
      <c r="B8" s="130">
        <f>'5.3'!D20</f>
        <v>2247136</v>
      </c>
      <c r="C8" s="314">
        <f>'5.3'!E20</f>
        <v>690480.12805244885</v>
      </c>
      <c r="D8" s="130">
        <f>'5.3'!F20</f>
        <v>7485132.0798500003</v>
      </c>
      <c r="E8" s="308">
        <f t="shared" ref="E8:E10" si="0">C8/$C$11</f>
        <v>0.80216815993583246</v>
      </c>
      <c r="F8" s="333">
        <f>'5.3'!H20</f>
        <v>-5.6497774002857104E-2</v>
      </c>
      <c r="G8" s="331">
        <v>1.3791666666666667</v>
      </c>
      <c r="H8" s="326">
        <v>8.8333333333333339</v>
      </c>
      <c r="I8" s="326">
        <v>-5.9833333333333343</v>
      </c>
      <c r="J8" s="326">
        <v>-0.46666666666666673</v>
      </c>
      <c r="K8" s="325">
        <v>1.8458333333333334</v>
      </c>
    </row>
    <row r="9" spans="1:11" ht="15.95" customHeight="1">
      <c r="A9" s="155" t="s">
        <v>211</v>
      </c>
      <c r="B9" s="130">
        <f>'5.4'!D20</f>
        <v>112705</v>
      </c>
      <c r="C9" s="314">
        <f>'5.4'!E20</f>
        <v>34474.625010000003</v>
      </c>
      <c r="D9" s="130">
        <f>'5.4'!F20</f>
        <v>374146.90541000001</v>
      </c>
      <c r="E9" s="308">
        <f t="shared" si="0"/>
        <v>4.005103895857362E-2</v>
      </c>
      <c r="F9" s="333">
        <f>'5.4'!H20</f>
        <v>-5.9757935286150629E-2</v>
      </c>
      <c r="G9" s="331">
        <v>1.2857142857142851</v>
      </c>
      <c r="H9" s="326">
        <v>9.4</v>
      </c>
      <c r="I9" s="326">
        <v>-7</v>
      </c>
      <c r="J9" s="326">
        <v>-1</v>
      </c>
      <c r="K9" s="325">
        <v>2.2857142857142851</v>
      </c>
    </row>
    <row r="10" spans="1:11" ht="15.95" customHeight="1">
      <c r="A10" s="155" t="s">
        <v>32</v>
      </c>
      <c r="B10" s="130">
        <f>'5.5'!D20</f>
        <v>9427</v>
      </c>
      <c r="C10" s="314">
        <f>'5.5'!E20</f>
        <v>36666.994710000006</v>
      </c>
      <c r="D10" s="130">
        <f>'5.5'!F20</f>
        <v>402013.99779599998</v>
      </c>
      <c r="E10" s="308">
        <f t="shared" si="0"/>
        <v>4.259803357391248E-2</v>
      </c>
      <c r="F10" s="333">
        <f>'5.5'!H20</f>
        <v>0.91757158801560701</v>
      </c>
      <c r="G10" s="331">
        <v>1.375</v>
      </c>
      <c r="H10" s="326">
        <v>9</v>
      </c>
      <c r="I10" s="326">
        <v>-6.1</v>
      </c>
      <c r="J10" s="326">
        <v>-0.15517241379310354</v>
      </c>
      <c r="K10" s="325">
        <v>1.5301724137931036</v>
      </c>
    </row>
    <row r="11" spans="1:11" ht="15.95" customHeight="1">
      <c r="A11" s="160" t="s">
        <v>3</v>
      </c>
      <c r="B11" s="311">
        <f>SUM(B7:B10)</f>
        <v>2775460</v>
      </c>
      <c r="C11" s="315">
        <f t="shared" ref="C11:E11" si="1">SUM(C7:C10)</f>
        <v>860767.30857490306</v>
      </c>
      <c r="D11" s="311">
        <f t="shared" si="1"/>
        <v>9341389.3509959988</v>
      </c>
      <c r="E11" s="312">
        <f t="shared" si="1"/>
        <v>1.0000000000000002</v>
      </c>
      <c r="F11" s="334">
        <f>'5.1'!H21</f>
        <v>-3.3389195014067355E-2</v>
      </c>
      <c r="G11" s="332">
        <v>1.375</v>
      </c>
      <c r="H11" s="330">
        <v>9</v>
      </c>
      <c r="I11" s="330">
        <v>-6.1</v>
      </c>
      <c r="J11" s="330">
        <v>-0.15517241379310354</v>
      </c>
      <c r="K11" s="329">
        <v>1.5301724137931036</v>
      </c>
    </row>
    <row r="12" spans="1:11" ht="15" customHeight="1">
      <c r="A12" s="102"/>
      <c r="B12" s="95"/>
      <c r="C12" s="514" t="s">
        <v>241</v>
      </c>
      <c r="D12" s="514"/>
      <c r="E12" s="514"/>
      <c r="F12" s="514"/>
      <c r="G12" s="517" t="s">
        <v>242</v>
      </c>
      <c r="H12" s="517"/>
      <c r="I12" s="517"/>
      <c r="J12" s="517"/>
      <c r="K12" s="517"/>
    </row>
    <row r="13" spans="1:11" ht="15" customHeight="1">
      <c r="A13" s="95"/>
      <c r="B13" s="95"/>
      <c r="C13" s="514"/>
      <c r="D13" s="514"/>
      <c r="E13" s="514"/>
      <c r="F13" s="514"/>
      <c r="G13" s="517" t="s">
        <v>243</v>
      </c>
      <c r="H13" s="517"/>
      <c r="I13" s="517"/>
      <c r="J13" s="517"/>
      <c r="K13" s="517"/>
    </row>
    <row r="14" spans="1:11" ht="15" customHeight="1">
      <c r="A14" s="95"/>
      <c r="B14" s="95"/>
      <c r="C14" s="99"/>
      <c r="D14" s="99"/>
      <c r="E14" s="99"/>
      <c r="F14" s="99"/>
      <c r="G14" s="87"/>
      <c r="H14" s="87"/>
      <c r="I14" s="87"/>
      <c r="J14" s="87"/>
      <c r="K14" s="87"/>
    </row>
    <row r="15" spans="1:11" ht="15" customHeight="1">
      <c r="A15" s="95"/>
      <c r="B15" s="95"/>
      <c r="C15" s="95"/>
      <c r="D15" s="100"/>
      <c r="E15" s="101"/>
      <c r="F15" s="101"/>
      <c r="G15" s="95"/>
      <c r="H15" s="102"/>
      <c r="I15" s="87"/>
      <c r="J15" s="95"/>
      <c r="K15" s="95"/>
    </row>
    <row r="16" spans="1:11" ht="18" customHeight="1">
      <c r="A16" s="518" t="s">
        <v>273</v>
      </c>
      <c r="B16" s="518"/>
      <c r="C16" s="518"/>
      <c r="D16" s="518"/>
      <c r="E16" s="518"/>
      <c r="F16" s="518" t="s">
        <v>274</v>
      </c>
      <c r="G16" s="518"/>
      <c r="H16" s="518"/>
      <c r="I16" s="518"/>
      <c r="J16" s="518"/>
      <c r="K16" s="518"/>
    </row>
    <row r="17" spans="1:11" ht="15" customHeight="1">
      <c r="A17" s="518"/>
      <c r="B17" s="518"/>
      <c r="C17" s="518"/>
      <c r="D17" s="518"/>
      <c r="E17" s="518"/>
      <c r="F17" s="518"/>
      <c r="G17" s="518"/>
      <c r="H17" s="518"/>
      <c r="I17" s="518"/>
      <c r="J17" s="518"/>
      <c r="K17" s="518"/>
    </row>
    <row r="18" spans="1:11" ht="15" customHeight="1">
      <c r="A18" s="121"/>
      <c r="B18" s="515"/>
      <c r="C18" s="515"/>
      <c r="D18" s="121"/>
      <c r="E18" s="121"/>
      <c r="F18" s="121"/>
      <c r="G18" s="124"/>
      <c r="H18" s="515"/>
      <c r="I18" s="515"/>
      <c r="J18" s="121"/>
      <c r="K18" s="121"/>
    </row>
    <row r="19" spans="1:11" ht="15" customHeight="1">
      <c r="A19" s="95"/>
      <c r="B19" s="95"/>
      <c r="C19" s="95"/>
      <c r="D19" s="95"/>
      <c r="E19" s="95"/>
      <c r="F19" s="95"/>
      <c r="G19" s="95"/>
      <c r="H19" s="95"/>
      <c r="I19" s="95"/>
      <c r="J19" s="95"/>
      <c r="K19" s="95"/>
    </row>
    <row r="20" spans="1:11" ht="15" customHeight="1">
      <c r="A20" s="95"/>
      <c r="B20" s="95"/>
      <c r="C20" s="95"/>
      <c r="D20" s="95"/>
      <c r="E20" s="95"/>
      <c r="F20" s="95"/>
      <c r="G20" s="95"/>
      <c r="H20" s="95"/>
      <c r="I20" s="95"/>
      <c r="J20" s="95"/>
      <c r="K20" s="95"/>
    </row>
    <row r="21" spans="1:11" ht="15" customHeight="1">
      <c r="A21" s="95"/>
      <c r="B21" s="95"/>
      <c r="C21" s="95"/>
      <c r="D21" s="95"/>
      <c r="E21" s="95"/>
      <c r="F21" s="95"/>
      <c r="G21" s="95"/>
      <c r="H21" s="95"/>
      <c r="I21" s="95"/>
      <c r="J21" s="95"/>
      <c r="K21" s="95"/>
    </row>
    <row r="22" spans="1:11" ht="15" customHeight="1">
      <c r="A22" s="95"/>
      <c r="B22" s="95"/>
      <c r="C22" s="95"/>
      <c r="D22" s="95"/>
      <c r="E22" s="95"/>
      <c r="F22" s="95"/>
      <c r="G22" s="95"/>
      <c r="H22" s="95"/>
      <c r="I22" s="95"/>
      <c r="J22" s="95"/>
      <c r="K22" s="95"/>
    </row>
    <row r="23" spans="1:11" ht="15" customHeight="1">
      <c r="A23" s="95"/>
      <c r="B23" s="95"/>
      <c r="C23" s="95"/>
      <c r="D23" s="95"/>
      <c r="E23" s="95"/>
      <c r="F23" s="95"/>
      <c r="G23" s="95"/>
      <c r="H23" s="95"/>
      <c r="I23" s="95"/>
      <c r="J23" s="95"/>
      <c r="K23" s="95"/>
    </row>
    <row r="24" spans="1:11" ht="15" customHeight="1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</row>
    <row r="25" spans="1:11" ht="15" customHeight="1">
      <c r="A25" s="95"/>
      <c r="B25" s="95"/>
      <c r="C25" s="95"/>
      <c r="D25" s="95"/>
      <c r="E25" s="95"/>
      <c r="F25" s="95"/>
      <c r="G25" s="95"/>
      <c r="H25" s="95"/>
      <c r="I25" s="95"/>
      <c r="J25" s="95"/>
      <c r="K25" s="95"/>
    </row>
    <row r="26" spans="1:11" ht="15" customHeight="1">
      <c r="A26" s="95"/>
      <c r="B26" s="95"/>
      <c r="C26" s="95"/>
      <c r="D26" s="95"/>
      <c r="E26" s="95"/>
      <c r="F26" s="95"/>
      <c r="G26" s="95"/>
      <c r="H26" s="95"/>
      <c r="I26" s="95"/>
      <c r="J26" s="95"/>
      <c r="K26" s="95"/>
    </row>
    <row r="27" spans="1:11" ht="15" customHeight="1">
      <c r="A27" s="95"/>
      <c r="B27" s="95"/>
      <c r="C27" s="95"/>
      <c r="D27" s="95"/>
      <c r="E27" s="95"/>
      <c r="F27" s="95"/>
      <c r="G27" s="95"/>
      <c r="H27" s="95"/>
      <c r="I27" s="95"/>
      <c r="J27" s="95"/>
      <c r="K27" s="95"/>
    </row>
    <row r="28" spans="1:11" ht="15" customHeight="1">
      <c r="A28" s="95"/>
      <c r="B28" s="95"/>
      <c r="C28" s="95"/>
      <c r="D28" s="95"/>
      <c r="E28" s="95"/>
      <c r="F28" s="95"/>
      <c r="G28" s="95"/>
      <c r="H28" s="95"/>
      <c r="I28" s="95"/>
      <c r="J28" s="95"/>
      <c r="K28" s="95"/>
    </row>
    <row r="29" spans="1:11" ht="15" customHeight="1">
      <c r="A29" s="95"/>
      <c r="B29" s="95"/>
      <c r="C29" s="95"/>
      <c r="D29" s="95"/>
      <c r="E29" s="95"/>
      <c r="F29" s="95"/>
      <c r="G29" s="95"/>
      <c r="H29" s="95"/>
      <c r="I29" s="95"/>
      <c r="J29" s="95"/>
      <c r="K29" s="95"/>
    </row>
    <row r="30" spans="1:11" ht="15" customHeight="1">
      <c r="A30" s="76"/>
      <c r="B30" s="76"/>
      <c r="C30" s="76"/>
      <c r="D30" s="76"/>
      <c r="E30" s="76"/>
      <c r="F30" s="76"/>
      <c r="G30" s="76"/>
      <c r="H30" s="76"/>
      <c r="I30" s="76"/>
      <c r="J30" s="76"/>
      <c r="K30" s="76"/>
    </row>
    <row r="31" spans="1:11" ht="15" customHeight="1">
      <c r="A31" s="76"/>
      <c r="B31" s="76"/>
      <c r="C31" s="76"/>
      <c r="D31" s="76"/>
      <c r="E31" s="76"/>
      <c r="F31" s="76"/>
      <c r="G31" s="76"/>
      <c r="H31" s="76"/>
      <c r="I31" s="76"/>
      <c r="J31" s="76"/>
      <c r="K31" s="76"/>
    </row>
    <row r="32" spans="1:11" ht="15" customHeight="1">
      <c r="A32" s="76"/>
      <c r="B32" s="76"/>
      <c r="C32" s="76"/>
      <c r="D32" s="76"/>
      <c r="E32" s="76"/>
      <c r="F32" s="76"/>
      <c r="G32" s="76"/>
      <c r="H32" s="76"/>
      <c r="I32" s="76"/>
      <c r="J32" s="76"/>
      <c r="K32" s="76"/>
    </row>
    <row r="33" spans="1:11" ht="15" customHeight="1">
      <c r="A33" s="518" t="s">
        <v>275</v>
      </c>
      <c r="B33" s="501"/>
      <c r="C33" s="501"/>
      <c r="D33" s="501"/>
      <c r="E33" s="501"/>
      <c r="F33" s="518" t="s">
        <v>66</v>
      </c>
      <c r="G33" s="518"/>
      <c r="H33" s="518"/>
      <c r="I33" s="518"/>
      <c r="J33" s="518"/>
      <c r="K33" s="518"/>
    </row>
    <row r="34" spans="1:11" ht="15" customHeight="1">
      <c r="A34" s="501"/>
      <c r="B34" s="501"/>
      <c r="C34" s="501"/>
      <c r="D34" s="501"/>
      <c r="E34" s="501"/>
      <c r="F34" s="518"/>
      <c r="G34" s="518"/>
      <c r="H34" s="518"/>
      <c r="I34" s="518"/>
      <c r="J34" s="518"/>
      <c r="K34" s="518"/>
    </row>
    <row r="35" spans="1:11" ht="15" customHeight="1">
      <c r="A35" s="121"/>
      <c r="B35" s="515"/>
      <c r="C35" s="515"/>
      <c r="D35" s="121"/>
      <c r="E35" s="122"/>
      <c r="F35" s="128"/>
      <c r="G35" s="128"/>
      <c r="H35" s="516"/>
      <c r="I35" s="516"/>
      <c r="J35" s="128"/>
      <c r="K35" s="128"/>
    </row>
    <row r="36" spans="1:11" ht="15" customHeight="1">
      <c r="A36" s="121"/>
      <c r="B36" s="121"/>
      <c r="C36" s="121"/>
      <c r="D36" s="121"/>
      <c r="E36" s="123"/>
      <c r="F36" s="123"/>
      <c r="G36" s="123"/>
      <c r="J36" s="123"/>
      <c r="K36" s="123"/>
    </row>
    <row r="37" spans="1:11" ht="15" customHeight="1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76"/>
    </row>
    <row r="38" spans="1:11" ht="15" customHeight="1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76"/>
    </row>
    <row r="39" spans="1:11" ht="15" customHeight="1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76"/>
    </row>
    <row r="40" spans="1:11" ht="15" customHeight="1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76"/>
    </row>
    <row r="41" spans="1:11" ht="15" customHeight="1">
      <c r="A41" s="76"/>
      <c r="B41" s="76"/>
      <c r="C41" s="76"/>
      <c r="D41" s="76"/>
      <c r="E41" s="76"/>
      <c r="F41" s="76"/>
      <c r="G41" s="76"/>
      <c r="H41" s="76"/>
      <c r="I41" s="76"/>
      <c r="J41" s="76"/>
      <c r="K41" s="76"/>
    </row>
    <row r="42" spans="1:11" ht="15" customHeight="1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</row>
    <row r="43" spans="1:11" ht="15" customHeight="1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</row>
    <row r="44" spans="1:11" ht="15" customHeight="1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</row>
    <row r="45" spans="1:11" ht="15" customHeight="1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</row>
    <row r="46" spans="1:11" ht="15" customHeight="1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</row>
    <row r="47" spans="1:11" ht="15" customHeight="1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</row>
    <row r="48" spans="1:11" ht="15" customHeight="1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</row>
    <row r="49" spans="1:11" ht="15" customHeight="1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</row>
    <row r="50" spans="1:11" ht="15" customHeight="1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19">
    <mergeCell ref="B35:C35"/>
    <mergeCell ref="H35:I35"/>
    <mergeCell ref="H18:I18"/>
    <mergeCell ref="A33:E34"/>
    <mergeCell ref="F33:K34"/>
    <mergeCell ref="A1:K1"/>
    <mergeCell ref="G4:K4"/>
    <mergeCell ref="B18:C18"/>
    <mergeCell ref="C4:F4"/>
    <mergeCell ref="A2:B2"/>
    <mergeCell ref="B5:B6"/>
    <mergeCell ref="C12:F13"/>
    <mergeCell ref="G12:K12"/>
    <mergeCell ref="G13:K13"/>
    <mergeCell ref="E5:E6"/>
    <mergeCell ref="F5:F6"/>
    <mergeCell ref="A3:K3"/>
    <mergeCell ref="A16:E17"/>
    <mergeCell ref="F16:K17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20"/>
  <dimension ref="A1:K57"/>
  <sheetViews>
    <sheetView showGridLines="0" topLeftCell="A25" zoomScaleNormal="100" zoomScaleSheetLayoutView="100" workbookViewId="0">
      <selection activeCell="K1" sqref="K1"/>
    </sheetView>
  </sheetViews>
  <sheetFormatPr defaultColWidth="9.140625" defaultRowHeight="12.75"/>
  <cols>
    <col min="1" max="1" width="20.7109375" style="84" customWidth="1"/>
    <col min="2" max="3" width="8.7109375" style="84" customWidth="1"/>
    <col min="4" max="4" width="9.7109375" style="84" customWidth="1"/>
    <col min="5" max="9" width="6.7109375" style="84" customWidth="1"/>
    <col min="10" max="10" width="7.7109375" style="84" customWidth="1"/>
    <col min="11" max="11" width="8.7109375" style="84" customWidth="1"/>
    <col min="12" max="13" width="9.140625" style="84"/>
    <col min="14" max="14" width="11.140625" style="84" customWidth="1"/>
    <col min="15" max="16384" width="9.140625" style="84"/>
  </cols>
  <sheetData>
    <row r="1" spans="1:11" ht="18">
      <c r="A1" s="519" t="str">
        <f>"5.8 Spotřeba zemního plynu a teplota ovzduší: "&amp;LOWER(A3)</f>
        <v>5.8 Spotřeba zemního plynu a teplota ovzduší: březen</v>
      </c>
      <c r="B1" s="519"/>
      <c r="C1" s="519"/>
      <c r="D1" s="519"/>
      <c r="E1" s="519"/>
      <c r="F1" s="519"/>
      <c r="G1" s="519"/>
      <c r="H1" s="519"/>
      <c r="I1" s="519"/>
      <c r="J1" s="519"/>
      <c r="K1" s="519"/>
    </row>
    <row r="2" spans="1:11" ht="6" customHeight="1">
      <c r="A2" s="523"/>
      <c r="B2" s="523"/>
      <c r="C2" s="301"/>
      <c r="D2" s="302"/>
      <c r="E2" s="303"/>
      <c r="F2" s="303"/>
      <c r="G2" s="303"/>
      <c r="H2" s="303"/>
      <c r="I2" s="76"/>
      <c r="J2" s="76"/>
      <c r="K2" s="76"/>
    </row>
    <row r="3" spans="1:11" ht="18.75" customHeight="1">
      <c r="A3" s="526" t="str">
        <f>'3.1'!F5</f>
        <v>Březen</v>
      </c>
      <c r="B3" s="526"/>
      <c r="C3" s="526"/>
      <c r="D3" s="526"/>
      <c r="E3" s="526"/>
      <c r="F3" s="526"/>
      <c r="G3" s="526"/>
      <c r="H3" s="526"/>
      <c r="I3" s="526"/>
      <c r="J3" s="526"/>
      <c r="K3" s="526"/>
    </row>
    <row r="4" spans="1:11" ht="24.95" customHeight="1">
      <c r="A4" s="129"/>
      <c r="B4" s="253">
        <f>'3.1'!A4</f>
        <v>2023</v>
      </c>
      <c r="C4" s="520" t="s">
        <v>60</v>
      </c>
      <c r="D4" s="521"/>
      <c r="E4" s="521"/>
      <c r="F4" s="522"/>
      <c r="G4" s="520" t="s">
        <v>186</v>
      </c>
      <c r="H4" s="521"/>
      <c r="I4" s="521"/>
      <c r="J4" s="521"/>
      <c r="K4" s="521"/>
    </row>
    <row r="5" spans="1:11" ht="22.5">
      <c r="A5" s="273"/>
      <c r="B5" s="490" t="s">
        <v>185</v>
      </c>
      <c r="C5" s="346"/>
      <c r="D5" s="347"/>
      <c r="E5" s="490" t="s">
        <v>279</v>
      </c>
      <c r="F5" s="524" t="s">
        <v>282</v>
      </c>
      <c r="G5" s="348" t="s">
        <v>62</v>
      </c>
      <c r="H5" s="349" t="s">
        <v>173</v>
      </c>
      <c r="I5" s="349" t="s">
        <v>174</v>
      </c>
      <c r="J5" s="349" t="s">
        <v>280</v>
      </c>
      <c r="K5" s="349" t="s">
        <v>281</v>
      </c>
    </row>
    <row r="6" spans="1:11" ht="24.95" customHeight="1">
      <c r="A6" s="350" t="s">
        <v>283</v>
      </c>
      <c r="B6" s="486"/>
      <c r="C6" s="222" t="s">
        <v>261</v>
      </c>
      <c r="D6" s="220" t="s">
        <v>262</v>
      </c>
      <c r="E6" s="486"/>
      <c r="F6" s="525"/>
      <c r="G6" s="351" t="s">
        <v>230</v>
      </c>
      <c r="H6" s="352" t="s">
        <v>230</v>
      </c>
      <c r="I6" s="352" t="s">
        <v>230</v>
      </c>
      <c r="J6" s="352" t="s">
        <v>230</v>
      </c>
      <c r="K6" s="352" t="s">
        <v>230</v>
      </c>
    </row>
    <row r="7" spans="1:11" ht="15.95" customHeight="1">
      <c r="A7" s="155" t="s">
        <v>20</v>
      </c>
      <c r="B7" s="130">
        <f>'5.2'!D27</f>
        <v>405777</v>
      </c>
      <c r="C7" s="314">
        <f>'5.2'!E27</f>
        <v>85945.845000000001</v>
      </c>
      <c r="D7" s="130">
        <f>'5.2'!F27</f>
        <v>934027.24559895427</v>
      </c>
      <c r="E7" s="308">
        <f>C7/$C$11</f>
        <v>0.11172418506691224</v>
      </c>
      <c r="F7" s="333">
        <f>'5.2'!H27</f>
        <v>-0.14253537376526795</v>
      </c>
      <c r="G7" s="331">
        <v>6.3161290322580648</v>
      </c>
      <c r="H7" s="325">
        <v>14.3</v>
      </c>
      <c r="I7" s="325">
        <v>0.1</v>
      </c>
      <c r="J7" s="325">
        <v>4.599999999999997</v>
      </c>
      <c r="K7" s="325">
        <v>1.7161290322580678</v>
      </c>
    </row>
    <row r="8" spans="1:11" ht="15.95" customHeight="1">
      <c r="A8" s="155" t="s">
        <v>87</v>
      </c>
      <c r="B8" s="130">
        <f>'5.3'!D27</f>
        <v>2244774</v>
      </c>
      <c r="C8" s="314">
        <f>'5.3'!E27</f>
        <v>621172.57123024494</v>
      </c>
      <c r="D8" s="130">
        <f>'5.3'!F27</f>
        <v>6727420.7430999996</v>
      </c>
      <c r="E8" s="308">
        <f t="shared" ref="E8:E10" si="0">C8/$C$11</f>
        <v>0.80748521707614385</v>
      </c>
      <c r="F8" s="333">
        <f>'5.3'!H27</f>
        <v>-0.15738059896761949</v>
      </c>
      <c r="G8" s="331">
        <v>4.808064516129031</v>
      </c>
      <c r="H8" s="326">
        <v>12.800000000000002</v>
      </c>
      <c r="I8" s="326">
        <v>-0.66666666666666663</v>
      </c>
      <c r="J8" s="326">
        <v>3.383333333333336</v>
      </c>
      <c r="K8" s="325">
        <v>1.424731182795695</v>
      </c>
    </row>
    <row r="9" spans="1:11" ht="15.95" customHeight="1">
      <c r="A9" s="155" t="s">
        <v>211</v>
      </c>
      <c r="B9" s="130">
        <f>'5.4'!D27</f>
        <v>112563</v>
      </c>
      <c r="C9" s="314">
        <f>'5.4'!E27</f>
        <v>30476.012999999999</v>
      </c>
      <c r="D9" s="130">
        <f>'5.4'!F27</f>
        <v>333084.73147</v>
      </c>
      <c r="E9" s="308">
        <f t="shared" si="0"/>
        <v>3.9616897320791059E-2</v>
      </c>
      <c r="F9" s="333">
        <f>'5.4'!H27</f>
        <v>-0.17395904003001025</v>
      </c>
      <c r="G9" s="331">
        <v>4.8677419354838705</v>
      </c>
      <c r="H9" s="326">
        <v>12.5</v>
      </c>
      <c r="I9" s="326">
        <v>-0.7</v>
      </c>
      <c r="J9" s="326">
        <v>2.9000000000000008</v>
      </c>
      <c r="K9" s="325">
        <v>1.9677419354838697</v>
      </c>
    </row>
    <row r="10" spans="1:11" ht="15.95" customHeight="1">
      <c r="A10" s="155" t="s">
        <v>32</v>
      </c>
      <c r="B10" s="130">
        <f>'5.5'!D27</f>
        <v>9430</v>
      </c>
      <c r="C10" s="314">
        <f>'5.5'!E27</f>
        <v>31673.611960000002</v>
      </c>
      <c r="D10" s="130">
        <f>'5.5'!F27</f>
        <v>345486.69451300002</v>
      </c>
      <c r="E10" s="308">
        <f t="shared" si="0"/>
        <v>4.1173700536152796E-2</v>
      </c>
      <c r="F10" s="333">
        <f>'5.5'!H27</f>
        <v>-0.34423914564743102</v>
      </c>
      <c r="G10" s="331">
        <v>4.8774193548387101</v>
      </c>
      <c r="H10" s="326">
        <v>12.9</v>
      </c>
      <c r="I10" s="326">
        <v>-0.6</v>
      </c>
      <c r="J10" s="326">
        <v>3.512903225806451</v>
      </c>
      <c r="K10" s="325">
        <v>1.3645161290322592</v>
      </c>
    </row>
    <row r="11" spans="1:11" ht="15.95" customHeight="1">
      <c r="A11" s="160" t="s">
        <v>3</v>
      </c>
      <c r="B11" s="311">
        <f>SUM(B7:B10)</f>
        <v>2772544</v>
      </c>
      <c r="C11" s="315">
        <f t="shared" ref="C11:E11" si="1">SUM(C7:C10)</f>
        <v>769268.04119024496</v>
      </c>
      <c r="D11" s="311">
        <f t="shared" si="1"/>
        <v>8340019.4146819534</v>
      </c>
      <c r="E11" s="312">
        <f t="shared" si="1"/>
        <v>1</v>
      </c>
      <c r="F11" s="334">
        <f>'5.1'!H28</f>
        <v>-0.16621310572983022</v>
      </c>
      <c r="G11" s="332">
        <v>4.8774193548387101</v>
      </c>
      <c r="H11" s="330">
        <v>12.9</v>
      </c>
      <c r="I11" s="330">
        <v>-0.6</v>
      </c>
      <c r="J11" s="330">
        <v>3.512903225806451</v>
      </c>
      <c r="K11" s="329">
        <v>1.3645161290322592</v>
      </c>
    </row>
    <row r="12" spans="1:11" ht="15" customHeight="1">
      <c r="A12" s="102"/>
      <c r="B12" s="95"/>
      <c r="C12" s="514" t="s">
        <v>241</v>
      </c>
      <c r="D12" s="514"/>
      <c r="E12" s="514"/>
      <c r="F12" s="514"/>
      <c r="G12" s="517" t="s">
        <v>242</v>
      </c>
      <c r="H12" s="517"/>
      <c r="I12" s="517"/>
      <c r="J12" s="517"/>
      <c r="K12" s="517"/>
    </row>
    <row r="13" spans="1:11" ht="15" customHeight="1">
      <c r="A13" s="95"/>
      <c r="B13" s="95"/>
      <c r="C13" s="514"/>
      <c r="D13" s="514"/>
      <c r="E13" s="514"/>
      <c r="F13" s="514"/>
      <c r="G13" s="517" t="s">
        <v>243</v>
      </c>
      <c r="H13" s="517"/>
      <c r="I13" s="517"/>
      <c r="J13" s="517"/>
      <c r="K13" s="517"/>
    </row>
    <row r="14" spans="1:11" ht="15" customHeight="1">
      <c r="A14" s="95"/>
      <c r="B14" s="95"/>
      <c r="C14" s="99"/>
      <c r="D14" s="99"/>
      <c r="E14" s="99"/>
      <c r="F14" s="99"/>
      <c r="G14" s="87"/>
      <c r="H14" s="87"/>
      <c r="I14" s="87"/>
      <c r="J14" s="87"/>
      <c r="K14" s="87"/>
    </row>
    <row r="15" spans="1:11" ht="15" customHeight="1">
      <c r="A15" s="95"/>
      <c r="B15" s="95"/>
      <c r="C15" s="95"/>
      <c r="D15" s="100"/>
      <c r="E15" s="101"/>
      <c r="F15" s="101"/>
      <c r="G15" s="95"/>
      <c r="H15" s="102"/>
      <c r="I15" s="87"/>
      <c r="J15" s="95"/>
      <c r="K15" s="95"/>
    </row>
    <row r="16" spans="1:11" ht="18" customHeight="1">
      <c r="A16" s="518" t="s">
        <v>273</v>
      </c>
      <c r="B16" s="518"/>
      <c r="C16" s="518"/>
      <c r="D16" s="518"/>
      <c r="E16" s="518"/>
      <c r="F16" s="518" t="s">
        <v>274</v>
      </c>
      <c r="G16" s="518"/>
      <c r="H16" s="518"/>
      <c r="I16" s="518"/>
      <c r="J16" s="518"/>
      <c r="K16" s="518"/>
    </row>
    <row r="17" spans="1:11" ht="15" customHeight="1">
      <c r="A17" s="518"/>
      <c r="B17" s="518"/>
      <c r="C17" s="518"/>
      <c r="D17" s="518"/>
      <c r="E17" s="518"/>
      <c r="F17" s="518"/>
      <c r="G17" s="518"/>
      <c r="H17" s="518"/>
      <c r="I17" s="518"/>
      <c r="J17" s="518"/>
      <c r="K17" s="518"/>
    </row>
    <row r="18" spans="1:11" ht="15" customHeight="1">
      <c r="A18" s="121"/>
      <c r="B18" s="515"/>
      <c r="C18" s="515"/>
      <c r="D18" s="121"/>
      <c r="E18" s="121"/>
      <c r="F18" s="121"/>
      <c r="G18" s="121"/>
      <c r="H18" s="515"/>
      <c r="I18" s="515"/>
      <c r="J18" s="121"/>
      <c r="K18" s="121"/>
    </row>
    <row r="19" spans="1:11" ht="15" customHeight="1">
      <c r="A19" s="95"/>
      <c r="B19" s="95"/>
      <c r="C19" s="95"/>
      <c r="D19" s="95"/>
      <c r="E19" s="95"/>
      <c r="F19" s="95"/>
      <c r="G19" s="95"/>
      <c r="H19" s="95"/>
      <c r="I19" s="95"/>
      <c r="J19" s="95"/>
      <c r="K19" s="95"/>
    </row>
    <row r="20" spans="1:11" ht="15" customHeight="1">
      <c r="A20" s="95"/>
      <c r="B20" s="95"/>
      <c r="C20" s="95"/>
      <c r="D20" s="95"/>
      <c r="E20" s="95"/>
      <c r="F20" s="95"/>
      <c r="G20" s="95"/>
      <c r="H20" s="95"/>
      <c r="I20" s="95"/>
      <c r="J20" s="95"/>
      <c r="K20" s="95"/>
    </row>
    <row r="21" spans="1:11" ht="15" customHeight="1">
      <c r="A21" s="95"/>
      <c r="B21" s="95"/>
      <c r="C21" s="95"/>
      <c r="D21" s="95"/>
      <c r="E21" s="95"/>
      <c r="F21" s="95"/>
      <c r="G21" s="95"/>
      <c r="H21" s="95"/>
      <c r="I21" s="95"/>
      <c r="J21" s="95"/>
      <c r="K21" s="95"/>
    </row>
    <row r="22" spans="1:11" ht="15" customHeight="1">
      <c r="A22" s="95"/>
      <c r="B22" s="95"/>
      <c r="C22" s="95"/>
      <c r="D22" s="95"/>
      <c r="E22" s="95"/>
      <c r="F22" s="95"/>
      <c r="G22" s="95"/>
      <c r="H22" s="95"/>
      <c r="I22" s="95"/>
      <c r="J22" s="95"/>
      <c r="K22" s="95"/>
    </row>
    <row r="23" spans="1:11" ht="15" customHeight="1">
      <c r="A23" s="95"/>
      <c r="B23" s="95"/>
      <c r="C23" s="95"/>
      <c r="D23" s="95"/>
      <c r="E23" s="95"/>
      <c r="F23" s="95"/>
      <c r="G23" s="95"/>
      <c r="H23" s="95"/>
      <c r="I23" s="95"/>
      <c r="J23" s="95"/>
      <c r="K23" s="95"/>
    </row>
    <row r="24" spans="1:11" ht="15" customHeight="1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</row>
    <row r="25" spans="1:11" ht="15" customHeight="1">
      <c r="A25" s="95"/>
      <c r="B25" s="95"/>
      <c r="C25" s="95"/>
      <c r="D25" s="95"/>
      <c r="E25" s="95"/>
      <c r="F25" s="95"/>
      <c r="G25" s="95"/>
      <c r="H25" s="95"/>
      <c r="I25" s="95"/>
      <c r="J25" s="95"/>
      <c r="K25" s="95"/>
    </row>
    <row r="26" spans="1:11" ht="15" customHeight="1">
      <c r="A26" s="95"/>
      <c r="B26" s="95"/>
      <c r="C26" s="95"/>
      <c r="D26" s="95"/>
      <c r="E26" s="95"/>
      <c r="F26" s="95"/>
      <c r="G26" s="95"/>
      <c r="H26" s="95"/>
      <c r="I26" s="95"/>
      <c r="J26" s="95"/>
      <c r="K26" s="95"/>
    </row>
    <row r="27" spans="1:11" ht="15" customHeight="1">
      <c r="A27" s="95"/>
      <c r="B27" s="95"/>
      <c r="C27" s="95"/>
      <c r="D27" s="95"/>
      <c r="E27" s="95"/>
      <c r="F27" s="95"/>
      <c r="G27" s="95"/>
      <c r="H27" s="95"/>
      <c r="I27" s="95"/>
      <c r="J27" s="95"/>
      <c r="K27" s="95"/>
    </row>
    <row r="28" spans="1:11" ht="15" customHeight="1">
      <c r="A28" s="95"/>
      <c r="B28" s="95"/>
      <c r="C28" s="95"/>
      <c r="D28" s="95"/>
      <c r="E28" s="95"/>
      <c r="F28" s="95"/>
      <c r="G28" s="95"/>
      <c r="H28" s="95"/>
      <c r="I28" s="95"/>
      <c r="J28" s="95"/>
      <c r="K28" s="95"/>
    </row>
    <row r="29" spans="1:11" ht="15" customHeight="1">
      <c r="A29" s="95"/>
      <c r="B29" s="95"/>
      <c r="C29" s="95"/>
      <c r="D29" s="95"/>
      <c r="E29" s="95"/>
      <c r="F29" s="95"/>
      <c r="G29" s="95"/>
      <c r="H29" s="95"/>
      <c r="I29" s="95"/>
      <c r="J29" s="95"/>
      <c r="K29" s="95"/>
    </row>
    <row r="30" spans="1:11" ht="15" customHeight="1">
      <c r="A30" s="76"/>
      <c r="B30" s="76"/>
      <c r="C30" s="76"/>
      <c r="D30" s="76"/>
      <c r="E30" s="76"/>
      <c r="F30" s="76"/>
      <c r="G30" s="76"/>
      <c r="H30" s="76"/>
      <c r="I30" s="76"/>
      <c r="J30" s="76"/>
      <c r="K30" s="76"/>
    </row>
    <row r="31" spans="1:11" ht="15" customHeight="1">
      <c r="A31" s="76"/>
      <c r="B31" s="76"/>
      <c r="C31" s="76"/>
      <c r="D31" s="76"/>
      <c r="E31" s="76"/>
      <c r="F31" s="76"/>
      <c r="G31" s="76"/>
      <c r="H31" s="76"/>
      <c r="I31" s="76"/>
      <c r="J31" s="76"/>
      <c r="K31" s="76"/>
    </row>
    <row r="32" spans="1:11" ht="15" customHeight="1">
      <c r="A32" s="76"/>
      <c r="B32" s="76"/>
      <c r="C32" s="76"/>
      <c r="D32" s="76"/>
      <c r="E32" s="76"/>
      <c r="F32" s="76"/>
      <c r="G32" s="76"/>
      <c r="H32" s="76"/>
      <c r="I32" s="76"/>
      <c r="J32" s="76"/>
      <c r="K32" s="76"/>
    </row>
    <row r="33" spans="1:11" ht="15" customHeight="1">
      <c r="A33" s="518" t="s">
        <v>275</v>
      </c>
      <c r="B33" s="501"/>
      <c r="C33" s="501"/>
      <c r="D33" s="501"/>
      <c r="E33" s="501"/>
      <c r="F33" s="518" t="s">
        <v>66</v>
      </c>
      <c r="G33" s="518"/>
      <c r="H33" s="518"/>
      <c r="I33" s="518"/>
      <c r="J33" s="518"/>
      <c r="K33" s="518"/>
    </row>
    <row r="34" spans="1:11" ht="15" customHeight="1">
      <c r="A34" s="501"/>
      <c r="B34" s="501"/>
      <c r="C34" s="501"/>
      <c r="D34" s="501"/>
      <c r="E34" s="501"/>
      <c r="F34" s="518"/>
      <c r="G34" s="518"/>
      <c r="H34" s="518"/>
      <c r="I34" s="518"/>
      <c r="J34" s="518"/>
      <c r="K34" s="518"/>
    </row>
    <row r="35" spans="1:11" ht="15" customHeight="1">
      <c r="A35" s="121"/>
      <c r="B35" s="515"/>
      <c r="C35" s="515"/>
      <c r="D35" s="121"/>
      <c r="E35" s="122"/>
      <c r="F35" s="128"/>
      <c r="G35" s="128"/>
      <c r="H35" s="516"/>
      <c r="I35" s="516"/>
      <c r="J35" s="128"/>
      <c r="K35" s="128"/>
    </row>
    <row r="36" spans="1:11" ht="15" customHeight="1">
      <c r="A36" s="121"/>
      <c r="B36" s="121"/>
      <c r="C36" s="121"/>
      <c r="D36" s="121"/>
      <c r="E36" s="123"/>
      <c r="F36" s="123"/>
      <c r="G36" s="123"/>
      <c r="J36" s="123"/>
      <c r="K36" s="123"/>
    </row>
    <row r="37" spans="1:11" ht="15" customHeight="1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76"/>
    </row>
    <row r="38" spans="1:11" ht="15" customHeight="1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76"/>
    </row>
    <row r="39" spans="1:11" ht="15" customHeight="1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76"/>
    </row>
    <row r="40" spans="1:11" ht="15" customHeight="1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76"/>
    </row>
    <row r="41" spans="1:11" ht="15" customHeight="1">
      <c r="A41" s="76"/>
      <c r="B41" s="76"/>
      <c r="C41" s="76"/>
      <c r="D41" s="76"/>
      <c r="E41" s="76"/>
      <c r="F41" s="76"/>
      <c r="G41" s="76"/>
      <c r="H41" s="76"/>
      <c r="I41" s="76"/>
      <c r="J41" s="76"/>
      <c r="K41" s="76"/>
    </row>
    <row r="42" spans="1:11" ht="15" customHeight="1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</row>
    <row r="43" spans="1:11" ht="15" customHeight="1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</row>
    <row r="44" spans="1:11" ht="15" customHeight="1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</row>
    <row r="45" spans="1:11" ht="15" customHeight="1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</row>
    <row r="46" spans="1:11" ht="15" customHeight="1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</row>
    <row r="47" spans="1:11" ht="15" customHeight="1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</row>
    <row r="48" spans="1:11" ht="15" customHeight="1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</row>
    <row r="49" spans="1:11" ht="15" customHeight="1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</row>
    <row r="50" spans="1:11" ht="15" customHeight="1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19">
    <mergeCell ref="H35:I35"/>
    <mergeCell ref="B5:B6"/>
    <mergeCell ref="C12:F13"/>
    <mergeCell ref="G12:K12"/>
    <mergeCell ref="G13:K13"/>
    <mergeCell ref="B18:C18"/>
    <mergeCell ref="H18:I18"/>
    <mergeCell ref="B35:C35"/>
    <mergeCell ref="E5:E6"/>
    <mergeCell ref="F5:F6"/>
    <mergeCell ref="A16:E17"/>
    <mergeCell ref="A33:E34"/>
    <mergeCell ref="F33:K34"/>
    <mergeCell ref="F16:K17"/>
    <mergeCell ref="A1:K1"/>
    <mergeCell ref="G4:K4"/>
    <mergeCell ref="A2:B2"/>
    <mergeCell ref="C4:F4"/>
    <mergeCell ref="A3:K3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21"/>
  <dimension ref="A1:K57"/>
  <sheetViews>
    <sheetView showGridLines="0" zoomScaleNormal="100" zoomScaleSheetLayoutView="100" workbookViewId="0">
      <selection activeCell="K1" sqref="K1"/>
    </sheetView>
  </sheetViews>
  <sheetFormatPr defaultColWidth="9.140625" defaultRowHeight="12.75"/>
  <cols>
    <col min="1" max="1" width="20.7109375" style="84" customWidth="1"/>
    <col min="2" max="3" width="8.7109375" style="84" customWidth="1"/>
    <col min="4" max="4" width="9.7109375" style="84" customWidth="1"/>
    <col min="5" max="9" width="6.7109375" style="84" customWidth="1"/>
    <col min="10" max="10" width="7.7109375" style="84" customWidth="1"/>
    <col min="11" max="11" width="8.7109375" style="84" customWidth="1"/>
    <col min="12" max="13" width="9.140625" style="84"/>
    <col min="14" max="14" width="11.140625" style="84" customWidth="1"/>
    <col min="15" max="16384" width="9.140625" style="84"/>
  </cols>
  <sheetData>
    <row r="1" spans="1:11" ht="18">
      <c r="A1" s="519" t="str">
        <f>"5.9 Spotřeba zemního plynu a teplota ovzduší: "&amp;(A3)</f>
        <v>5.9 Spotřeba zemního plynu a teplota ovzduší: I. čtvrtletí</v>
      </c>
      <c r="B1" s="519"/>
      <c r="C1" s="519"/>
      <c r="D1" s="519"/>
      <c r="E1" s="519"/>
      <c r="F1" s="519"/>
      <c r="G1" s="519"/>
      <c r="H1" s="519"/>
      <c r="I1" s="519"/>
      <c r="J1" s="519"/>
      <c r="K1" s="519"/>
    </row>
    <row r="2" spans="1:11" ht="6" customHeight="1">
      <c r="A2" s="523"/>
      <c r="B2" s="523"/>
      <c r="C2" s="301"/>
      <c r="D2" s="302"/>
      <c r="E2" s="303"/>
      <c r="F2" s="303"/>
      <c r="G2" s="303"/>
      <c r="H2" s="303"/>
      <c r="I2" s="76"/>
      <c r="J2" s="76"/>
      <c r="K2" s="76"/>
    </row>
    <row r="3" spans="1:11" ht="18.75" customHeight="1">
      <c r="A3" s="526" t="str">
        <f>'3.1'!G5</f>
        <v>I. čtvrtletí</v>
      </c>
      <c r="B3" s="526"/>
      <c r="C3" s="526"/>
      <c r="D3" s="526"/>
      <c r="E3" s="526"/>
      <c r="F3" s="526"/>
      <c r="G3" s="526"/>
      <c r="H3" s="526"/>
      <c r="I3" s="526"/>
      <c r="J3" s="526"/>
      <c r="K3" s="526"/>
    </row>
    <row r="4" spans="1:11" ht="24.95" customHeight="1">
      <c r="A4" s="129"/>
      <c r="B4" s="253">
        <f>'3.1'!A4</f>
        <v>2023</v>
      </c>
      <c r="C4" s="520" t="s">
        <v>60</v>
      </c>
      <c r="D4" s="521"/>
      <c r="E4" s="521"/>
      <c r="F4" s="522"/>
      <c r="G4" s="520" t="s">
        <v>186</v>
      </c>
      <c r="H4" s="521"/>
      <c r="I4" s="521"/>
      <c r="J4" s="521"/>
      <c r="K4" s="521"/>
    </row>
    <row r="5" spans="1:11" ht="22.5" customHeight="1">
      <c r="A5" s="273"/>
      <c r="B5" s="524" t="s">
        <v>185</v>
      </c>
      <c r="C5" s="346"/>
      <c r="D5" s="347"/>
      <c r="E5" s="529" t="s">
        <v>279</v>
      </c>
      <c r="F5" s="530" t="s">
        <v>282</v>
      </c>
      <c r="G5" s="348" t="s">
        <v>62</v>
      </c>
      <c r="H5" s="349" t="s">
        <v>173</v>
      </c>
      <c r="I5" s="349" t="s">
        <v>174</v>
      </c>
      <c r="J5" s="349" t="s">
        <v>280</v>
      </c>
      <c r="K5" s="349" t="s">
        <v>281</v>
      </c>
    </row>
    <row r="6" spans="1:11" ht="24.95" customHeight="1">
      <c r="A6" s="350" t="s">
        <v>283</v>
      </c>
      <c r="B6" s="525"/>
      <c r="C6" s="222" t="s">
        <v>261</v>
      </c>
      <c r="D6" s="220" t="s">
        <v>262</v>
      </c>
      <c r="E6" s="486"/>
      <c r="F6" s="525"/>
      <c r="G6" s="351" t="s">
        <v>230</v>
      </c>
      <c r="H6" s="352" t="s">
        <v>230</v>
      </c>
      <c r="I6" s="352" t="s">
        <v>230</v>
      </c>
      <c r="J6" s="352" t="s">
        <v>230</v>
      </c>
      <c r="K6" s="352" t="s">
        <v>230</v>
      </c>
    </row>
    <row r="7" spans="1:11" ht="15.95" customHeight="1">
      <c r="A7" s="155" t="s">
        <v>20</v>
      </c>
      <c r="B7" s="130">
        <f>'5.2'!D34</f>
        <v>405777</v>
      </c>
      <c r="C7" s="314">
        <f>'5.2'!E34</f>
        <v>289971.1520470953</v>
      </c>
      <c r="D7" s="130">
        <f>'5.2'!F34</f>
        <v>3157598.8903889544</v>
      </c>
      <c r="E7" s="308">
        <f>C7/$C$11</f>
        <v>0.11498510263850045</v>
      </c>
      <c r="F7" s="333">
        <f>'5.2'!H34</f>
        <v>-0.13053681869431513</v>
      </c>
      <c r="G7" s="331">
        <f>AVERAGE('5.6'!G7,'5.7'!G7,'5.8'!G7)</f>
        <v>4.3733486943164364</v>
      </c>
      <c r="H7" s="325">
        <f>MAX('5.6'!H7,'5.7'!H7,'5.8'!H7)</f>
        <v>14.3</v>
      </c>
      <c r="I7" s="325">
        <f>MIN('5.6'!I7,'5.7'!I7,'5.8'!I7)</f>
        <v>-4.4000000000000004</v>
      </c>
      <c r="J7" s="325">
        <f>AVERAGE('5.6'!J7,'5.7'!J7,'5.8'!J7)</f>
        <v>1.5666666666666655</v>
      </c>
      <c r="K7" s="325">
        <f>G7-J7</f>
        <v>2.8066820276497708</v>
      </c>
    </row>
    <row r="8" spans="1:11" ht="15.95" customHeight="1">
      <c r="A8" s="155" t="s">
        <v>87</v>
      </c>
      <c r="B8" s="130">
        <f>'5.3'!D34</f>
        <v>2244774</v>
      </c>
      <c r="C8" s="314">
        <f>'5.3'!E34</f>
        <v>2036608.499707636</v>
      </c>
      <c r="D8" s="130">
        <f>'5.3'!F34</f>
        <v>22106078.266929999</v>
      </c>
      <c r="E8" s="308">
        <f t="shared" ref="E8:E10" si="0">C8/$C$11</f>
        <v>0.80759632715219531</v>
      </c>
      <c r="F8" s="333">
        <f>'5.3'!H34</f>
        <v>-0.14407544031079378</v>
      </c>
      <c r="G8" s="331">
        <f>AVERAGE('5.6'!G8,'5.7'!G8,'5.8'!G8)</f>
        <v>2.8050627240143364</v>
      </c>
      <c r="H8" s="326">
        <f>MAX('5.6'!H8,'5.7'!H8,'5.8'!H8)</f>
        <v>12.800000000000002</v>
      </c>
      <c r="I8" s="326">
        <f>MIN('5.6'!I8,'5.7'!I8,'5.8'!I8)</f>
        <v>-5.9833333333333343</v>
      </c>
      <c r="J8" s="326">
        <f>AVERAGE('5.6'!J8,'5.7'!J8,'5.8'!J8)</f>
        <v>0.42777777777777876</v>
      </c>
      <c r="K8" s="325">
        <f t="shared" ref="K8:K11" si="1">G8-J8</f>
        <v>2.3772849462365575</v>
      </c>
    </row>
    <row r="9" spans="1:11" ht="15.95" customHeight="1">
      <c r="A9" s="155" t="s">
        <v>211</v>
      </c>
      <c r="B9" s="130">
        <f>'5.4'!D34</f>
        <v>112563</v>
      </c>
      <c r="C9" s="314">
        <f>'5.4'!E34</f>
        <v>101321.21200000001</v>
      </c>
      <c r="D9" s="130">
        <f>'5.4'!F34</f>
        <v>1105021.2447199998</v>
      </c>
      <c r="E9" s="308">
        <f t="shared" si="0"/>
        <v>4.017789314222911E-2</v>
      </c>
      <c r="F9" s="333">
        <f>'5.4'!H34</f>
        <v>-0.14528892128181492</v>
      </c>
      <c r="G9" s="331">
        <f>AVERAGE('5.6'!G9,'5.7'!G9,'5.8'!G9)</f>
        <v>2.6651305683563744</v>
      </c>
      <c r="H9" s="326">
        <f>MAX('5.6'!H9,'5.7'!H9,'5.8'!H9)</f>
        <v>12.5</v>
      </c>
      <c r="I9" s="326">
        <f>MIN('5.6'!I9,'5.7'!I9,'5.8'!I9)</f>
        <v>-7</v>
      </c>
      <c r="J9" s="326">
        <f>AVERAGE('5.6'!J9,'5.7'!J9,'5.8'!J9)</f>
        <v>-6.6666666666666582E-2</v>
      </c>
      <c r="K9" s="325">
        <f t="shared" si="1"/>
        <v>2.7317972350230408</v>
      </c>
    </row>
    <row r="10" spans="1:11" ht="15.95" customHeight="1">
      <c r="A10" s="155" t="s">
        <v>32</v>
      </c>
      <c r="B10" s="130">
        <f>'5.5'!D34</f>
        <v>9430</v>
      </c>
      <c r="C10" s="314">
        <f>'5.5'!E34</f>
        <v>93914.09656000002</v>
      </c>
      <c r="D10" s="130">
        <f>'5.5'!F34</f>
        <v>1027273.6591890001</v>
      </c>
      <c r="E10" s="308">
        <f t="shared" si="0"/>
        <v>3.724067706707522E-2</v>
      </c>
      <c r="F10" s="333">
        <f>'5.5'!H34</f>
        <v>-0.18974701491467261</v>
      </c>
      <c r="G10" s="331">
        <f>AVERAGE('5.6'!G10,'5.7'!G10,'5.8'!G10)</f>
        <v>2.8142473118279572</v>
      </c>
      <c r="H10" s="326">
        <f>MAX('5.6'!H10,'5.7'!H10,'5.8'!H10)</f>
        <v>12.9</v>
      </c>
      <c r="I10" s="326">
        <f>MIN('5.6'!I10,'5.7'!I10,'5.8'!I10)</f>
        <v>-6.1</v>
      </c>
      <c r="J10" s="326">
        <f>AVERAGE('5.6'!J10,'5.7'!J10,'5.8'!J10)</f>
        <v>0.71064145346681462</v>
      </c>
      <c r="K10" s="325">
        <f t="shared" si="1"/>
        <v>2.1036058583611426</v>
      </c>
    </row>
    <row r="11" spans="1:11" ht="15.95" customHeight="1">
      <c r="A11" s="160" t="s">
        <v>3</v>
      </c>
      <c r="B11" s="311">
        <f>'5.1'!D35</f>
        <v>2772544</v>
      </c>
      <c r="C11" s="315">
        <f>'5.1'!E35</f>
        <v>2521814.9603147311</v>
      </c>
      <c r="D11" s="311">
        <f>'5.1'!F35</f>
        <v>27395972.061227955</v>
      </c>
      <c r="E11" s="312">
        <f t="shared" ref="E11" si="2">SUM(E7:E10)</f>
        <v>1</v>
      </c>
      <c r="F11" s="334">
        <f>'5.1'!H35</f>
        <v>-0.1443883624942992</v>
      </c>
      <c r="G11" s="332">
        <f>AVERAGE('5.6'!G11,'5.7'!G11,'5.8'!G11)</f>
        <v>2.8142473118279572</v>
      </c>
      <c r="H11" s="330">
        <f>MAX('5.6'!H11,'5.7'!H11,'5.8'!H11)</f>
        <v>12.9</v>
      </c>
      <c r="I11" s="330">
        <f>MIN('5.6'!I11,'5.7'!I11,'5.8'!I11)</f>
        <v>-6.1</v>
      </c>
      <c r="J11" s="330">
        <f>AVERAGE('5.6'!J11,'5.7'!J11,'5.8'!J11)</f>
        <v>0.71064145346681462</v>
      </c>
      <c r="K11" s="329">
        <f t="shared" si="1"/>
        <v>2.1036058583611426</v>
      </c>
    </row>
    <row r="12" spans="1:11" ht="15" customHeight="1">
      <c r="A12" s="102"/>
      <c r="B12" s="95"/>
      <c r="C12" s="514" t="s">
        <v>241</v>
      </c>
      <c r="D12" s="514"/>
      <c r="E12" s="514"/>
      <c r="F12" s="514"/>
      <c r="G12" s="517" t="s">
        <v>242</v>
      </c>
      <c r="H12" s="517"/>
      <c r="I12" s="517"/>
      <c r="J12" s="517"/>
      <c r="K12" s="517"/>
    </row>
    <row r="13" spans="1:11" ht="15" customHeight="1">
      <c r="A13" s="95"/>
      <c r="B13" s="95"/>
      <c r="C13" s="514"/>
      <c r="D13" s="514"/>
      <c r="E13" s="514"/>
      <c r="F13" s="514"/>
      <c r="G13" s="517" t="s">
        <v>243</v>
      </c>
      <c r="H13" s="517"/>
      <c r="I13" s="517"/>
      <c r="J13" s="517"/>
      <c r="K13" s="517"/>
    </row>
    <row r="14" spans="1:11" ht="15" customHeight="1">
      <c r="A14" s="95"/>
      <c r="B14" s="95"/>
      <c r="C14" s="99"/>
      <c r="D14" s="99"/>
      <c r="E14" s="99"/>
      <c r="F14" s="99"/>
      <c r="G14" s="87"/>
      <c r="H14" s="87"/>
      <c r="I14" s="87"/>
      <c r="J14" s="87"/>
      <c r="K14" s="87"/>
    </row>
    <row r="15" spans="1:11" ht="15" customHeight="1">
      <c r="A15" s="95"/>
      <c r="B15" s="95"/>
      <c r="C15" s="95"/>
      <c r="D15" s="100"/>
      <c r="E15" s="101"/>
      <c r="F15" s="101"/>
      <c r="G15" s="95"/>
      <c r="H15" s="102"/>
      <c r="I15" s="87"/>
      <c r="J15" s="95"/>
      <c r="K15" s="95"/>
    </row>
    <row r="16" spans="1:11" ht="18" customHeight="1">
      <c r="A16" s="518" t="s">
        <v>273</v>
      </c>
      <c r="B16" s="518"/>
      <c r="C16" s="518"/>
      <c r="D16" s="518"/>
      <c r="E16" s="518"/>
      <c r="F16" s="518" t="s">
        <v>274</v>
      </c>
      <c r="G16" s="518"/>
      <c r="H16" s="518"/>
      <c r="I16" s="518"/>
      <c r="J16" s="518"/>
      <c r="K16" s="518"/>
    </row>
    <row r="17" spans="1:11" ht="15" customHeight="1">
      <c r="A17" s="518"/>
      <c r="B17" s="518"/>
      <c r="C17" s="518"/>
      <c r="D17" s="518"/>
      <c r="E17" s="518"/>
      <c r="F17" s="518"/>
      <c r="G17" s="518"/>
      <c r="H17" s="518"/>
      <c r="I17" s="518"/>
      <c r="J17" s="518"/>
      <c r="K17" s="518"/>
    </row>
    <row r="18" spans="1:11" ht="15" customHeight="1">
      <c r="A18" s="121"/>
      <c r="B18" s="528"/>
      <c r="C18" s="528"/>
      <c r="D18" s="121"/>
      <c r="E18" s="121"/>
      <c r="F18" s="121"/>
      <c r="G18" s="121"/>
      <c r="H18" s="528"/>
      <c r="I18" s="528"/>
      <c r="J18" s="121"/>
      <c r="K18" s="121"/>
    </row>
    <row r="19" spans="1:11" ht="15" customHeight="1">
      <c r="A19" s="95"/>
      <c r="B19" s="95"/>
      <c r="C19" s="95"/>
      <c r="D19" s="95"/>
      <c r="E19" s="95"/>
      <c r="F19" s="95"/>
      <c r="G19" s="95"/>
      <c r="H19" s="95"/>
      <c r="I19" s="95"/>
      <c r="J19" s="95"/>
      <c r="K19" s="95"/>
    </row>
    <row r="20" spans="1:11" ht="15" customHeight="1">
      <c r="A20" s="95"/>
      <c r="B20" s="95"/>
      <c r="C20" s="95"/>
      <c r="D20" s="95"/>
      <c r="E20" s="95"/>
      <c r="F20" s="95"/>
      <c r="G20" s="95"/>
      <c r="H20" s="95"/>
      <c r="I20" s="95"/>
      <c r="J20" s="95"/>
      <c r="K20" s="95"/>
    </row>
    <row r="21" spans="1:11" ht="15" customHeight="1">
      <c r="A21" s="95"/>
      <c r="B21" s="95"/>
      <c r="C21" s="95"/>
      <c r="D21" s="95"/>
      <c r="E21" s="95"/>
      <c r="F21" s="95"/>
      <c r="G21" s="95"/>
      <c r="H21" s="95"/>
      <c r="I21" s="95"/>
      <c r="J21" s="95"/>
      <c r="K21" s="95"/>
    </row>
    <row r="22" spans="1:11" ht="15" customHeight="1">
      <c r="A22" s="95"/>
      <c r="B22" s="95"/>
      <c r="C22" s="95"/>
      <c r="D22" s="95"/>
      <c r="E22" s="95"/>
      <c r="F22" s="95"/>
      <c r="G22" s="95"/>
      <c r="H22" s="95"/>
      <c r="I22" s="95"/>
      <c r="J22" s="95"/>
      <c r="K22" s="95"/>
    </row>
    <row r="23" spans="1:11" ht="15" customHeight="1">
      <c r="A23" s="95"/>
      <c r="B23" s="95"/>
      <c r="C23" s="95"/>
      <c r="D23" s="95"/>
      <c r="E23" s="95"/>
      <c r="F23" s="95"/>
      <c r="G23" s="95"/>
      <c r="H23" s="95"/>
      <c r="I23" s="95"/>
      <c r="J23" s="95"/>
      <c r="K23" s="95"/>
    </row>
    <row r="24" spans="1:11" ht="15" customHeight="1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</row>
    <row r="25" spans="1:11" ht="15" customHeight="1">
      <c r="A25" s="95"/>
      <c r="B25" s="95"/>
      <c r="C25" s="95"/>
      <c r="D25" s="95"/>
      <c r="E25" s="95"/>
      <c r="F25" s="95"/>
      <c r="G25" s="95"/>
      <c r="H25" s="95"/>
      <c r="I25" s="95"/>
      <c r="J25" s="95"/>
      <c r="K25" s="95"/>
    </row>
    <row r="26" spans="1:11" ht="15" customHeight="1">
      <c r="A26" s="95"/>
      <c r="B26" s="95"/>
      <c r="C26" s="95"/>
      <c r="D26" s="95"/>
      <c r="E26" s="95"/>
      <c r="F26" s="95"/>
      <c r="G26" s="95"/>
      <c r="H26" s="95"/>
      <c r="I26" s="95"/>
      <c r="J26" s="95"/>
      <c r="K26" s="95"/>
    </row>
    <row r="27" spans="1:11" ht="15" customHeight="1">
      <c r="A27" s="95"/>
      <c r="B27" s="95"/>
      <c r="C27" s="95"/>
      <c r="D27" s="95"/>
      <c r="E27" s="95"/>
      <c r="F27" s="95"/>
      <c r="G27" s="95"/>
      <c r="H27" s="95"/>
      <c r="I27" s="95"/>
      <c r="J27" s="95"/>
      <c r="K27" s="95"/>
    </row>
    <row r="28" spans="1:11" ht="15" customHeight="1">
      <c r="A28" s="95"/>
      <c r="B28" s="95"/>
      <c r="C28" s="95"/>
      <c r="D28" s="95"/>
      <c r="E28" s="95"/>
      <c r="F28" s="95"/>
      <c r="G28" s="95"/>
      <c r="H28" s="95"/>
      <c r="I28" s="95"/>
      <c r="J28" s="95"/>
      <c r="K28" s="95"/>
    </row>
    <row r="29" spans="1:11" ht="15" customHeight="1">
      <c r="A29" s="95"/>
      <c r="B29" s="95"/>
      <c r="C29" s="95"/>
      <c r="D29" s="95"/>
      <c r="E29" s="95"/>
      <c r="F29" s="95"/>
      <c r="G29" s="95"/>
      <c r="H29" s="95"/>
      <c r="I29" s="95"/>
      <c r="J29" s="95"/>
      <c r="K29" s="95"/>
    </row>
    <row r="30" spans="1:11" ht="15" customHeight="1">
      <c r="A30" s="76"/>
      <c r="B30" s="76"/>
      <c r="C30" s="76"/>
      <c r="D30" s="76"/>
      <c r="E30" s="76"/>
      <c r="F30" s="76"/>
      <c r="G30" s="76"/>
      <c r="H30" s="76"/>
      <c r="I30" s="76"/>
      <c r="J30" s="76"/>
      <c r="K30" s="76"/>
    </row>
    <row r="31" spans="1:11" ht="15" customHeight="1">
      <c r="A31" s="76"/>
      <c r="B31" s="76"/>
      <c r="C31" s="76"/>
      <c r="D31" s="76"/>
      <c r="E31" s="76"/>
      <c r="F31" s="76"/>
      <c r="G31" s="76"/>
      <c r="H31" s="76"/>
      <c r="I31" s="76"/>
      <c r="J31" s="76"/>
      <c r="K31" s="76"/>
    </row>
    <row r="32" spans="1:11" ht="15" customHeight="1">
      <c r="A32" s="76"/>
      <c r="B32" s="76"/>
      <c r="C32" s="76"/>
      <c r="D32" s="76"/>
      <c r="E32" s="76"/>
      <c r="F32" s="76"/>
      <c r="G32" s="76"/>
      <c r="H32" s="76"/>
      <c r="I32" s="76"/>
      <c r="J32" s="76"/>
      <c r="K32" s="76"/>
    </row>
    <row r="33" spans="1:11" ht="15" customHeight="1">
      <c r="A33" s="518" t="s">
        <v>275</v>
      </c>
      <c r="B33" s="501"/>
      <c r="C33" s="501"/>
      <c r="D33" s="501"/>
      <c r="E33" s="501"/>
      <c r="F33" s="518" t="s">
        <v>66</v>
      </c>
      <c r="G33" s="518"/>
      <c r="H33" s="518"/>
      <c r="I33" s="518"/>
      <c r="J33" s="518"/>
      <c r="K33" s="518"/>
    </row>
    <row r="34" spans="1:11" ht="15" customHeight="1">
      <c r="A34" s="501"/>
      <c r="B34" s="501"/>
      <c r="C34" s="501"/>
      <c r="D34" s="501"/>
      <c r="E34" s="501"/>
      <c r="F34" s="518"/>
      <c r="G34" s="518"/>
      <c r="H34" s="518"/>
      <c r="I34" s="518"/>
      <c r="J34" s="518"/>
      <c r="K34" s="518"/>
    </row>
    <row r="35" spans="1:11" ht="15" customHeight="1">
      <c r="A35" s="121"/>
      <c r="B35" s="528"/>
      <c r="C35" s="528"/>
      <c r="D35" s="121"/>
      <c r="E35" s="122"/>
      <c r="F35" s="128"/>
      <c r="G35" s="128"/>
      <c r="H35" s="527"/>
      <c r="I35" s="527"/>
      <c r="J35" s="128"/>
      <c r="K35" s="128"/>
    </row>
    <row r="36" spans="1:11" ht="15" customHeight="1">
      <c r="A36" s="121"/>
      <c r="B36" s="121"/>
      <c r="C36" s="121"/>
      <c r="D36" s="121"/>
      <c r="E36" s="123"/>
      <c r="F36" s="123"/>
      <c r="G36" s="123"/>
      <c r="J36" s="123"/>
      <c r="K36" s="123"/>
    </row>
    <row r="37" spans="1:11" ht="15" customHeight="1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76"/>
    </row>
    <row r="38" spans="1:11" ht="15" customHeight="1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76"/>
    </row>
    <row r="39" spans="1:11" ht="15" customHeight="1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76"/>
    </row>
    <row r="40" spans="1:11" ht="15" customHeight="1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76"/>
    </row>
    <row r="41" spans="1:11" ht="15" customHeight="1">
      <c r="A41" s="76"/>
      <c r="B41" s="76"/>
      <c r="C41" s="76"/>
      <c r="D41" s="76"/>
      <c r="E41" s="76"/>
      <c r="F41" s="76"/>
      <c r="G41" s="76"/>
      <c r="H41" s="76"/>
      <c r="I41" s="76"/>
      <c r="J41" s="76"/>
      <c r="K41" s="76"/>
    </row>
    <row r="42" spans="1:11" ht="15" customHeight="1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</row>
    <row r="43" spans="1:11" ht="15" customHeight="1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</row>
    <row r="44" spans="1:11" ht="15" customHeight="1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</row>
    <row r="45" spans="1:11" ht="15" customHeight="1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</row>
    <row r="46" spans="1:11" ht="15" customHeight="1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</row>
    <row r="47" spans="1:11" ht="15" customHeight="1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</row>
    <row r="48" spans="1:11" ht="15" customHeight="1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</row>
    <row r="49" spans="1:11" ht="15" customHeight="1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</row>
    <row r="50" spans="1:11" ht="15" customHeight="1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19">
    <mergeCell ref="H35:I35"/>
    <mergeCell ref="B5:B6"/>
    <mergeCell ref="C12:F13"/>
    <mergeCell ref="G12:K12"/>
    <mergeCell ref="G13:K13"/>
    <mergeCell ref="B18:C18"/>
    <mergeCell ref="H18:I18"/>
    <mergeCell ref="B35:C35"/>
    <mergeCell ref="E5:E6"/>
    <mergeCell ref="F5:F6"/>
    <mergeCell ref="A16:E17"/>
    <mergeCell ref="A33:E34"/>
    <mergeCell ref="F33:K34"/>
    <mergeCell ref="F16:K17"/>
    <mergeCell ref="C4:F4"/>
    <mergeCell ref="A2:B2"/>
    <mergeCell ref="A1:K1"/>
    <mergeCell ref="G4:K4"/>
    <mergeCell ref="A3:K3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E47"/>
  <sheetViews>
    <sheetView showGridLines="0" topLeftCell="A10" zoomScaleNormal="100" zoomScaleSheetLayoutView="100" workbookViewId="0">
      <selection activeCell="K1" sqref="K1"/>
    </sheetView>
  </sheetViews>
  <sheetFormatPr defaultColWidth="9.140625" defaultRowHeight="12.75"/>
  <cols>
    <col min="1" max="1" width="5.85546875" style="47" customWidth="1"/>
    <col min="2" max="2" width="90.28515625" style="46" customWidth="1"/>
    <col min="3" max="3" width="3.28515625" style="47" bestFit="1" customWidth="1"/>
    <col min="4" max="4" width="9.140625" style="47" customWidth="1"/>
    <col min="5" max="5" width="9.140625" style="47" hidden="1" customWidth="1"/>
    <col min="6" max="16384" width="9.140625" style="47"/>
  </cols>
  <sheetData>
    <row r="1" spans="1:5" ht="20.25">
      <c r="A1" s="69" t="s">
        <v>245</v>
      </c>
    </row>
    <row r="2" spans="1:5" ht="6" customHeight="1"/>
    <row r="3" spans="1:5" ht="15">
      <c r="A3" s="372" t="str">
        <f>MID(E3,1,1+IF(MID(E3,2,1)&lt;&gt;" ",IF(MID(E3,3,1)&lt;&gt;" ",IF(MID(E3,4,1)&lt;&gt;" ",3,2),1),0))</f>
        <v>1</v>
      </c>
      <c r="B3" s="373" t="str">
        <f>MID(E3,3+IF(MID(E3,2,1)&lt;&gt;" ",IF(MID(E3,3,1)&lt;&gt;" ",IF(MID(E3,4,1)&lt;&gt;" ",3,2),1),0),100)</f>
        <v>ZKRATKY A POJMY</v>
      </c>
      <c r="C3" s="48">
        <v>4</v>
      </c>
      <c r="E3" s="49" t="str">
        <f>'1'!A1</f>
        <v>1 ZKRATKY A POJMY</v>
      </c>
    </row>
    <row r="4" spans="1:5" ht="15">
      <c r="A4" s="372" t="str">
        <f t="shared" ref="A4:A36" si="0">MID(E4,1,1+IF(MID(E4,2,1)&lt;&gt;" ",IF(MID(E4,3,1)&lt;&gt;" ",IF(MID(E4,4,1)&lt;&gt;" ",3,2),1),0))</f>
        <v>2</v>
      </c>
      <c r="B4" s="373" t="str">
        <f t="shared" ref="B4:B36" si="1">MID(E4,3+IF(MID(E4,2,1)&lt;&gt;" ",IF(MID(E4,3,1)&lt;&gt;" ",IF(MID(E4,4,1)&lt;&gt;" ",3,2),1),0),100)</f>
        <v>STRUČNÝ PŘEHLED ZA I. ČTVRTLETÍ 2023</v>
      </c>
      <c r="C4" s="48">
        <v>6</v>
      </c>
      <c r="E4" s="49" t="str">
        <f>'2'!A1</f>
        <v>2 STRUČNÝ PŘEHLED ZA I. ČTVRTLETÍ 2023</v>
      </c>
    </row>
    <row r="5" spans="1:5" ht="15">
      <c r="A5" s="372" t="str">
        <f t="shared" si="0"/>
        <v>3</v>
      </c>
      <c r="B5" s="373" t="str">
        <f t="shared" si="1"/>
        <v>PLYNÁRENSKÁ SOUSTAVA</v>
      </c>
      <c r="C5" s="48">
        <v>7</v>
      </c>
      <c r="E5" s="49" t="str">
        <f>'3.1'!A1</f>
        <v>3 PLYNÁRENSKÁ SOUSTAVA</v>
      </c>
    </row>
    <row r="6" spans="1:5" ht="15">
      <c r="A6" s="372" t="str">
        <f t="shared" si="0"/>
        <v>3.1</v>
      </c>
      <c r="B6" s="373" t="str">
        <f t="shared" si="1"/>
        <v>Čtvrtletní bilance plynárenské soustavy ČR</v>
      </c>
      <c r="C6" s="48">
        <v>7</v>
      </c>
      <c r="E6" s="50" t="str">
        <f>'3.1'!A2</f>
        <v>3.1 Čtvrtletní bilance plynárenské soustavy ČR</v>
      </c>
    </row>
    <row r="7" spans="1:5" ht="15">
      <c r="A7" s="372" t="str">
        <f t="shared" si="0"/>
        <v>3.2</v>
      </c>
      <c r="B7" s="373" t="str">
        <f t="shared" si="1"/>
        <v>Bilance plynárenské soustavy ČR v průběhu roku</v>
      </c>
      <c r="C7" s="48">
        <v>8</v>
      </c>
      <c r="E7" s="50" t="str">
        <f>'3.2'!A1</f>
        <v>3.2 Bilance plynárenské soustavy ČR v průběhu roku</v>
      </c>
    </row>
    <row r="8" spans="1:5" ht="15">
      <c r="A8" s="372" t="str">
        <f t="shared" si="0"/>
        <v>4</v>
      </c>
      <c r="B8" s="373" t="str">
        <f t="shared" si="1"/>
        <v>SPOTŘEBA ZEMNÍHO PLYNU</v>
      </c>
      <c r="C8" s="48">
        <v>9</v>
      </c>
      <c r="E8" s="49" t="str">
        <f>'4.1'!A1</f>
        <v>4 SPOTŘEBA ZEMNÍHO PLYNU</v>
      </c>
    </row>
    <row r="9" spans="1:5" ht="15">
      <c r="A9" s="372" t="str">
        <f t="shared" si="0"/>
        <v>4.1</v>
      </c>
      <c r="B9" s="373" t="str">
        <f t="shared" si="1"/>
        <v>Spotřeba zemního plynu v ČR v průběhu roku</v>
      </c>
      <c r="C9" s="48">
        <v>9</v>
      </c>
      <c r="E9" s="49" t="str">
        <f>'4.1'!A2</f>
        <v>4.1 Spotřeba zemního plynu v ČR v průběhu roku</v>
      </c>
    </row>
    <row r="10" spans="1:5" ht="15">
      <c r="A10" s="372" t="str">
        <f t="shared" si="0"/>
        <v>4.2</v>
      </c>
      <c r="B10" s="373" t="str">
        <f t="shared" si="1"/>
        <v>Spotřeba zemního plynu v ČR podle kategorií zákazníků v průběhu roku</v>
      </c>
      <c r="C10" s="48">
        <v>10</v>
      </c>
      <c r="E10" s="50" t="str">
        <f>'4.2'!A1</f>
        <v>4.2 Spotřeba zemního plynu v ČR podle kategorií zákazníků v průběhu roku</v>
      </c>
    </row>
    <row r="11" spans="1:5" ht="15">
      <c r="A11" s="372" t="str">
        <f t="shared" si="0"/>
        <v>4.3</v>
      </c>
      <c r="B11" s="373" t="str">
        <f t="shared" si="1"/>
        <v>Denní průběh spotřeb zemního plynu v ČR</v>
      </c>
      <c r="C11" s="48">
        <v>11</v>
      </c>
      <c r="E11" s="50" t="str">
        <f>'4.3'!A1</f>
        <v>4.3 Denní průběh spotřeb zemního plynu v ČR</v>
      </c>
    </row>
    <row r="12" spans="1:5" ht="15">
      <c r="A12" s="372" t="str">
        <f t="shared" si="0"/>
        <v>5</v>
      </c>
      <c r="B12" s="373" t="str">
        <f t="shared" si="1"/>
        <v>SPOTŘEBA ZEMNÍHO PLYNU PODLE DISTRIBUČNÍCH SOUSTAV</v>
      </c>
      <c r="C12" s="48">
        <v>12</v>
      </c>
      <c r="E12" s="49" t="str">
        <f>'5.1'!A1</f>
        <v>5 SPOTŘEBA ZEMNÍHO PLYNU PODLE DISTRIBUČNÍCH SOUSTAV</v>
      </c>
    </row>
    <row r="13" spans="1:5" ht="15">
      <c r="A13" s="372" t="str">
        <f t="shared" si="0"/>
        <v>5.1</v>
      </c>
      <c r="B13" s="373" t="str">
        <f t="shared" si="1"/>
        <v>Spotřeba zemního plynu podle kategorií zákazníků v ČR</v>
      </c>
      <c r="C13" s="48">
        <v>12</v>
      </c>
      <c r="E13" s="50" t="str">
        <f>'5.1'!A2</f>
        <v>5.1 Spotřeba zemního plynu podle kategorií zákazníků v ČR</v>
      </c>
    </row>
    <row r="14" spans="1:5" ht="15">
      <c r="A14" s="372" t="str">
        <f t="shared" si="0"/>
        <v>5.2</v>
      </c>
      <c r="B14" s="373" t="str">
        <f t="shared" si="1"/>
        <v>Spotřeba zemního plynu u společnosti PP Distribuce</v>
      </c>
      <c r="C14" s="48">
        <v>13</v>
      </c>
      <c r="E14" s="51" t="str">
        <f>'5.2'!A1</f>
        <v>5.2 Spotřeba zemního plynu u společnosti PP Distribuce</v>
      </c>
    </row>
    <row r="15" spans="1:5" ht="15">
      <c r="A15" s="372" t="str">
        <f t="shared" si="0"/>
        <v>5.3</v>
      </c>
      <c r="B15" s="373" t="str">
        <f t="shared" si="1"/>
        <v>Spotřeba zemního plynu u společnosti GasNet</v>
      </c>
      <c r="C15" s="48">
        <v>14</v>
      </c>
      <c r="E15" s="52" t="str">
        <f>'5.3'!A1</f>
        <v>5.3 Spotřeba zemního plynu u společnosti GasNet</v>
      </c>
    </row>
    <row r="16" spans="1:5" ht="15">
      <c r="A16" s="372" t="str">
        <f t="shared" si="0"/>
        <v>5.4</v>
      </c>
      <c r="B16" s="373" t="str">
        <f t="shared" si="1"/>
        <v>Spotřeba zemního plynu u společnosti EG.D</v>
      </c>
      <c r="C16" s="48">
        <v>15</v>
      </c>
      <c r="E16" s="52" t="str">
        <f>'5.4'!A1</f>
        <v>5.4 Spotřeba zemního plynu u společnosti EG.D</v>
      </c>
    </row>
    <row r="17" spans="1:5" ht="15">
      <c r="A17" s="372" t="str">
        <f t="shared" si="0"/>
        <v>5.5</v>
      </c>
      <c r="B17" s="373" t="str">
        <f t="shared" si="1"/>
        <v>Spotřeba zemního plynu u ostatních společností</v>
      </c>
      <c r="C17" s="48">
        <v>16</v>
      </c>
      <c r="E17" s="52" t="str">
        <f>'5.5'!A1</f>
        <v>5.5 Spotřeba zemního plynu u ostatních společností</v>
      </c>
    </row>
    <row r="18" spans="1:5" ht="15">
      <c r="A18" s="372" t="str">
        <f t="shared" si="0"/>
        <v>5.6</v>
      </c>
      <c r="B18" s="373" t="str">
        <f t="shared" si="1"/>
        <v>Spotřeba zemního plynu a teplota ovzduší: leden</v>
      </c>
      <c r="C18" s="48">
        <v>17</v>
      </c>
      <c r="E18" s="50" t="str">
        <f>'5.6'!A1</f>
        <v>5.6 Spotřeba zemního plynu a teplota ovzduší: leden</v>
      </c>
    </row>
    <row r="19" spans="1:5" ht="15">
      <c r="A19" s="372" t="str">
        <f t="shared" si="0"/>
        <v>5.7</v>
      </c>
      <c r="B19" s="373" t="str">
        <f t="shared" si="1"/>
        <v>Spotřeba zemního plynu a teplota ovzduší: únor</v>
      </c>
      <c r="C19" s="48">
        <v>18</v>
      </c>
      <c r="E19" s="50" t="str">
        <f>'5.7'!A1</f>
        <v>5.7 Spotřeba zemního plynu a teplota ovzduší: únor</v>
      </c>
    </row>
    <row r="20" spans="1:5" ht="15">
      <c r="A20" s="372" t="str">
        <f t="shared" si="0"/>
        <v>5.8</v>
      </c>
      <c r="B20" s="373" t="str">
        <f t="shared" si="1"/>
        <v>Spotřeba zemního plynu a teplota ovzduší: březen</v>
      </c>
      <c r="C20" s="48">
        <v>19</v>
      </c>
      <c r="E20" s="50" t="str">
        <f>'5.8'!A1</f>
        <v>5.8 Spotřeba zemního plynu a teplota ovzduší: březen</v>
      </c>
    </row>
    <row r="21" spans="1:5" ht="15">
      <c r="A21" s="372" t="str">
        <f t="shared" si="0"/>
        <v>5.9</v>
      </c>
      <c r="B21" s="373" t="str">
        <f t="shared" si="1"/>
        <v>Spotřeba zemního plynu a teplota ovzduší: I. čtvrtletí</v>
      </c>
      <c r="C21" s="48">
        <v>20</v>
      </c>
      <c r="E21" s="50" t="str">
        <f>'5.9'!A1</f>
        <v>5.9 Spotřeba zemního plynu a teplota ovzduší: I. čtvrtletí</v>
      </c>
    </row>
    <row r="22" spans="1:5" ht="15">
      <c r="A22" s="372" t="str">
        <f t="shared" si="0"/>
        <v>5.10</v>
      </c>
      <c r="B22" s="373" t="str">
        <f t="shared" si="1"/>
        <v>Spotřeba zemního plynu podle plynárenských soustav v průběhu roku</v>
      </c>
      <c r="C22" s="48">
        <v>21</v>
      </c>
      <c r="E22" s="50" t="str">
        <f>'5.10'!A1</f>
        <v>5.10 Spotřeba zemního plynu podle plynárenských soustav v průběhu roku</v>
      </c>
    </row>
    <row r="23" spans="1:5" ht="15">
      <c r="A23" s="372" t="str">
        <f t="shared" si="0"/>
        <v>6</v>
      </c>
      <c r="B23" s="373" t="str">
        <f t="shared" si="1"/>
        <v>SPOTŘEBA ZEMNÍHO PLYNU PODLE KRAJŮ</v>
      </c>
      <c r="C23" s="48">
        <v>22</v>
      </c>
      <c r="E23" s="49" t="str">
        <f>'6.1'!A1</f>
        <v>6 SPOTŘEBA ZEMNÍHO PLYNU PODLE KRAJŮ</v>
      </c>
    </row>
    <row r="24" spans="1:5" ht="15">
      <c r="A24" s="372" t="str">
        <f t="shared" si="0"/>
        <v>6.1</v>
      </c>
      <c r="B24" s="373" t="str">
        <f t="shared" si="1"/>
        <v>Spotřeba zemního plynu: Jihočeský a Jihomoravský kraj</v>
      </c>
      <c r="C24" s="48">
        <v>22</v>
      </c>
      <c r="E24" s="50" t="str">
        <f>'6.1'!A2</f>
        <v>6.1 Spotřeba zemního plynu: Jihočeský a Jihomoravský kraj</v>
      </c>
    </row>
    <row r="25" spans="1:5" ht="15">
      <c r="A25" s="372" t="str">
        <f t="shared" si="0"/>
        <v>6.2</v>
      </c>
      <c r="B25" s="373" t="str">
        <f t="shared" si="1"/>
        <v>Spotřeba zemního plynu: Karlovarský a Královéhradecký kraj</v>
      </c>
      <c r="C25" s="48">
        <v>23</v>
      </c>
      <c r="E25" s="50" t="str">
        <f>'6.2'!A1</f>
        <v>6.2 Spotřeba zemního plynu: Karlovarský a Královéhradecký kraj</v>
      </c>
    </row>
    <row r="26" spans="1:5" ht="15">
      <c r="A26" s="372" t="str">
        <f t="shared" si="0"/>
        <v>6.3</v>
      </c>
      <c r="B26" s="373" t="str">
        <f t="shared" si="1"/>
        <v>Spotřeba zemního plynu: Liberecký a Moravskoslezský kraj</v>
      </c>
      <c r="C26" s="48">
        <v>24</v>
      </c>
      <c r="E26" s="50" t="str">
        <f>'6.3'!A1</f>
        <v>6.3 Spotřeba zemního plynu: Liberecký a Moravskoslezský kraj</v>
      </c>
    </row>
    <row r="27" spans="1:5" ht="15">
      <c r="A27" s="372" t="str">
        <f t="shared" si="0"/>
        <v>6.4</v>
      </c>
      <c r="B27" s="373" t="str">
        <f t="shared" si="1"/>
        <v>Spotřeba zemního plynu: Olomoucký a Pardubický kraj</v>
      </c>
      <c r="C27" s="48">
        <v>25</v>
      </c>
      <c r="E27" s="50" t="str">
        <f>'6.4'!A1</f>
        <v>6.4 Spotřeba zemního plynu: Olomoucký a Pardubický kraj</v>
      </c>
    </row>
    <row r="28" spans="1:5" ht="15">
      <c r="A28" s="372" t="str">
        <f t="shared" si="0"/>
        <v>6.5</v>
      </c>
      <c r="B28" s="373" t="str">
        <f t="shared" si="1"/>
        <v>Spotřeba zemního plynu: Plzeňský kraj a Hlavní město Praha</v>
      </c>
      <c r="C28" s="48">
        <v>26</v>
      </c>
      <c r="E28" s="50" t="str">
        <f>'6.5'!A1</f>
        <v>6.5 Spotřeba zemního plynu: Plzeňský kraj a Hlavní město Praha</v>
      </c>
    </row>
    <row r="29" spans="1:5" ht="15">
      <c r="A29" s="372" t="str">
        <f t="shared" si="0"/>
        <v>6.6</v>
      </c>
      <c r="B29" s="373" t="str">
        <f t="shared" si="1"/>
        <v>Spotřeba zemního plynu: Středočeský a Ústecký kraj</v>
      </c>
      <c r="C29" s="48">
        <v>27</v>
      </c>
      <c r="E29" s="50" t="str">
        <f>'6.6'!A1</f>
        <v>6.6 Spotřeba zemního plynu: Středočeský a Ústecký kraj</v>
      </c>
    </row>
    <row r="30" spans="1:5" ht="15">
      <c r="A30" s="372" t="str">
        <f t="shared" si="0"/>
        <v>6.7</v>
      </c>
      <c r="B30" s="373" t="str">
        <f t="shared" si="1"/>
        <v>Spotřeba zemního plynu: Kraj Vysočina a Zlínský kraj</v>
      </c>
      <c r="C30" s="48">
        <v>28</v>
      </c>
      <c r="E30" s="50" t="str">
        <f>'6.7'!A1</f>
        <v>6.7 Spotřeba zemního plynu: Kraj Vysočina a Zlínský kraj</v>
      </c>
    </row>
    <row r="31" spans="1:5" ht="15">
      <c r="A31" s="372" t="str">
        <f t="shared" si="0"/>
        <v>6.8</v>
      </c>
      <c r="B31" s="373" t="str">
        <f t="shared" si="1"/>
        <v>Spotřeba zemního plynu a teplota ovzduší podle krajů: leden</v>
      </c>
      <c r="C31" s="48">
        <v>29</v>
      </c>
      <c r="E31" s="50" t="str">
        <f>'6.8'!A1</f>
        <v>6.8 Spotřeba zemního plynu a teplota ovzduší podle krajů: leden</v>
      </c>
    </row>
    <row r="32" spans="1:5" ht="15">
      <c r="A32" s="372" t="str">
        <f t="shared" si="0"/>
        <v>6.9</v>
      </c>
      <c r="B32" s="373" t="str">
        <f t="shared" si="1"/>
        <v>Spotřeba zemního plynu a teplota ovzduší podle krajů: únor</v>
      </c>
      <c r="C32" s="48">
        <v>30</v>
      </c>
      <c r="E32" s="50" t="str">
        <f>'6.9'!A1</f>
        <v>6.9 Spotřeba zemního plynu a teplota ovzduší podle krajů: únor</v>
      </c>
    </row>
    <row r="33" spans="1:5" ht="15">
      <c r="A33" s="372" t="str">
        <f t="shared" si="0"/>
        <v>6.10</v>
      </c>
      <c r="B33" s="373" t="str">
        <f t="shared" si="1"/>
        <v>Spotřeba zemního plynu a teplota ovzduší podle krajů: březen</v>
      </c>
      <c r="C33" s="48">
        <v>31</v>
      </c>
      <c r="E33" s="50" t="str">
        <f>'6.10'!A1</f>
        <v>6.10 Spotřeba zemního plynu a teplota ovzduší podle krajů: březen</v>
      </c>
    </row>
    <row r="34" spans="1:5" ht="15">
      <c r="A34" s="372" t="str">
        <f t="shared" si="0"/>
        <v>6.11</v>
      </c>
      <c r="B34" s="373" t="str">
        <f t="shared" si="1"/>
        <v>Spotřeba zemního plynu a teplota ovzduší podle krajů: I. čtvrtletí</v>
      </c>
      <c r="C34" s="48">
        <v>32</v>
      </c>
      <c r="E34" s="50" t="str">
        <f>'6.11'!A1</f>
        <v>6.11 Spotřeba zemního plynu a teplota ovzduší podle krajů: I. čtvrtletí</v>
      </c>
    </row>
    <row r="35" spans="1:5" ht="15">
      <c r="A35" s="372" t="str">
        <f t="shared" si="0"/>
        <v>6.12</v>
      </c>
      <c r="B35" s="373" t="str">
        <f t="shared" si="1"/>
        <v>Spotřeba zemního plynu podle krajů v ČR v průběhu roku</v>
      </c>
      <c r="C35" s="48">
        <v>33</v>
      </c>
      <c r="E35" s="50" t="str">
        <f>'6.12'!A1</f>
        <v>6.12 Spotřeba zemního plynu podle krajů v ČR v průběhu roku</v>
      </c>
    </row>
    <row r="36" spans="1:5" ht="15">
      <c r="A36" s="372" t="str">
        <f t="shared" si="0"/>
        <v>7</v>
      </c>
      <c r="B36" s="373" t="str">
        <f t="shared" si="1"/>
        <v>MAPA PLYNÁRENSKÉ SOUSTAVY ČR</v>
      </c>
      <c r="C36" s="48">
        <v>35</v>
      </c>
      <c r="E36" s="49" t="str">
        <f>'7'!A1</f>
        <v>7 MAPA PLYNÁRENSKÉ SOUSTAVY ČR</v>
      </c>
    </row>
    <row r="37" spans="1:5" ht="12" customHeight="1">
      <c r="B37" s="53"/>
    </row>
    <row r="38" spans="1:5" ht="12" customHeight="1">
      <c r="B38" s="53"/>
    </row>
    <row r="39" spans="1:5" ht="12" customHeight="1">
      <c r="B39" s="53"/>
    </row>
    <row r="40" spans="1:5" ht="12" customHeight="1">
      <c r="B40" s="53"/>
    </row>
    <row r="41" spans="1:5" ht="12" customHeight="1"/>
    <row r="42" spans="1:5" ht="12" customHeight="1"/>
    <row r="43" spans="1:5" ht="12" customHeight="1"/>
    <row r="44" spans="1:5" ht="12" customHeight="1"/>
    <row r="45" spans="1:5" ht="12" customHeight="1"/>
    <row r="46" spans="1:5" ht="12" customHeight="1"/>
    <row r="47" spans="1:5" ht="12" customHeight="1"/>
  </sheetData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22"/>
  <dimension ref="A1:O42"/>
  <sheetViews>
    <sheetView showGridLines="0" topLeftCell="A31" zoomScaleNormal="100" zoomScaleSheetLayoutView="100" workbookViewId="0">
      <selection activeCell="K1" sqref="K1"/>
    </sheetView>
  </sheetViews>
  <sheetFormatPr defaultRowHeight="11.25"/>
  <cols>
    <col min="1" max="1" width="9.7109375" style="12" customWidth="1"/>
    <col min="2" max="10" width="8.85546875" style="12" customWidth="1"/>
    <col min="11" max="11" width="9" style="12" customWidth="1"/>
    <col min="12" max="12" width="9.28515625" style="12" bestFit="1" customWidth="1"/>
    <col min="13" max="13" width="11.42578125" style="12" bestFit="1" customWidth="1"/>
    <col min="14" max="252" width="9.140625" style="12"/>
    <col min="253" max="265" width="10.7109375" style="12" customWidth="1"/>
    <col min="266" max="508" width="9.140625" style="12"/>
    <col min="509" max="521" width="10.7109375" style="12" customWidth="1"/>
    <col min="522" max="764" width="9.140625" style="12"/>
    <col min="765" max="777" width="10.7109375" style="12" customWidth="1"/>
    <col min="778" max="1020" width="9.140625" style="12"/>
    <col min="1021" max="1033" width="10.7109375" style="12" customWidth="1"/>
    <col min="1034" max="1276" width="9.140625" style="12"/>
    <col min="1277" max="1289" width="10.7109375" style="12" customWidth="1"/>
    <col min="1290" max="1532" width="9.140625" style="12"/>
    <col min="1533" max="1545" width="10.7109375" style="12" customWidth="1"/>
    <col min="1546" max="1788" width="9.140625" style="12"/>
    <col min="1789" max="1801" width="10.7109375" style="12" customWidth="1"/>
    <col min="1802" max="2044" width="9.140625" style="12"/>
    <col min="2045" max="2057" width="10.7109375" style="12" customWidth="1"/>
    <col min="2058" max="2300" width="9.140625" style="12"/>
    <col min="2301" max="2313" width="10.7109375" style="12" customWidth="1"/>
    <col min="2314" max="2556" width="9.140625" style="12"/>
    <col min="2557" max="2569" width="10.7109375" style="12" customWidth="1"/>
    <col min="2570" max="2812" width="9.140625" style="12"/>
    <col min="2813" max="2825" width="10.7109375" style="12" customWidth="1"/>
    <col min="2826" max="3068" width="9.140625" style="12"/>
    <col min="3069" max="3081" width="10.7109375" style="12" customWidth="1"/>
    <col min="3082" max="3324" width="9.140625" style="12"/>
    <col min="3325" max="3337" width="10.7109375" style="12" customWidth="1"/>
    <col min="3338" max="3580" width="9.140625" style="12"/>
    <col min="3581" max="3593" width="10.7109375" style="12" customWidth="1"/>
    <col min="3594" max="3836" width="9.140625" style="12"/>
    <col min="3837" max="3849" width="10.7109375" style="12" customWidth="1"/>
    <col min="3850" max="4092" width="9.140625" style="12"/>
    <col min="4093" max="4105" width="10.7109375" style="12" customWidth="1"/>
    <col min="4106" max="4348" width="9.140625" style="12"/>
    <col min="4349" max="4361" width="10.7109375" style="12" customWidth="1"/>
    <col min="4362" max="4604" width="9.140625" style="12"/>
    <col min="4605" max="4617" width="10.7109375" style="12" customWidth="1"/>
    <col min="4618" max="4860" width="9.140625" style="12"/>
    <col min="4861" max="4873" width="10.7109375" style="12" customWidth="1"/>
    <col min="4874" max="5116" width="9.140625" style="12"/>
    <col min="5117" max="5129" width="10.7109375" style="12" customWidth="1"/>
    <col min="5130" max="5372" width="9.140625" style="12"/>
    <col min="5373" max="5385" width="10.7109375" style="12" customWidth="1"/>
    <col min="5386" max="5628" width="9.140625" style="12"/>
    <col min="5629" max="5641" width="10.7109375" style="12" customWidth="1"/>
    <col min="5642" max="5884" width="9.140625" style="12"/>
    <col min="5885" max="5897" width="10.7109375" style="12" customWidth="1"/>
    <col min="5898" max="6140" width="9.140625" style="12"/>
    <col min="6141" max="6153" width="10.7109375" style="12" customWidth="1"/>
    <col min="6154" max="6396" width="9.140625" style="12"/>
    <col min="6397" max="6409" width="10.7109375" style="12" customWidth="1"/>
    <col min="6410" max="6652" width="9.140625" style="12"/>
    <col min="6653" max="6665" width="10.7109375" style="12" customWidth="1"/>
    <col min="6666" max="6908" width="9.140625" style="12"/>
    <col min="6909" max="6921" width="10.7109375" style="12" customWidth="1"/>
    <col min="6922" max="7164" width="9.140625" style="12"/>
    <col min="7165" max="7177" width="10.7109375" style="12" customWidth="1"/>
    <col min="7178" max="7420" width="9.140625" style="12"/>
    <col min="7421" max="7433" width="10.7109375" style="12" customWidth="1"/>
    <col min="7434" max="7676" width="9.140625" style="12"/>
    <col min="7677" max="7689" width="10.7109375" style="12" customWidth="1"/>
    <col min="7690" max="7932" width="9.140625" style="12"/>
    <col min="7933" max="7945" width="10.7109375" style="12" customWidth="1"/>
    <col min="7946" max="8188" width="9.140625" style="12"/>
    <col min="8189" max="8201" width="10.7109375" style="12" customWidth="1"/>
    <col min="8202" max="8444" width="9.140625" style="12"/>
    <col min="8445" max="8457" width="10.7109375" style="12" customWidth="1"/>
    <col min="8458" max="8700" width="9.140625" style="12"/>
    <col min="8701" max="8713" width="10.7109375" style="12" customWidth="1"/>
    <col min="8714" max="8956" width="9.140625" style="12"/>
    <col min="8957" max="8969" width="10.7109375" style="12" customWidth="1"/>
    <col min="8970" max="9212" width="9.140625" style="12"/>
    <col min="9213" max="9225" width="10.7109375" style="12" customWidth="1"/>
    <col min="9226" max="9468" width="9.140625" style="12"/>
    <col min="9469" max="9481" width="10.7109375" style="12" customWidth="1"/>
    <col min="9482" max="9724" width="9.140625" style="12"/>
    <col min="9725" max="9737" width="10.7109375" style="12" customWidth="1"/>
    <col min="9738" max="9980" width="9.140625" style="12"/>
    <col min="9981" max="9993" width="10.7109375" style="12" customWidth="1"/>
    <col min="9994" max="10236" width="9.140625" style="12"/>
    <col min="10237" max="10249" width="10.7109375" style="12" customWidth="1"/>
    <col min="10250" max="10492" width="9.140625" style="12"/>
    <col min="10493" max="10505" width="10.7109375" style="12" customWidth="1"/>
    <col min="10506" max="10748" width="9.140625" style="12"/>
    <col min="10749" max="10761" width="10.7109375" style="12" customWidth="1"/>
    <col min="10762" max="11004" width="9.140625" style="12"/>
    <col min="11005" max="11017" width="10.7109375" style="12" customWidth="1"/>
    <col min="11018" max="11260" width="9.140625" style="12"/>
    <col min="11261" max="11273" width="10.7109375" style="12" customWidth="1"/>
    <col min="11274" max="11516" width="9.140625" style="12"/>
    <col min="11517" max="11529" width="10.7109375" style="12" customWidth="1"/>
    <col min="11530" max="11772" width="9.140625" style="12"/>
    <col min="11773" max="11785" width="10.7109375" style="12" customWidth="1"/>
    <col min="11786" max="12028" width="9.140625" style="12"/>
    <col min="12029" max="12041" width="10.7109375" style="12" customWidth="1"/>
    <col min="12042" max="12284" width="9.140625" style="12"/>
    <col min="12285" max="12297" width="10.7109375" style="12" customWidth="1"/>
    <col min="12298" max="12540" width="9.140625" style="12"/>
    <col min="12541" max="12553" width="10.7109375" style="12" customWidth="1"/>
    <col min="12554" max="12796" width="9.140625" style="12"/>
    <col min="12797" max="12809" width="10.7109375" style="12" customWidth="1"/>
    <col min="12810" max="13052" width="9.140625" style="12"/>
    <col min="13053" max="13065" width="10.7109375" style="12" customWidth="1"/>
    <col min="13066" max="13308" width="9.140625" style="12"/>
    <col min="13309" max="13321" width="10.7109375" style="12" customWidth="1"/>
    <col min="13322" max="13564" width="9.140625" style="12"/>
    <col min="13565" max="13577" width="10.7109375" style="12" customWidth="1"/>
    <col min="13578" max="13820" width="9.140625" style="12"/>
    <col min="13821" max="13833" width="10.7109375" style="12" customWidth="1"/>
    <col min="13834" max="14076" width="9.140625" style="12"/>
    <col min="14077" max="14089" width="10.7109375" style="12" customWidth="1"/>
    <col min="14090" max="14332" width="9.140625" style="12"/>
    <col min="14333" max="14345" width="10.7109375" style="12" customWidth="1"/>
    <col min="14346" max="14588" width="9.140625" style="12"/>
    <col min="14589" max="14601" width="10.7109375" style="12" customWidth="1"/>
    <col min="14602" max="14844" width="9.140625" style="12"/>
    <col min="14845" max="14857" width="10.7109375" style="12" customWidth="1"/>
    <col min="14858" max="15100" width="9.140625" style="12"/>
    <col min="15101" max="15113" width="10.7109375" style="12" customWidth="1"/>
    <col min="15114" max="15356" width="9.140625" style="12"/>
    <col min="15357" max="15369" width="10.7109375" style="12" customWidth="1"/>
    <col min="15370" max="15612" width="9.140625" style="12"/>
    <col min="15613" max="15625" width="10.7109375" style="12" customWidth="1"/>
    <col min="15626" max="15868" width="9.140625" style="12"/>
    <col min="15869" max="15881" width="10.7109375" style="12" customWidth="1"/>
    <col min="15882" max="16124" width="9.140625" style="12"/>
    <col min="16125" max="16137" width="10.7109375" style="12" customWidth="1"/>
    <col min="16138" max="16384" width="9.140625" style="12"/>
  </cols>
  <sheetData>
    <row r="1" spans="1:15" ht="18">
      <c r="A1" s="460" t="s">
        <v>302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</row>
    <row r="2" spans="1:15" ht="6" customHeight="1">
      <c r="A2" s="532"/>
      <c r="B2" s="533"/>
      <c r="C2" s="533"/>
      <c r="D2" s="533"/>
      <c r="E2" s="533"/>
      <c r="F2" s="533"/>
      <c r="G2" s="533"/>
      <c r="H2" s="533"/>
      <c r="I2" s="533"/>
      <c r="J2" s="209"/>
      <c r="K2" s="208"/>
    </row>
    <row r="3" spans="1:15" ht="20.100000000000001" customHeight="1">
      <c r="A3" s="337">
        <f>'3.1'!A4</f>
        <v>2023</v>
      </c>
      <c r="B3" s="466" t="s">
        <v>276</v>
      </c>
      <c r="C3" s="472"/>
      <c r="D3" s="472"/>
      <c r="E3" s="472"/>
      <c r="F3" s="468"/>
      <c r="G3" s="466" t="s">
        <v>277</v>
      </c>
      <c r="H3" s="472"/>
      <c r="I3" s="472"/>
      <c r="J3" s="472"/>
      <c r="K3" s="472"/>
    </row>
    <row r="4" spans="1:15" ht="67.5" customHeight="1">
      <c r="A4" s="338"/>
      <c r="B4" s="339" t="s">
        <v>83</v>
      </c>
      <c r="C4" s="235" t="s">
        <v>89</v>
      </c>
      <c r="D4" s="235" t="s">
        <v>212</v>
      </c>
      <c r="E4" s="235" t="s">
        <v>84</v>
      </c>
      <c r="F4" s="340" t="s">
        <v>82</v>
      </c>
      <c r="G4" s="339" t="s">
        <v>83</v>
      </c>
      <c r="H4" s="235" t="s">
        <v>89</v>
      </c>
      <c r="I4" s="235" t="s">
        <v>212</v>
      </c>
      <c r="J4" s="235" t="s">
        <v>84</v>
      </c>
      <c r="K4" s="235" t="s">
        <v>82</v>
      </c>
    </row>
    <row r="5" spans="1:15" ht="18" customHeight="1">
      <c r="A5" s="177" t="s">
        <v>160</v>
      </c>
      <c r="B5" s="241">
        <v>104879.74624464105</v>
      </c>
      <c r="C5" s="236">
        <v>724955.80042494205</v>
      </c>
      <c r="D5" s="237">
        <v>36370.573989999997</v>
      </c>
      <c r="E5" s="237">
        <v>25573.489890000004</v>
      </c>
      <c r="F5" s="243">
        <v>891779.61054958298</v>
      </c>
      <c r="G5" s="335">
        <v>1143475.27685</v>
      </c>
      <c r="H5" s="237">
        <v>7893525.4439799991</v>
      </c>
      <c r="I5" s="237">
        <v>397789.60784000007</v>
      </c>
      <c r="J5" s="237">
        <v>279772.96688000002</v>
      </c>
      <c r="K5" s="237">
        <v>9714563.2955499981</v>
      </c>
      <c r="L5" s="56"/>
      <c r="M5" s="57"/>
      <c r="N5" s="57"/>
      <c r="O5" s="57"/>
    </row>
    <row r="6" spans="1:15" ht="18" customHeight="1">
      <c r="A6" s="177" t="s">
        <v>161</v>
      </c>
      <c r="B6" s="241">
        <v>99145.560802454216</v>
      </c>
      <c r="C6" s="237">
        <v>690480.12805244885</v>
      </c>
      <c r="D6" s="237">
        <v>34474.625010000003</v>
      </c>
      <c r="E6" s="237">
        <v>36666.994709999999</v>
      </c>
      <c r="F6" s="243">
        <v>860767.30857490306</v>
      </c>
      <c r="G6" s="335">
        <v>1080096.3679399998</v>
      </c>
      <c r="H6" s="237">
        <v>7485132.0798500003</v>
      </c>
      <c r="I6" s="237">
        <v>374146.90541000001</v>
      </c>
      <c r="J6" s="237">
        <v>402013.99779599992</v>
      </c>
      <c r="K6" s="237">
        <v>9341389.3509959988</v>
      </c>
      <c r="L6" s="58"/>
      <c r="M6" s="57"/>
      <c r="N6" s="57"/>
      <c r="O6" s="57"/>
    </row>
    <row r="7" spans="1:15" ht="18" customHeight="1">
      <c r="A7" s="180" t="s">
        <v>162</v>
      </c>
      <c r="B7" s="242">
        <v>85945.845000000001</v>
      </c>
      <c r="C7" s="240">
        <v>621172.57123024494</v>
      </c>
      <c r="D7" s="240">
        <v>30476.012999999999</v>
      </c>
      <c r="E7" s="240">
        <v>31673.611960000009</v>
      </c>
      <c r="F7" s="244">
        <v>769268.04119024496</v>
      </c>
      <c r="G7" s="336">
        <v>934027.24559895427</v>
      </c>
      <c r="H7" s="240">
        <v>6727420.7430999996</v>
      </c>
      <c r="I7" s="240">
        <v>333084.73147</v>
      </c>
      <c r="J7" s="240">
        <v>345486.69451300008</v>
      </c>
      <c r="K7" s="240">
        <v>8340019.4146819543</v>
      </c>
      <c r="L7" s="59"/>
      <c r="M7" s="57"/>
      <c r="N7" s="57"/>
      <c r="O7" s="57"/>
    </row>
    <row r="8" spans="1:15" ht="18" customHeight="1">
      <c r="A8" s="177" t="s">
        <v>163</v>
      </c>
      <c r="B8" s="241"/>
      <c r="C8" s="237"/>
      <c r="D8" s="237"/>
      <c r="E8" s="237"/>
      <c r="F8" s="243"/>
      <c r="G8" s="335"/>
      <c r="H8" s="237"/>
      <c r="I8" s="237"/>
      <c r="J8" s="237"/>
      <c r="K8" s="237"/>
      <c r="L8" s="58"/>
      <c r="M8" s="57"/>
      <c r="N8" s="57"/>
      <c r="O8" s="57"/>
    </row>
    <row r="9" spans="1:15" ht="18" customHeight="1">
      <c r="A9" s="177" t="s">
        <v>164</v>
      </c>
      <c r="B9" s="241"/>
      <c r="C9" s="237"/>
      <c r="D9" s="237"/>
      <c r="E9" s="237"/>
      <c r="F9" s="243"/>
      <c r="G9" s="335"/>
      <c r="H9" s="237"/>
      <c r="I9" s="237"/>
      <c r="J9" s="237"/>
      <c r="K9" s="237"/>
      <c r="L9" s="58"/>
      <c r="M9" s="57"/>
      <c r="N9" s="57"/>
      <c r="O9" s="57"/>
    </row>
    <row r="10" spans="1:15" ht="18" customHeight="1">
      <c r="A10" s="180" t="s">
        <v>165</v>
      </c>
      <c r="B10" s="242"/>
      <c r="C10" s="240"/>
      <c r="D10" s="240"/>
      <c r="E10" s="240"/>
      <c r="F10" s="244"/>
      <c r="G10" s="336"/>
      <c r="H10" s="240"/>
      <c r="I10" s="240"/>
      <c r="J10" s="240"/>
      <c r="K10" s="240"/>
      <c r="L10" s="58"/>
      <c r="M10" s="57"/>
      <c r="N10" s="57"/>
      <c r="O10" s="57"/>
    </row>
    <row r="11" spans="1:15" ht="18" customHeight="1">
      <c r="A11" s="177" t="s">
        <v>166</v>
      </c>
      <c r="B11" s="241"/>
      <c r="C11" s="237"/>
      <c r="D11" s="237"/>
      <c r="E11" s="237"/>
      <c r="F11" s="243"/>
      <c r="G11" s="335"/>
      <c r="H11" s="237"/>
      <c r="I11" s="237"/>
      <c r="J11" s="237"/>
      <c r="K11" s="237"/>
      <c r="L11" s="58"/>
      <c r="M11" s="57"/>
      <c r="N11" s="57"/>
      <c r="O11" s="57"/>
    </row>
    <row r="12" spans="1:15" ht="18" customHeight="1">
      <c r="A12" s="177" t="s">
        <v>167</v>
      </c>
      <c r="B12" s="241"/>
      <c r="C12" s="237"/>
      <c r="D12" s="237"/>
      <c r="E12" s="237"/>
      <c r="F12" s="243"/>
      <c r="G12" s="335"/>
      <c r="H12" s="237"/>
      <c r="I12" s="237"/>
      <c r="J12" s="237"/>
      <c r="K12" s="237"/>
      <c r="L12" s="58"/>
      <c r="M12" s="57"/>
      <c r="N12" s="57"/>
      <c r="O12" s="57"/>
    </row>
    <row r="13" spans="1:15" ht="18" customHeight="1">
      <c r="A13" s="180" t="s">
        <v>168</v>
      </c>
      <c r="B13" s="242"/>
      <c r="C13" s="240"/>
      <c r="D13" s="240"/>
      <c r="E13" s="240"/>
      <c r="F13" s="244"/>
      <c r="G13" s="336"/>
      <c r="H13" s="240"/>
      <c r="I13" s="240"/>
      <c r="J13" s="240"/>
      <c r="K13" s="240"/>
      <c r="L13" s="58"/>
      <c r="M13" s="57"/>
      <c r="N13" s="57"/>
      <c r="O13" s="57"/>
    </row>
    <row r="14" spans="1:15" ht="18" customHeight="1">
      <c r="A14" s="177" t="s">
        <v>169</v>
      </c>
      <c r="B14" s="241"/>
      <c r="C14" s="237"/>
      <c r="D14" s="237"/>
      <c r="E14" s="237"/>
      <c r="F14" s="243"/>
      <c r="G14" s="335"/>
      <c r="H14" s="237"/>
      <c r="I14" s="237"/>
      <c r="J14" s="237"/>
      <c r="K14" s="237"/>
      <c r="L14" s="58"/>
      <c r="M14" s="57"/>
      <c r="N14" s="57"/>
      <c r="O14" s="57"/>
    </row>
    <row r="15" spans="1:15" ht="18" customHeight="1">
      <c r="A15" s="177" t="s">
        <v>170</v>
      </c>
      <c r="B15" s="241"/>
      <c r="C15" s="237"/>
      <c r="D15" s="237"/>
      <c r="E15" s="237"/>
      <c r="F15" s="243"/>
      <c r="G15" s="335"/>
      <c r="H15" s="237"/>
      <c r="I15" s="237"/>
      <c r="J15" s="237"/>
      <c r="K15" s="237"/>
      <c r="L15" s="58"/>
      <c r="M15" s="57"/>
      <c r="N15" s="57"/>
      <c r="O15" s="57"/>
    </row>
    <row r="16" spans="1:15" ht="18" customHeight="1">
      <c r="A16" s="180" t="s">
        <v>171</v>
      </c>
      <c r="B16" s="242"/>
      <c r="C16" s="240"/>
      <c r="D16" s="240"/>
      <c r="E16" s="240"/>
      <c r="F16" s="244"/>
      <c r="G16" s="336"/>
      <c r="H16" s="240"/>
      <c r="I16" s="240"/>
      <c r="J16" s="240"/>
      <c r="K16" s="240"/>
      <c r="L16" s="58"/>
      <c r="M16" s="57"/>
      <c r="N16" s="57"/>
      <c r="O16" s="57"/>
    </row>
    <row r="17" spans="1:11" ht="18" customHeight="1">
      <c r="A17" s="177" t="s">
        <v>48</v>
      </c>
      <c r="B17" s="241">
        <f>SUM(B5:B7)</f>
        <v>289971.15204709524</v>
      </c>
      <c r="C17" s="236">
        <f>SUM(C5:C7)</f>
        <v>2036608.499707636</v>
      </c>
      <c r="D17" s="236">
        <f t="shared" ref="D17:J17" si="0">SUM(D5:D7)</f>
        <v>101321.212</v>
      </c>
      <c r="E17" s="236">
        <f t="shared" si="0"/>
        <v>93914.096560000005</v>
      </c>
      <c r="F17" s="245">
        <f t="shared" si="0"/>
        <v>2521814.9603147311</v>
      </c>
      <c r="G17" s="241">
        <f t="shared" si="0"/>
        <v>3157598.890388954</v>
      </c>
      <c r="H17" s="236">
        <f t="shared" si="0"/>
        <v>22106078.266929999</v>
      </c>
      <c r="I17" s="236">
        <f t="shared" si="0"/>
        <v>1105021.2447200001</v>
      </c>
      <c r="J17" s="236">
        <f t="shared" si="0"/>
        <v>1027273.659189</v>
      </c>
      <c r="K17" s="236">
        <f>SUM(K5:K7)</f>
        <v>27395972.061227955</v>
      </c>
    </row>
    <row r="18" spans="1:11" ht="18" customHeight="1">
      <c r="A18" s="177" t="s">
        <v>56</v>
      </c>
      <c r="B18" s="408">
        <f>SUM(B8:B10)</f>
        <v>0</v>
      </c>
      <c r="C18" s="409">
        <f>SUM(C8:C10)</f>
        <v>0</v>
      </c>
      <c r="D18" s="409">
        <f t="shared" ref="D18:J18" si="1">SUM(D8:D10)</f>
        <v>0</v>
      </c>
      <c r="E18" s="409">
        <f t="shared" si="1"/>
        <v>0</v>
      </c>
      <c r="F18" s="410">
        <f t="shared" si="1"/>
        <v>0</v>
      </c>
      <c r="G18" s="408">
        <f t="shared" si="1"/>
        <v>0</v>
      </c>
      <c r="H18" s="409">
        <f t="shared" si="1"/>
        <v>0</v>
      </c>
      <c r="I18" s="409">
        <f t="shared" si="1"/>
        <v>0</v>
      </c>
      <c r="J18" s="409">
        <f t="shared" si="1"/>
        <v>0</v>
      </c>
      <c r="K18" s="409">
        <f>SUM(K8:K10)</f>
        <v>0</v>
      </c>
    </row>
    <row r="19" spans="1:11" ht="18" customHeight="1">
      <c r="A19" s="177" t="s">
        <v>63</v>
      </c>
      <c r="B19" s="408">
        <f>SUM(B11:B13)</f>
        <v>0</v>
      </c>
      <c r="C19" s="409">
        <f>SUM(C11:C13)</f>
        <v>0</v>
      </c>
      <c r="D19" s="409">
        <f t="shared" ref="D19:J19" si="2">SUM(D11:D13)</f>
        <v>0</v>
      </c>
      <c r="E19" s="409">
        <f t="shared" si="2"/>
        <v>0</v>
      </c>
      <c r="F19" s="410">
        <f t="shared" si="2"/>
        <v>0</v>
      </c>
      <c r="G19" s="408">
        <f t="shared" si="2"/>
        <v>0</v>
      </c>
      <c r="H19" s="409">
        <f t="shared" si="2"/>
        <v>0</v>
      </c>
      <c r="I19" s="409">
        <f t="shared" si="2"/>
        <v>0</v>
      </c>
      <c r="J19" s="409">
        <f t="shared" si="2"/>
        <v>0</v>
      </c>
      <c r="K19" s="409">
        <f>SUM(K11:K13)</f>
        <v>0</v>
      </c>
    </row>
    <row r="20" spans="1:11" ht="18" customHeight="1">
      <c r="A20" s="180" t="s">
        <v>57</v>
      </c>
      <c r="B20" s="411">
        <f>SUM(B14:B16)</f>
        <v>0</v>
      </c>
      <c r="C20" s="412">
        <f>SUM(C14:C16)</f>
        <v>0</v>
      </c>
      <c r="D20" s="412">
        <f t="shared" ref="D20:J20" si="3">SUM(D14:D16)</f>
        <v>0</v>
      </c>
      <c r="E20" s="412">
        <f t="shared" si="3"/>
        <v>0</v>
      </c>
      <c r="F20" s="413">
        <f t="shared" si="3"/>
        <v>0</v>
      </c>
      <c r="G20" s="411">
        <f t="shared" si="3"/>
        <v>0</v>
      </c>
      <c r="H20" s="412">
        <f t="shared" si="3"/>
        <v>0</v>
      </c>
      <c r="I20" s="412">
        <f t="shared" si="3"/>
        <v>0</v>
      </c>
      <c r="J20" s="412">
        <f t="shared" si="3"/>
        <v>0</v>
      </c>
      <c r="K20" s="412">
        <f>SUM(K14:K16)</f>
        <v>0</v>
      </c>
    </row>
    <row r="21" spans="1:11" ht="18" customHeight="1">
      <c r="A21" s="177" t="s">
        <v>58</v>
      </c>
      <c r="B21" s="408">
        <f>SUM(B5:B10)</f>
        <v>289971.15204709524</v>
      </c>
      <c r="C21" s="409">
        <f>SUM(C5:C10)</f>
        <v>2036608.499707636</v>
      </c>
      <c r="D21" s="409">
        <f t="shared" ref="D21:J21" si="4">SUM(D5:D10)</f>
        <v>101321.212</v>
      </c>
      <c r="E21" s="409">
        <f t="shared" si="4"/>
        <v>93914.096560000005</v>
      </c>
      <c r="F21" s="410">
        <f t="shared" si="4"/>
        <v>2521814.9603147311</v>
      </c>
      <c r="G21" s="408">
        <f t="shared" si="4"/>
        <v>3157598.890388954</v>
      </c>
      <c r="H21" s="409">
        <f t="shared" si="4"/>
        <v>22106078.266929999</v>
      </c>
      <c r="I21" s="409">
        <f t="shared" si="4"/>
        <v>1105021.2447200001</v>
      </c>
      <c r="J21" s="409">
        <f t="shared" si="4"/>
        <v>1027273.659189</v>
      </c>
      <c r="K21" s="409">
        <f>SUM(K5:K10)</f>
        <v>27395972.061227955</v>
      </c>
    </row>
    <row r="22" spans="1:11" ht="18" customHeight="1">
      <c r="A22" s="180" t="s">
        <v>59</v>
      </c>
      <c r="B22" s="411">
        <f>SUM(B11:B16)</f>
        <v>0</v>
      </c>
      <c r="C22" s="412">
        <f>SUM(C11:C16)</f>
        <v>0</v>
      </c>
      <c r="D22" s="412">
        <f t="shared" ref="D22:J22" si="5">SUM(D11:D16)</f>
        <v>0</v>
      </c>
      <c r="E22" s="412">
        <f t="shared" si="5"/>
        <v>0</v>
      </c>
      <c r="F22" s="413">
        <f t="shared" si="5"/>
        <v>0</v>
      </c>
      <c r="G22" s="411">
        <f t="shared" si="5"/>
        <v>0</v>
      </c>
      <c r="H22" s="412">
        <f t="shared" si="5"/>
        <v>0</v>
      </c>
      <c r="I22" s="412">
        <f t="shared" si="5"/>
        <v>0</v>
      </c>
      <c r="J22" s="412">
        <f t="shared" si="5"/>
        <v>0</v>
      </c>
      <c r="K22" s="412">
        <f>SUM(K11:K16)</f>
        <v>0</v>
      </c>
    </row>
    <row r="23" spans="1:11" ht="18" customHeight="1">
      <c r="A23" s="217" t="s">
        <v>172</v>
      </c>
      <c r="B23" s="414">
        <f>SUM(B5:B16)</f>
        <v>289971.15204709524</v>
      </c>
      <c r="C23" s="415">
        <f>SUM(C5:C16)</f>
        <v>2036608.499707636</v>
      </c>
      <c r="D23" s="415">
        <f t="shared" ref="D23:J23" si="6">SUM(D5:D16)</f>
        <v>101321.212</v>
      </c>
      <c r="E23" s="415">
        <f t="shared" si="6"/>
        <v>93914.096560000005</v>
      </c>
      <c r="F23" s="416">
        <f t="shared" si="6"/>
        <v>2521814.9603147311</v>
      </c>
      <c r="G23" s="414">
        <f t="shared" si="6"/>
        <v>3157598.890388954</v>
      </c>
      <c r="H23" s="415">
        <f t="shared" si="6"/>
        <v>22106078.266929999</v>
      </c>
      <c r="I23" s="415">
        <f t="shared" si="6"/>
        <v>1105021.2447200001</v>
      </c>
      <c r="J23" s="415">
        <f t="shared" si="6"/>
        <v>1027273.659189</v>
      </c>
      <c r="K23" s="415">
        <f>SUM(K5:K16)</f>
        <v>27395972.061227955</v>
      </c>
    </row>
    <row r="25" spans="1:11" ht="12" customHeight="1">
      <c r="A25" s="531" t="s">
        <v>278</v>
      </c>
      <c r="B25" s="531"/>
      <c r="C25" s="531"/>
      <c r="D25" s="531"/>
      <c r="E25" s="531"/>
      <c r="F25" s="531"/>
      <c r="G25" s="531"/>
      <c r="H25" s="531"/>
      <c r="I25" s="531"/>
      <c r="J25" s="531"/>
      <c r="K25" s="531"/>
    </row>
    <row r="26" spans="1:11" ht="12" customHeight="1">
      <c r="E26" s="63"/>
      <c r="F26" s="63"/>
      <c r="G26" s="63"/>
      <c r="H26" s="63"/>
    </row>
    <row r="27" spans="1:11" ht="12" customHeight="1">
      <c r="E27" s="63"/>
      <c r="F27" s="63"/>
      <c r="G27" s="63"/>
    </row>
    <row r="28" spans="1:11" ht="12" customHeight="1">
      <c r="E28" s="63"/>
      <c r="F28" s="63"/>
      <c r="G28" s="63"/>
    </row>
    <row r="29" spans="1:11" ht="12" customHeight="1">
      <c r="E29" s="63"/>
      <c r="F29" s="63"/>
      <c r="G29" s="63"/>
    </row>
    <row r="30" spans="1:11" ht="12" customHeight="1">
      <c r="E30" s="63" t="str">
        <f>B4</f>
        <v xml:space="preserve"> PP Distribuce</v>
      </c>
      <c r="F30" s="63" t="str">
        <f t="shared" ref="F30:H30" si="7">C4</f>
        <v xml:space="preserve"> GasNet</v>
      </c>
      <c r="G30" s="63" t="str">
        <f t="shared" si="7"/>
        <v xml:space="preserve"> EG.D</v>
      </c>
      <c r="H30" s="63" t="str">
        <f t="shared" si="7"/>
        <v xml:space="preserve"> Ostatní společnosti</v>
      </c>
    </row>
    <row r="31" spans="1:11" ht="12" customHeight="1">
      <c r="D31" s="12" t="str">
        <f>A17</f>
        <v>I. čtvrtletí</v>
      </c>
      <c r="E31" s="12">
        <f t="shared" ref="E31:H34" si="8">B17</f>
        <v>289971.15204709524</v>
      </c>
      <c r="F31" s="12">
        <f t="shared" si="8"/>
        <v>2036608.499707636</v>
      </c>
      <c r="G31" s="12">
        <f t="shared" si="8"/>
        <v>101321.212</v>
      </c>
      <c r="H31" s="12">
        <f t="shared" si="8"/>
        <v>93914.096560000005</v>
      </c>
    </row>
    <row r="32" spans="1:11" ht="12" customHeight="1">
      <c r="D32" s="12" t="str">
        <f t="shared" ref="D32:D34" si="9">A18</f>
        <v>II. čtvrtletí</v>
      </c>
      <c r="E32" s="12">
        <f t="shared" si="8"/>
        <v>0</v>
      </c>
      <c r="F32" s="12">
        <f t="shared" si="8"/>
        <v>0</v>
      </c>
      <c r="G32" s="12">
        <f t="shared" si="8"/>
        <v>0</v>
      </c>
      <c r="H32" s="12">
        <f t="shared" si="8"/>
        <v>0</v>
      </c>
    </row>
    <row r="33" spans="4:8" ht="12" customHeight="1">
      <c r="D33" s="12" t="str">
        <f t="shared" si="9"/>
        <v>III. čtvrtletí</v>
      </c>
      <c r="E33" s="12">
        <f t="shared" si="8"/>
        <v>0</v>
      </c>
      <c r="F33" s="12">
        <f t="shared" si="8"/>
        <v>0</v>
      </c>
      <c r="G33" s="12">
        <f t="shared" si="8"/>
        <v>0</v>
      </c>
      <c r="H33" s="12">
        <f t="shared" si="8"/>
        <v>0</v>
      </c>
    </row>
    <row r="34" spans="4:8" ht="12" customHeight="1">
      <c r="D34" s="12" t="str">
        <f t="shared" si="9"/>
        <v>IV. čtvrtletí</v>
      </c>
      <c r="E34" s="12">
        <f t="shared" si="8"/>
        <v>0</v>
      </c>
      <c r="F34" s="12">
        <f t="shared" si="8"/>
        <v>0</v>
      </c>
      <c r="G34" s="12">
        <f t="shared" si="8"/>
        <v>0</v>
      </c>
      <c r="H34" s="12">
        <f t="shared" si="8"/>
        <v>0</v>
      </c>
    </row>
    <row r="35" spans="4:8" ht="12" customHeight="1">
      <c r="E35" s="63"/>
      <c r="F35" s="63"/>
      <c r="G35" s="63"/>
    </row>
    <row r="36" spans="4:8" ht="12" customHeight="1">
      <c r="E36" s="63"/>
      <c r="F36" s="63"/>
      <c r="G36" s="63"/>
    </row>
    <row r="37" spans="4:8" ht="12" customHeight="1">
      <c r="E37" s="63"/>
      <c r="F37" s="63"/>
      <c r="G37" s="63"/>
    </row>
    <row r="38" spans="4:8" ht="12" customHeight="1"/>
    <row r="39" spans="4:8" ht="12" customHeight="1"/>
    <row r="40" spans="4:8" ht="12" customHeight="1"/>
    <row r="41" spans="4:8" ht="12" customHeight="1"/>
    <row r="42" spans="4:8" ht="12" customHeight="1"/>
  </sheetData>
  <mergeCells count="5">
    <mergeCell ref="A25:K25"/>
    <mergeCell ref="A1:K1"/>
    <mergeCell ref="A2:I2"/>
    <mergeCell ref="B3:F3"/>
    <mergeCell ref="G3:K3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B18:K18" formulaRange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23"/>
  <dimension ref="A1:AM120"/>
  <sheetViews>
    <sheetView showGridLines="0" topLeftCell="A43" zoomScaleNormal="100" zoomScaleSheetLayoutView="100" workbookViewId="0">
      <selection activeCell="K1" sqref="K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3" width="9.140625" style="84"/>
    <col min="14" max="14" width="11.140625" style="84" customWidth="1"/>
    <col min="15" max="16384" width="9.140625" style="84"/>
  </cols>
  <sheetData>
    <row r="1" spans="1:39" ht="20.25">
      <c r="A1" s="55" t="s">
        <v>290</v>
      </c>
    </row>
    <row r="2" spans="1:39" s="103" customFormat="1" ht="18">
      <c r="A2" s="519" t="s">
        <v>303</v>
      </c>
      <c r="B2" s="519"/>
      <c r="C2" s="519"/>
      <c r="D2" s="519"/>
      <c r="E2" s="519"/>
      <c r="F2" s="519"/>
      <c r="G2" s="519"/>
      <c r="H2" s="519"/>
      <c r="I2" s="519"/>
      <c r="J2" s="519"/>
      <c r="K2" s="519"/>
    </row>
    <row r="3" spans="1:39" ht="6" customHeight="1">
      <c r="A3" s="536"/>
      <c r="B3" s="536"/>
      <c r="C3" s="536"/>
      <c r="D3" s="301"/>
      <c r="E3" s="301"/>
      <c r="F3" s="302"/>
      <c r="G3" s="303"/>
      <c r="H3" s="303"/>
      <c r="I3" s="303"/>
      <c r="J3" s="76"/>
      <c r="K3" s="76"/>
    </row>
    <row r="4" spans="1:39" ht="12.95" customHeight="1">
      <c r="A4" s="497" t="s">
        <v>35</v>
      </c>
      <c r="B4" s="497"/>
      <c r="C4" s="497"/>
      <c r="D4" s="491">
        <f>'3.1'!A4</f>
        <v>2023</v>
      </c>
      <c r="E4" s="354"/>
      <c r="F4" s="343"/>
      <c r="G4" s="343"/>
      <c r="H4" s="343"/>
      <c r="I4" s="491">
        <f>D4-1</f>
        <v>2022</v>
      </c>
      <c r="J4" s="492"/>
      <c r="K4" s="492"/>
    </row>
    <row r="5" spans="1:39" ht="24.95" customHeight="1">
      <c r="A5" s="355"/>
      <c r="B5" s="355"/>
      <c r="C5" s="355"/>
      <c r="D5" s="493"/>
      <c r="E5" s="356"/>
      <c r="F5" s="357"/>
      <c r="G5" s="357"/>
      <c r="H5" s="358"/>
      <c r="I5" s="493"/>
      <c r="J5" s="494"/>
      <c r="K5" s="494"/>
    </row>
    <row r="6" spans="1:39" ht="24.95" customHeight="1">
      <c r="A6" s="305"/>
      <c r="B6" s="273"/>
      <c r="C6" s="306"/>
      <c r="D6" s="365" t="s">
        <v>159</v>
      </c>
      <c r="E6" s="489" t="s">
        <v>60</v>
      </c>
      <c r="F6" s="489"/>
      <c r="G6" s="490" t="s">
        <v>33</v>
      </c>
      <c r="H6" s="490" t="s">
        <v>270</v>
      </c>
      <c r="I6" s="488" t="s">
        <v>60</v>
      </c>
      <c r="J6" s="489"/>
      <c r="K6" s="490" t="s">
        <v>33</v>
      </c>
    </row>
    <row r="7" spans="1:39" ht="24.95" customHeight="1">
      <c r="A7" s="305"/>
      <c r="B7" s="307"/>
      <c r="D7" s="366"/>
      <c r="E7" s="489"/>
      <c r="F7" s="489"/>
      <c r="G7" s="490"/>
      <c r="H7" s="490"/>
      <c r="I7" s="488"/>
      <c r="J7" s="489"/>
      <c r="K7" s="490"/>
    </row>
    <row r="8" spans="1:39" ht="15" customHeight="1">
      <c r="A8" s="498" t="s">
        <v>158</v>
      </c>
      <c r="B8" s="498"/>
      <c r="C8" s="324" t="s">
        <v>184</v>
      </c>
      <c r="D8" s="344"/>
      <c r="E8" s="220" t="s">
        <v>261</v>
      </c>
      <c r="F8" s="220" t="s">
        <v>262</v>
      </c>
      <c r="G8" s="486"/>
      <c r="H8" s="486"/>
      <c r="I8" s="222" t="s">
        <v>261</v>
      </c>
      <c r="J8" s="220" t="s">
        <v>262</v>
      </c>
      <c r="K8" s="48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</row>
    <row r="9" spans="1:39" ht="11.1" customHeight="1">
      <c r="A9" s="453" t="str">
        <f>'3.1'!D5</f>
        <v>Leden</v>
      </c>
      <c r="B9" s="453"/>
      <c r="C9" s="165" t="s">
        <v>4</v>
      </c>
      <c r="D9" s="313">
        <v>81</v>
      </c>
      <c r="E9" s="309">
        <v>8643.8076000000001</v>
      </c>
      <c r="F9" s="309">
        <v>94538.18806</v>
      </c>
      <c r="G9" s="310">
        <f>E9/$E$14</f>
        <v>0.27634970102532924</v>
      </c>
      <c r="H9" s="310">
        <f>(E9-I9)/I9</f>
        <v>-0.12728120521723515</v>
      </c>
      <c r="I9" s="313">
        <v>9904.4590900000003</v>
      </c>
      <c r="J9" s="309">
        <v>105745.94792000001</v>
      </c>
      <c r="K9" s="310">
        <f>I9/$I$14</f>
        <v>0.25434279664472714</v>
      </c>
      <c r="N9" s="77"/>
      <c r="O9" s="77"/>
      <c r="P9" s="77"/>
      <c r="Q9" s="77"/>
      <c r="R9" s="77"/>
      <c r="S9" s="77"/>
      <c r="T9" s="77"/>
      <c r="U9" s="104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7"/>
      <c r="AG9" s="77"/>
      <c r="AH9" s="77"/>
      <c r="AI9" s="77"/>
      <c r="AJ9" s="77"/>
      <c r="AK9" s="77"/>
      <c r="AL9" s="77"/>
      <c r="AM9" s="94"/>
    </row>
    <row r="10" spans="1:39" ht="11.1" customHeight="1">
      <c r="A10" s="447"/>
      <c r="B10" s="447"/>
      <c r="C10" s="155" t="s">
        <v>5</v>
      </c>
      <c r="D10" s="314">
        <v>295</v>
      </c>
      <c r="E10" s="130">
        <v>4020.5451899999998</v>
      </c>
      <c r="F10" s="130">
        <v>43966.76715</v>
      </c>
      <c r="G10" s="308">
        <f>E10/$E$14</f>
        <v>0.12854016570374907</v>
      </c>
      <c r="H10" s="308">
        <f>(E10-I10)/I10</f>
        <v>-0.2156702278421069</v>
      </c>
      <c r="I10" s="314">
        <v>5126.0902400000004</v>
      </c>
      <c r="J10" s="130">
        <v>54729.965389999998</v>
      </c>
      <c r="K10" s="308">
        <f>I10/$I$14</f>
        <v>0.131636075796527</v>
      </c>
      <c r="L10" s="94"/>
      <c r="N10" s="77"/>
      <c r="O10" s="77"/>
      <c r="P10" s="77"/>
      <c r="Q10" s="77"/>
      <c r="R10" s="77"/>
      <c r="S10" s="77"/>
      <c r="T10" s="77"/>
      <c r="U10" s="104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7"/>
      <c r="AG10" s="77"/>
      <c r="AH10" s="77"/>
      <c r="AI10" s="77"/>
      <c r="AJ10" s="77"/>
      <c r="AK10" s="77"/>
      <c r="AL10" s="77"/>
    </row>
    <row r="11" spans="1:39" ht="11.1" customHeight="1">
      <c r="A11" s="447"/>
      <c r="B11" s="447"/>
      <c r="C11" s="155" t="s">
        <v>6</v>
      </c>
      <c r="D11" s="314">
        <v>9548</v>
      </c>
      <c r="E11" s="130">
        <v>7062.5528199999999</v>
      </c>
      <c r="F11" s="130">
        <v>77240.806079999995</v>
      </c>
      <c r="G11" s="308">
        <f>E11/$E$14</f>
        <v>0.22579567368928893</v>
      </c>
      <c r="H11" s="308">
        <f t="shared" ref="H11:H13" si="0">(E11-I11)/I11</f>
        <v>-0.2226631695014743</v>
      </c>
      <c r="I11" s="314">
        <v>9085.5759600000001</v>
      </c>
      <c r="J11" s="130">
        <v>97003.628479999999</v>
      </c>
      <c r="K11" s="308">
        <f>I11/$I$14</f>
        <v>0.23331418483293487</v>
      </c>
      <c r="L11" s="94"/>
      <c r="N11" s="77"/>
      <c r="O11" s="77"/>
      <c r="P11" s="77"/>
      <c r="Q11" s="77"/>
      <c r="R11" s="77"/>
      <c r="S11" s="77"/>
      <c r="T11" s="77"/>
      <c r="U11" s="104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7"/>
      <c r="AG11" s="77"/>
      <c r="AH11" s="77"/>
      <c r="AI11" s="77"/>
      <c r="AJ11" s="77"/>
      <c r="AK11" s="77"/>
      <c r="AL11" s="77"/>
    </row>
    <row r="12" spans="1:39" ht="11.1" customHeight="1">
      <c r="A12" s="447"/>
      <c r="B12" s="447"/>
      <c r="C12" s="155" t="s">
        <v>7</v>
      </c>
      <c r="D12" s="314">
        <v>93454</v>
      </c>
      <c r="E12" s="130">
        <v>11220.04097</v>
      </c>
      <c r="F12" s="130">
        <v>122709.62134</v>
      </c>
      <c r="G12" s="308">
        <f>E12/$E$14</f>
        <v>0.35871401945034559</v>
      </c>
      <c r="H12" s="308">
        <f t="shared" si="0"/>
        <v>-0.22319451873764021</v>
      </c>
      <c r="I12" s="314">
        <v>14443.823120000001</v>
      </c>
      <c r="J12" s="130">
        <v>154210.52156999998</v>
      </c>
      <c r="K12" s="308">
        <f>I12/$I$14</f>
        <v>0.37091196330869686</v>
      </c>
      <c r="L12" s="94"/>
      <c r="N12" s="77"/>
      <c r="O12" s="77"/>
      <c r="P12" s="77"/>
      <c r="Q12" s="77"/>
      <c r="R12" s="77"/>
      <c r="S12" s="77"/>
      <c r="T12" s="77"/>
      <c r="U12" s="104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7"/>
      <c r="AG12" s="77"/>
      <c r="AH12" s="77"/>
      <c r="AI12" s="77"/>
      <c r="AJ12" s="77"/>
      <c r="AK12" s="77"/>
      <c r="AL12" s="77"/>
    </row>
    <row r="13" spans="1:39" ht="11.1" customHeight="1">
      <c r="A13" s="447"/>
      <c r="B13" s="447"/>
      <c r="C13" s="155" t="s">
        <v>93</v>
      </c>
      <c r="D13" s="314">
        <v>15</v>
      </c>
      <c r="E13" s="130">
        <v>331.56599999999997</v>
      </c>
      <c r="F13" s="130">
        <v>3626.991</v>
      </c>
      <c r="G13" s="308">
        <f>E13/$E$14</f>
        <v>1.0600440131287085E-2</v>
      </c>
      <c r="H13" s="308">
        <f t="shared" si="0"/>
        <v>-0.13072909839288999</v>
      </c>
      <c r="I13" s="314">
        <v>381.43</v>
      </c>
      <c r="J13" s="130">
        <v>4072.4740000000002</v>
      </c>
      <c r="K13" s="308">
        <f>I13/$I$14</f>
        <v>9.7949794171140626E-3</v>
      </c>
      <c r="L13" s="94"/>
      <c r="N13" s="77"/>
      <c r="O13" s="77"/>
      <c r="P13" s="77"/>
      <c r="Q13" s="77"/>
      <c r="R13" s="77"/>
      <c r="S13" s="77"/>
      <c r="T13" s="77"/>
      <c r="U13" s="104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7"/>
      <c r="AG13" s="77"/>
      <c r="AH13" s="77"/>
      <c r="AI13" s="77"/>
      <c r="AJ13" s="77"/>
      <c r="AK13" s="77"/>
      <c r="AL13" s="77"/>
    </row>
    <row r="14" spans="1:39" ht="11.1" customHeight="1">
      <c r="A14" s="452"/>
      <c r="B14" s="452"/>
      <c r="C14" s="319" t="s">
        <v>0</v>
      </c>
      <c r="D14" s="322">
        <v>103393</v>
      </c>
      <c r="E14" s="320">
        <v>31278.512580000002</v>
      </c>
      <c r="F14" s="320">
        <v>342082.37362999999</v>
      </c>
      <c r="G14" s="321">
        <f>SUM(G9:G13)</f>
        <v>1</v>
      </c>
      <c r="H14" s="321">
        <f>(E14-I14)/I14</f>
        <v>-0.19677952201178905</v>
      </c>
      <c r="I14" s="322">
        <v>38941.378410000005</v>
      </c>
      <c r="J14" s="320">
        <v>415762.53735999996</v>
      </c>
      <c r="K14" s="321">
        <f>SUM(K9:K13)</f>
        <v>0.99999999999999989</v>
      </c>
      <c r="L14" s="94"/>
      <c r="M14" s="94"/>
      <c r="N14" s="77"/>
      <c r="O14" s="77"/>
      <c r="P14" s="77"/>
      <c r="Q14" s="77"/>
      <c r="R14" s="77"/>
      <c r="S14" s="77"/>
      <c r="T14" s="77"/>
      <c r="U14" s="104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7"/>
      <c r="AG14" s="77"/>
      <c r="AH14" s="77"/>
      <c r="AI14" s="77"/>
      <c r="AJ14" s="77"/>
      <c r="AK14" s="77"/>
      <c r="AL14" s="77"/>
    </row>
    <row r="15" spans="1:39" ht="11.1" customHeight="1">
      <c r="A15" s="453" t="str">
        <f>'3.1'!E5</f>
        <v>Únor</v>
      </c>
      <c r="B15" s="453"/>
      <c r="C15" s="165" t="s">
        <v>4</v>
      </c>
      <c r="D15" s="313">
        <v>81</v>
      </c>
      <c r="E15" s="309">
        <v>8260.8083000000006</v>
      </c>
      <c r="F15" s="309">
        <v>89652.900349999996</v>
      </c>
      <c r="G15" s="310">
        <f>E15/$E$20</f>
        <v>0.27816953087995272</v>
      </c>
      <c r="H15" s="310">
        <f>(E15-I15)/I15</f>
        <v>-0.10659421006771513</v>
      </c>
      <c r="I15" s="313">
        <v>9246.4235100000005</v>
      </c>
      <c r="J15" s="309">
        <v>98895.122659999994</v>
      </c>
      <c r="K15" s="310">
        <f>I15/$I$20</f>
        <v>0.29171292655755332</v>
      </c>
      <c r="L15" s="94"/>
      <c r="M15" s="94"/>
      <c r="N15" s="77"/>
      <c r="O15" s="77"/>
      <c r="P15" s="77"/>
      <c r="Q15" s="77"/>
      <c r="R15" s="77"/>
      <c r="S15" s="77"/>
      <c r="T15" s="77"/>
      <c r="U15" s="104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7"/>
      <c r="AG15" s="77"/>
      <c r="AH15" s="77"/>
      <c r="AI15" s="77"/>
      <c r="AJ15" s="77"/>
      <c r="AK15" s="77"/>
      <c r="AL15" s="77"/>
    </row>
    <row r="16" spans="1:39" ht="11.1" customHeight="1">
      <c r="A16" s="447"/>
      <c r="B16" s="447"/>
      <c r="C16" s="155" t="s">
        <v>5</v>
      </c>
      <c r="D16" s="314">
        <v>295</v>
      </c>
      <c r="E16" s="130">
        <v>3789.95154</v>
      </c>
      <c r="F16" s="130">
        <v>41130.374900000003</v>
      </c>
      <c r="G16" s="308">
        <f>E16/$E$20</f>
        <v>0.12762056734079572</v>
      </c>
      <c r="H16" s="308">
        <f>(E16-I16)/I16</f>
        <v>-2.4359403118928095E-2</v>
      </c>
      <c r="I16" s="314">
        <v>3884.57753</v>
      </c>
      <c r="J16" s="130">
        <v>41547.710759999994</v>
      </c>
      <c r="K16" s="308">
        <f>I16/$I$20</f>
        <v>0.12255349092440734</v>
      </c>
      <c r="L16" s="98"/>
      <c r="M16" s="94"/>
      <c r="N16" s="77"/>
      <c r="O16" s="77"/>
      <c r="P16" s="77"/>
      <c r="Q16" s="77"/>
      <c r="R16" s="77"/>
      <c r="S16" s="77"/>
      <c r="T16" s="77"/>
      <c r="U16" s="104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7"/>
      <c r="AG16" s="77"/>
      <c r="AH16" s="77"/>
      <c r="AI16" s="77"/>
      <c r="AJ16" s="77"/>
      <c r="AK16" s="77"/>
      <c r="AL16" s="77"/>
    </row>
    <row r="17" spans="1:38" ht="11.1" customHeight="1">
      <c r="A17" s="447"/>
      <c r="B17" s="447"/>
      <c r="C17" s="155" t="s">
        <v>6</v>
      </c>
      <c r="D17" s="314">
        <v>9560</v>
      </c>
      <c r="E17" s="130">
        <v>6696.7513799999997</v>
      </c>
      <c r="F17" s="130">
        <v>72677.451050000003</v>
      </c>
      <c r="G17" s="308">
        <f>E17/$E$20</f>
        <v>0.22550241116166267</v>
      </c>
      <c r="H17" s="308">
        <f t="shared" ref="H17:H20" si="1">(E17-I17)/I17</f>
        <v>-4.7895795618173899E-2</v>
      </c>
      <c r="I17" s="314">
        <v>7033.6328199999998</v>
      </c>
      <c r="J17" s="130">
        <v>75227.760479999997</v>
      </c>
      <c r="K17" s="308">
        <f>I17/$I$20</f>
        <v>0.22190218867159117</v>
      </c>
      <c r="L17" s="94"/>
      <c r="M17" s="94"/>
      <c r="N17" s="77"/>
      <c r="O17" s="77"/>
      <c r="P17" s="77"/>
      <c r="Q17" s="77"/>
      <c r="R17" s="77"/>
      <c r="S17" s="77"/>
      <c r="T17" s="77"/>
      <c r="U17" s="104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7"/>
      <c r="AG17" s="77"/>
      <c r="AH17" s="77"/>
      <c r="AI17" s="77"/>
      <c r="AJ17" s="77"/>
      <c r="AK17" s="77"/>
      <c r="AL17" s="77"/>
    </row>
    <row r="18" spans="1:38" ht="11.1" customHeight="1">
      <c r="A18" s="447"/>
      <c r="B18" s="447"/>
      <c r="C18" s="155" t="s">
        <v>7</v>
      </c>
      <c r="D18" s="314">
        <v>93342</v>
      </c>
      <c r="E18" s="130">
        <v>10642.634609999999</v>
      </c>
      <c r="F18" s="130">
        <v>115502.49374000001</v>
      </c>
      <c r="G18" s="308">
        <f>E18/$E$20</f>
        <v>0.35837372921369548</v>
      </c>
      <c r="H18" s="308">
        <f t="shared" si="1"/>
        <v>-4.8215933001094585E-2</v>
      </c>
      <c r="I18" s="314">
        <v>11181.774290000001</v>
      </c>
      <c r="J18" s="130">
        <v>119593.31555</v>
      </c>
      <c r="K18" s="308">
        <f>I18/$I$20</f>
        <v>0.35277078739841411</v>
      </c>
      <c r="L18" s="94"/>
      <c r="M18" s="94"/>
      <c r="N18" s="77"/>
      <c r="O18" s="77"/>
      <c r="P18" s="77"/>
      <c r="Q18" s="77"/>
      <c r="R18" s="77"/>
      <c r="S18" s="77"/>
      <c r="T18" s="77"/>
      <c r="U18" s="104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7"/>
      <c r="AG18" s="77"/>
      <c r="AH18" s="77"/>
      <c r="AI18" s="77"/>
      <c r="AJ18" s="77"/>
      <c r="AK18" s="77"/>
      <c r="AL18" s="77"/>
    </row>
    <row r="19" spans="1:38" ht="11.1" customHeight="1">
      <c r="A19" s="447"/>
      <c r="B19" s="447"/>
      <c r="C19" s="155" t="s">
        <v>93</v>
      </c>
      <c r="D19" s="314">
        <v>15</v>
      </c>
      <c r="E19" s="130">
        <v>306.88200000000001</v>
      </c>
      <c r="F19" s="130">
        <v>3329.3049999999998</v>
      </c>
      <c r="G19" s="308">
        <f>E19/$E$20</f>
        <v>1.0333761403893325E-2</v>
      </c>
      <c r="H19" s="308">
        <f t="shared" si="1"/>
        <v>-0.12466484876835492</v>
      </c>
      <c r="I19" s="314">
        <v>350.58800000000002</v>
      </c>
      <c r="J19" s="130">
        <v>3750.288</v>
      </c>
      <c r="K19" s="308">
        <f>I19/$I$20</f>
        <v>1.1060606448034036E-2</v>
      </c>
      <c r="L19" s="94"/>
      <c r="M19" s="94"/>
      <c r="N19" s="77"/>
      <c r="O19" s="77"/>
      <c r="P19" s="77"/>
      <c r="Q19" s="77"/>
      <c r="R19" s="77"/>
      <c r="S19" s="77"/>
      <c r="T19" s="77"/>
      <c r="U19" s="104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7"/>
      <c r="AG19" s="77"/>
      <c r="AH19" s="77"/>
      <c r="AI19" s="77"/>
      <c r="AJ19" s="77"/>
      <c r="AK19" s="77"/>
      <c r="AL19" s="77"/>
    </row>
    <row r="20" spans="1:38" ht="11.1" customHeight="1">
      <c r="A20" s="452"/>
      <c r="B20" s="452"/>
      <c r="C20" s="319" t="s">
        <v>0</v>
      </c>
      <c r="D20" s="322">
        <v>103293</v>
      </c>
      <c r="E20" s="320">
        <v>29697.027830000003</v>
      </c>
      <c r="F20" s="320">
        <v>322292.52504000004</v>
      </c>
      <c r="G20" s="321">
        <f>SUM(G15:G19)</f>
        <v>0.99999999999999989</v>
      </c>
      <c r="H20" s="321">
        <f t="shared" si="1"/>
        <v>-6.3096462217919022E-2</v>
      </c>
      <c r="I20" s="322">
        <v>31696.996150000003</v>
      </c>
      <c r="J20" s="320">
        <v>339014.19744999998</v>
      </c>
      <c r="K20" s="321">
        <f>SUM(K15:K19)</f>
        <v>1</v>
      </c>
      <c r="L20" s="94"/>
      <c r="M20" s="94"/>
      <c r="N20" s="77"/>
      <c r="O20" s="77"/>
      <c r="P20" s="77"/>
      <c r="Q20" s="77"/>
      <c r="R20" s="77"/>
      <c r="S20" s="77"/>
      <c r="T20" s="77"/>
      <c r="U20" s="104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7"/>
      <c r="AG20" s="77"/>
      <c r="AH20" s="77"/>
      <c r="AI20" s="77"/>
      <c r="AJ20" s="77"/>
      <c r="AK20" s="77"/>
      <c r="AL20" s="77"/>
    </row>
    <row r="21" spans="1:38" ht="11.1" customHeight="1">
      <c r="A21" s="453" t="str">
        <f>'3.1'!F5</f>
        <v>Březen</v>
      </c>
      <c r="B21" s="453"/>
      <c r="C21" s="165" t="s">
        <v>4</v>
      </c>
      <c r="D21" s="313">
        <v>82</v>
      </c>
      <c r="E21" s="309">
        <v>8397.9141899999995</v>
      </c>
      <c r="F21" s="309">
        <v>91784.163390000002</v>
      </c>
      <c r="G21" s="310">
        <f>E21/$E$26</f>
        <v>0.32011188235780463</v>
      </c>
      <c r="H21" s="310">
        <f>(E21-I21)/I21</f>
        <v>-0.1472751375830996</v>
      </c>
      <c r="I21" s="313">
        <v>9848.3280599999998</v>
      </c>
      <c r="J21" s="309">
        <v>105290.44491999999</v>
      </c>
      <c r="K21" s="310">
        <f>I21/$I$26</f>
        <v>0.30876768053699527</v>
      </c>
      <c r="L21" s="88"/>
      <c r="M21" s="88"/>
      <c r="N21" s="77"/>
      <c r="O21" s="77"/>
      <c r="P21" s="77"/>
      <c r="Q21" s="77"/>
      <c r="R21" s="77"/>
      <c r="S21" s="77"/>
      <c r="T21" s="77"/>
      <c r="U21" s="104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7"/>
      <c r="AG21" s="77"/>
      <c r="AH21" s="77"/>
      <c r="AI21" s="77"/>
      <c r="AJ21" s="77"/>
      <c r="AK21" s="77"/>
      <c r="AL21" s="77"/>
    </row>
    <row r="22" spans="1:38" ht="11.1" customHeight="1">
      <c r="A22" s="447"/>
      <c r="B22" s="447"/>
      <c r="C22" s="155" t="s">
        <v>5</v>
      </c>
      <c r="D22" s="314">
        <v>278</v>
      </c>
      <c r="E22" s="130">
        <v>3271.19949</v>
      </c>
      <c r="F22" s="130">
        <v>35744.092380000002</v>
      </c>
      <c r="G22" s="308">
        <f>E22/$E$26</f>
        <v>0.1246916558826842</v>
      </c>
      <c r="H22" s="308">
        <f t="shared" ref="H22:H26" si="2">(E22-I22)/I22</f>
        <v>-0.17035167923311509</v>
      </c>
      <c r="I22" s="314">
        <v>3942.8748399999999</v>
      </c>
      <c r="J22" s="130">
        <v>42157.535359999994</v>
      </c>
      <c r="K22" s="308">
        <f>I22/$I$26</f>
        <v>0.12361817270681744</v>
      </c>
      <c r="L22" s="88"/>
      <c r="M22" s="88"/>
      <c r="N22" s="77"/>
      <c r="O22" s="77"/>
      <c r="P22" s="77"/>
      <c r="Q22" s="77"/>
      <c r="R22" s="77"/>
      <c r="S22" s="77"/>
      <c r="T22" s="77"/>
      <c r="U22" s="104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7"/>
      <c r="AG22" s="77"/>
      <c r="AH22" s="77"/>
      <c r="AI22" s="77"/>
      <c r="AJ22" s="77"/>
      <c r="AK22" s="77"/>
      <c r="AL22" s="77"/>
    </row>
    <row r="23" spans="1:38" ht="11.1" customHeight="1">
      <c r="A23" s="447"/>
      <c r="B23" s="447"/>
      <c r="C23" s="155" t="s">
        <v>6</v>
      </c>
      <c r="D23" s="314">
        <v>9575</v>
      </c>
      <c r="E23" s="130">
        <v>5498.5628999999999</v>
      </c>
      <c r="F23" s="130">
        <v>60090.43288</v>
      </c>
      <c r="G23" s="308">
        <f>E23/$E$26</f>
        <v>0.20959434454304532</v>
      </c>
      <c r="H23" s="308">
        <f t="shared" si="2"/>
        <v>-0.19589426450948116</v>
      </c>
      <c r="I23" s="314">
        <v>6838.1092900000003</v>
      </c>
      <c r="J23" s="130">
        <v>73110.121899999998</v>
      </c>
      <c r="K23" s="308">
        <f>I23/$I$26</f>
        <v>0.21439041549675791</v>
      </c>
      <c r="L23" s="88"/>
      <c r="M23" s="88"/>
      <c r="N23" s="77"/>
      <c r="O23" s="77"/>
      <c r="P23" s="77"/>
      <c r="Q23" s="77"/>
      <c r="R23" s="77"/>
      <c r="S23" s="77"/>
      <c r="T23" s="77"/>
      <c r="U23" s="104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7"/>
      <c r="AG23" s="77"/>
      <c r="AH23" s="77"/>
      <c r="AI23" s="77"/>
      <c r="AJ23" s="77"/>
      <c r="AK23" s="77"/>
      <c r="AL23" s="77"/>
    </row>
    <row r="24" spans="1:38" ht="11.1" customHeight="1">
      <c r="A24" s="447"/>
      <c r="B24" s="447"/>
      <c r="C24" s="155" t="s">
        <v>7</v>
      </c>
      <c r="D24" s="314">
        <v>93209</v>
      </c>
      <c r="E24" s="130">
        <v>8736.0258999999987</v>
      </c>
      <c r="F24" s="130">
        <v>95471.397280000005</v>
      </c>
      <c r="G24" s="308">
        <f>E24/$E$26</f>
        <v>0.33300003213959184</v>
      </c>
      <c r="H24" s="308">
        <f t="shared" si="2"/>
        <v>-0.19607881648259529</v>
      </c>
      <c r="I24" s="314">
        <v>10866.769130000001</v>
      </c>
      <c r="J24" s="130">
        <v>116181.36765</v>
      </c>
      <c r="K24" s="308">
        <f>I24/$I$26</f>
        <v>0.34069814477739102</v>
      </c>
      <c r="L24" s="88"/>
      <c r="M24" s="88"/>
      <c r="N24" s="77"/>
      <c r="O24" s="77"/>
      <c r="P24" s="77"/>
      <c r="Q24" s="77"/>
      <c r="R24" s="77"/>
      <c r="S24" s="77"/>
      <c r="T24" s="77"/>
      <c r="U24" s="104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7"/>
      <c r="AG24" s="77"/>
      <c r="AH24" s="77"/>
      <c r="AI24" s="77"/>
      <c r="AJ24" s="77"/>
      <c r="AK24" s="77"/>
      <c r="AL24" s="77"/>
    </row>
    <row r="25" spans="1:38" ht="11.1" customHeight="1">
      <c r="A25" s="447"/>
      <c r="B25" s="447"/>
      <c r="C25" s="155" t="s">
        <v>93</v>
      </c>
      <c r="D25" s="314">
        <v>15</v>
      </c>
      <c r="E25" s="130">
        <v>330.60700000000003</v>
      </c>
      <c r="F25" s="130">
        <v>3613.4609999999998</v>
      </c>
      <c r="G25" s="308">
        <f>E25/$E$26</f>
        <v>1.2602085076873921E-2</v>
      </c>
      <c r="H25" s="308">
        <f t="shared" si="2"/>
        <v>-0.1724708456087567</v>
      </c>
      <c r="I25" s="314">
        <v>399.51100000000002</v>
      </c>
      <c r="J25" s="130">
        <v>4271.0039999999999</v>
      </c>
      <c r="K25" s="308">
        <f>I25/$I$26</f>
        <v>1.2525586482038407E-2</v>
      </c>
      <c r="L25" s="88"/>
      <c r="M25" s="88"/>
      <c r="N25" s="77"/>
      <c r="O25" s="77"/>
      <c r="P25" s="77"/>
      <c r="Q25" s="77"/>
      <c r="R25" s="77"/>
      <c r="S25" s="77"/>
      <c r="T25" s="77"/>
      <c r="U25" s="104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7"/>
      <c r="AG25" s="77"/>
      <c r="AH25" s="77"/>
      <c r="AI25" s="77"/>
      <c r="AJ25" s="77"/>
      <c r="AK25" s="77"/>
      <c r="AL25" s="77"/>
    </row>
    <row r="26" spans="1:38" ht="11.1" customHeight="1">
      <c r="A26" s="452"/>
      <c r="B26" s="452"/>
      <c r="C26" s="319" t="s">
        <v>0</v>
      </c>
      <c r="D26" s="322">
        <v>103159</v>
      </c>
      <c r="E26" s="320">
        <v>26234.30948</v>
      </c>
      <c r="F26" s="320">
        <v>286703.54693000001</v>
      </c>
      <c r="G26" s="321">
        <f>SUM(G21:G25)</f>
        <v>0.99999999999999989</v>
      </c>
      <c r="H26" s="321">
        <f t="shared" si="2"/>
        <v>-0.177494206196325</v>
      </c>
      <c r="I26" s="322">
        <v>31895.59232</v>
      </c>
      <c r="J26" s="320">
        <v>341010.47382999997</v>
      </c>
      <c r="K26" s="321">
        <f>SUM(K21:K25)</f>
        <v>1.0000000000000002</v>
      </c>
      <c r="N26" s="77"/>
      <c r="O26" s="77"/>
      <c r="P26" s="77"/>
      <c r="Q26" s="77"/>
      <c r="R26" s="77"/>
      <c r="S26" s="77"/>
      <c r="T26" s="77"/>
      <c r="U26" s="104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7"/>
      <c r="AG26" s="77"/>
      <c r="AH26" s="77"/>
      <c r="AI26" s="77"/>
      <c r="AJ26" s="77"/>
      <c r="AK26" s="77"/>
      <c r="AL26" s="77"/>
    </row>
    <row r="27" spans="1:38" ht="11.1" customHeight="1">
      <c r="A27" s="510" t="str">
        <f>'3.1'!G5</f>
        <v>I. čtvrtletí</v>
      </c>
      <c r="B27" s="453"/>
      <c r="C27" s="165" t="s">
        <v>4</v>
      </c>
      <c r="D27" s="313">
        <f>D21</f>
        <v>82</v>
      </c>
      <c r="E27" s="309">
        <f>E9+E15+E21</f>
        <v>25302.53009</v>
      </c>
      <c r="F27" s="309">
        <f>F9+F15+F21</f>
        <v>275975.25179999997</v>
      </c>
      <c r="G27" s="310">
        <f>E27/$E$32</f>
        <v>0.29013385669066888</v>
      </c>
      <c r="H27" s="310">
        <f>(E27-I27)/I27</f>
        <v>-0.12747521349258684</v>
      </c>
      <c r="I27" s="313">
        <f>I9+I15+I21</f>
        <v>28999.210660000001</v>
      </c>
      <c r="J27" s="309">
        <f>J9+J15+J21</f>
        <v>309931.51549999998</v>
      </c>
      <c r="K27" s="310">
        <f>I27/$I$32</f>
        <v>0.28282540452120658</v>
      </c>
      <c r="N27" s="77"/>
      <c r="O27" s="77"/>
      <c r="P27" s="77"/>
      <c r="Q27" s="77"/>
      <c r="R27" s="77"/>
      <c r="S27" s="77"/>
      <c r="T27" s="77"/>
      <c r="U27" s="104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7"/>
      <c r="AG27" s="77"/>
      <c r="AH27" s="77"/>
      <c r="AI27" s="77"/>
      <c r="AJ27" s="77"/>
      <c r="AK27" s="77"/>
      <c r="AL27" s="77"/>
    </row>
    <row r="28" spans="1:38" ht="11.1" customHeight="1">
      <c r="A28" s="447"/>
      <c r="B28" s="447"/>
      <c r="C28" s="155" t="s">
        <v>5</v>
      </c>
      <c r="D28" s="314">
        <f>D22</f>
        <v>278</v>
      </c>
      <c r="E28" s="130">
        <f t="shared" ref="E28:F28" si="3">E10+E16+E22</f>
        <v>11081.69622</v>
      </c>
      <c r="F28" s="130">
        <f t="shared" si="3"/>
        <v>120841.23443</v>
      </c>
      <c r="G28" s="308">
        <f>E28/$E$32</f>
        <v>0.1270693188209546</v>
      </c>
      <c r="H28" s="308">
        <f t="shared" ref="H28:H31" si="4">(E28-I28)/I28</f>
        <v>-0.14450459201446211</v>
      </c>
      <c r="I28" s="314">
        <f t="shared" ref="I28:J28" si="5">I10+I16+I22</f>
        <v>12953.54261</v>
      </c>
      <c r="J28" s="130">
        <f t="shared" si="5"/>
        <v>138435.21150999999</v>
      </c>
      <c r="K28" s="308">
        <f>I28/$I$32</f>
        <v>0.12633416031938077</v>
      </c>
      <c r="N28" s="77"/>
      <c r="O28" s="77"/>
      <c r="P28" s="77"/>
      <c r="Q28" s="77"/>
      <c r="R28" s="77"/>
      <c r="S28" s="77"/>
      <c r="T28" s="77"/>
      <c r="U28" s="104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7"/>
      <c r="AG28" s="77"/>
      <c r="AH28" s="77"/>
      <c r="AI28" s="77"/>
      <c r="AJ28" s="77"/>
      <c r="AK28" s="77"/>
      <c r="AL28" s="77"/>
    </row>
    <row r="29" spans="1:38" ht="11.1" customHeight="1">
      <c r="A29" s="447"/>
      <c r="B29" s="447"/>
      <c r="C29" s="155" t="s">
        <v>6</v>
      </c>
      <c r="D29" s="314">
        <f>D23</f>
        <v>9575</v>
      </c>
      <c r="E29" s="130">
        <f t="shared" ref="E29:F29" si="6">E11+E17+E23</f>
        <v>19257.867099999999</v>
      </c>
      <c r="F29" s="130">
        <f t="shared" si="6"/>
        <v>210008.69000999999</v>
      </c>
      <c r="G29" s="308">
        <f>E29/$E$32</f>
        <v>0.22082215626205573</v>
      </c>
      <c r="H29" s="308">
        <f t="shared" si="4"/>
        <v>-0.16114473645048041</v>
      </c>
      <c r="I29" s="314">
        <f t="shared" ref="I29:J29" si="7">I11+I17+I23</f>
        <v>22957.318070000001</v>
      </c>
      <c r="J29" s="130">
        <f t="shared" si="7"/>
        <v>245341.51086000001</v>
      </c>
      <c r="K29" s="308">
        <f>I29/$I$32</f>
        <v>0.22389963802793231</v>
      </c>
      <c r="N29" s="77"/>
      <c r="O29" s="77"/>
      <c r="P29" s="77"/>
      <c r="Q29" s="77"/>
      <c r="R29" s="77"/>
      <c r="S29" s="77"/>
      <c r="T29" s="77"/>
      <c r="U29" s="104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7"/>
      <c r="AG29" s="77"/>
      <c r="AH29" s="77"/>
      <c r="AI29" s="77"/>
      <c r="AJ29" s="77"/>
      <c r="AK29" s="77"/>
      <c r="AL29" s="77"/>
    </row>
    <row r="30" spans="1:38" ht="11.1" customHeight="1">
      <c r="A30" s="447"/>
      <c r="B30" s="447"/>
      <c r="C30" s="155" t="s">
        <v>7</v>
      </c>
      <c r="D30" s="314">
        <f>D24</f>
        <v>93209</v>
      </c>
      <c r="E30" s="130">
        <f t="shared" ref="E30:F31" si="8">E12+E18+E24</f>
        <v>30598.701479999996</v>
      </c>
      <c r="F30" s="130">
        <f t="shared" si="8"/>
        <v>333683.51236000005</v>
      </c>
      <c r="G30" s="308">
        <f>E30/$E$32</f>
        <v>0.35086290732749709</v>
      </c>
      <c r="H30" s="308">
        <f t="shared" si="4"/>
        <v>-0.16150405191013972</v>
      </c>
      <c r="I30" s="314">
        <f t="shared" ref="I30:J30" si="9">I12+I18+I24</f>
        <v>36492.366540000003</v>
      </c>
      <c r="J30" s="130">
        <f t="shared" si="9"/>
        <v>389985.20476999995</v>
      </c>
      <c r="K30" s="308">
        <f>I30/$I$32</f>
        <v>0.35590514685449182</v>
      </c>
      <c r="N30" s="77"/>
      <c r="O30" s="77"/>
      <c r="P30" s="77"/>
      <c r="Q30" s="77"/>
      <c r="R30" s="77"/>
      <c r="S30" s="77"/>
      <c r="T30" s="77"/>
      <c r="U30" s="104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7"/>
      <c r="AG30" s="77"/>
      <c r="AH30" s="77"/>
      <c r="AI30" s="77"/>
      <c r="AJ30" s="77"/>
      <c r="AK30" s="77"/>
      <c r="AL30" s="77"/>
    </row>
    <row r="31" spans="1:38" ht="11.1" customHeight="1">
      <c r="A31" s="447"/>
      <c r="B31" s="447"/>
      <c r="C31" s="155" t="s">
        <v>93</v>
      </c>
      <c r="D31" s="314">
        <f>D25</f>
        <v>15</v>
      </c>
      <c r="E31" s="130">
        <f>E13+E19+E25</f>
        <v>969.05500000000006</v>
      </c>
      <c r="F31" s="130">
        <f t="shared" si="8"/>
        <v>10569.757</v>
      </c>
      <c r="G31" s="308">
        <f>E31/$E$32</f>
        <v>1.1111760898823859E-2</v>
      </c>
      <c r="H31" s="308">
        <f t="shared" si="4"/>
        <v>-0.14358801232668356</v>
      </c>
      <c r="I31" s="314">
        <f>I13+I19+I25</f>
        <v>1131.529</v>
      </c>
      <c r="J31" s="130">
        <f t="shared" ref="J31" si="10">J13+J19+J25</f>
        <v>12093.766</v>
      </c>
      <c r="K31" s="308">
        <f>I31/$I$32</f>
        <v>1.1035650276988484E-2</v>
      </c>
      <c r="N31" s="77"/>
      <c r="O31" s="77"/>
      <c r="P31" s="77"/>
      <c r="Q31" s="77"/>
      <c r="R31" s="77"/>
      <c r="S31" s="77"/>
      <c r="T31" s="77"/>
      <c r="U31" s="104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7"/>
      <c r="AG31" s="77"/>
      <c r="AH31" s="77"/>
      <c r="AI31" s="77"/>
      <c r="AJ31" s="77"/>
      <c r="AK31" s="77"/>
      <c r="AL31" s="77"/>
    </row>
    <row r="32" spans="1:38" ht="11.1" customHeight="1">
      <c r="A32" s="452"/>
      <c r="B32" s="452"/>
      <c r="C32" s="319" t="s">
        <v>0</v>
      </c>
      <c r="D32" s="322">
        <f>SUM(D27:D31)</f>
        <v>103159</v>
      </c>
      <c r="E32" s="320">
        <f>SUM(E27:E31)</f>
        <v>87209.849889999983</v>
      </c>
      <c r="F32" s="320">
        <f>SUM(F27:F31)</f>
        <v>951078.44559999998</v>
      </c>
      <c r="G32" s="321">
        <f>SUM(G27:G31)</f>
        <v>1</v>
      </c>
      <c r="H32" s="321">
        <f>(E32-I32)/I32</f>
        <v>-0.149454053678958</v>
      </c>
      <c r="I32" s="322">
        <f>SUM(I27:I31)</f>
        <v>102533.96688000001</v>
      </c>
      <c r="J32" s="320">
        <f>SUM(J27:J31)</f>
        <v>1095787.2086400001</v>
      </c>
      <c r="K32" s="321">
        <f>SUM(K27:K31)</f>
        <v>1</v>
      </c>
      <c r="N32" s="77"/>
      <c r="O32" s="77"/>
      <c r="P32" s="77"/>
      <c r="Q32" s="77"/>
      <c r="R32" s="77"/>
      <c r="S32" s="77"/>
      <c r="T32" s="77"/>
      <c r="U32" s="104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7"/>
      <c r="AG32" s="77"/>
      <c r="AH32" s="77"/>
      <c r="AI32" s="77"/>
      <c r="AJ32" s="77"/>
      <c r="AK32" s="77"/>
      <c r="AL32" s="77"/>
    </row>
    <row r="33" spans="1:11" ht="9.9499999999999993" customHeight="1">
      <c r="A33" s="359"/>
      <c r="B33" s="360"/>
      <c r="C33" s="361"/>
      <c r="D33" s="362"/>
      <c r="E33" s="362"/>
      <c r="F33" s="362"/>
      <c r="G33" s="363"/>
      <c r="H33" s="364"/>
      <c r="I33" s="362"/>
      <c r="J33" s="362"/>
      <c r="K33" s="363"/>
    </row>
    <row r="34" spans="1:11" ht="12.95" customHeight="1">
      <c r="A34" s="535" t="s">
        <v>36</v>
      </c>
      <c r="B34" s="535"/>
      <c r="C34" s="535"/>
      <c r="D34" s="491">
        <f>D4</f>
        <v>2023</v>
      </c>
      <c r="E34" s="354"/>
      <c r="F34" s="343"/>
      <c r="G34" s="343"/>
      <c r="H34" s="343"/>
      <c r="I34" s="491">
        <f>D34-1</f>
        <v>2022</v>
      </c>
      <c r="J34" s="492"/>
      <c r="K34" s="492"/>
    </row>
    <row r="35" spans="1:11" ht="24.95" customHeight="1">
      <c r="A35" s="305"/>
      <c r="B35" s="273"/>
      <c r="C35" s="151"/>
      <c r="D35" s="493"/>
      <c r="E35" s="356"/>
      <c r="F35" s="357"/>
      <c r="G35" s="357"/>
      <c r="H35" s="358"/>
      <c r="I35" s="493"/>
      <c r="J35" s="494"/>
      <c r="K35" s="494"/>
    </row>
    <row r="36" spans="1:11" ht="24.95" customHeight="1">
      <c r="A36" s="131"/>
      <c r="B36" s="132"/>
      <c r="C36" s="353"/>
      <c r="D36" s="365" t="s">
        <v>159</v>
      </c>
      <c r="E36" s="489" t="s">
        <v>60</v>
      </c>
      <c r="F36" s="489"/>
      <c r="G36" s="490" t="s">
        <v>33</v>
      </c>
      <c r="H36" s="490" t="s">
        <v>270</v>
      </c>
      <c r="I36" s="488" t="s">
        <v>60</v>
      </c>
      <c r="J36" s="489"/>
      <c r="K36" s="490" t="s">
        <v>33</v>
      </c>
    </row>
    <row r="37" spans="1:11" ht="24.95" customHeight="1">
      <c r="A37" s="131"/>
      <c r="B37" s="307"/>
      <c r="C37" s="307"/>
      <c r="D37" s="366"/>
      <c r="E37" s="489"/>
      <c r="F37" s="489"/>
      <c r="G37" s="490"/>
      <c r="H37" s="490"/>
      <c r="I37" s="488"/>
      <c r="J37" s="489"/>
      <c r="K37" s="490"/>
    </row>
    <row r="38" spans="1:11" ht="15" customHeight="1">
      <c r="A38" s="534" t="s">
        <v>158</v>
      </c>
      <c r="B38" s="534"/>
      <c r="C38" s="367" t="s">
        <v>184</v>
      </c>
      <c r="D38" s="344"/>
      <c r="E38" s="220" t="s">
        <v>261</v>
      </c>
      <c r="F38" s="220" t="s">
        <v>262</v>
      </c>
      <c r="G38" s="486"/>
      <c r="H38" s="486"/>
      <c r="I38" s="222" t="s">
        <v>261</v>
      </c>
      <c r="J38" s="220" t="s">
        <v>262</v>
      </c>
      <c r="K38" s="486"/>
    </row>
    <row r="39" spans="1:11" ht="11.1" customHeight="1">
      <c r="A39" s="453" t="str">
        <f>'3.1'!D5</f>
        <v>Leden</v>
      </c>
      <c r="B39" s="453"/>
      <c r="C39" s="165" t="s">
        <v>4</v>
      </c>
      <c r="D39" s="313">
        <v>189</v>
      </c>
      <c r="E39" s="309">
        <v>40508.847000000002</v>
      </c>
      <c r="F39" s="309">
        <v>441071.87876000011</v>
      </c>
      <c r="G39" s="310">
        <f>E39/$E$44</f>
        <v>0.33282158743408696</v>
      </c>
      <c r="H39" s="310">
        <f>(E39-I39)/I39</f>
        <v>-0.19482832917451948</v>
      </c>
      <c r="I39" s="313">
        <v>50310.82</v>
      </c>
      <c r="J39" s="309">
        <v>537424.49709000008</v>
      </c>
      <c r="K39" s="310">
        <f>I39/$I$44</f>
        <v>0.32450093717387579</v>
      </c>
    </row>
    <row r="40" spans="1:11" ht="11.1" customHeight="1">
      <c r="A40" s="447"/>
      <c r="B40" s="447"/>
      <c r="C40" s="155" t="s">
        <v>5</v>
      </c>
      <c r="D40" s="314">
        <v>819</v>
      </c>
      <c r="E40" s="130">
        <v>12412.362999999999</v>
      </c>
      <c r="F40" s="130">
        <v>135149.50757999992</v>
      </c>
      <c r="G40" s="308">
        <f t="shared" ref="G40:G41" si="11">E40/$E$44</f>
        <v>0.10198025032576528</v>
      </c>
      <c r="H40" s="308">
        <f>(E40-I40)/I40</f>
        <v>-0.22279779476889089</v>
      </c>
      <c r="I40" s="314">
        <v>15970.571</v>
      </c>
      <c r="J40" s="130">
        <v>170599.11702000003</v>
      </c>
      <c r="K40" s="308">
        <f t="shared" ref="K40:K43" si="12">I40/$I$44</f>
        <v>0.10300896023364205</v>
      </c>
    </row>
    <row r="41" spans="1:11" ht="11.1" customHeight="1">
      <c r="A41" s="447"/>
      <c r="B41" s="447"/>
      <c r="C41" s="155" t="s">
        <v>6</v>
      </c>
      <c r="D41" s="314">
        <v>23885</v>
      </c>
      <c r="E41" s="130">
        <v>19684.598999999998</v>
      </c>
      <c r="F41" s="130">
        <v>214331.72248</v>
      </c>
      <c r="G41" s="308">
        <f t="shared" si="11"/>
        <v>0.16172910295826096</v>
      </c>
      <c r="H41" s="308">
        <f t="shared" ref="H41:H43" si="13">(E41-I41)/I41</f>
        <v>-0.18563306662703905</v>
      </c>
      <c r="I41" s="314">
        <v>24171.657999999999</v>
      </c>
      <c r="J41" s="130">
        <v>258204.29368</v>
      </c>
      <c r="K41" s="308">
        <f t="shared" si="12"/>
        <v>0.15590534350357263</v>
      </c>
    </row>
    <row r="42" spans="1:11" ht="11.1" customHeight="1">
      <c r="A42" s="447"/>
      <c r="B42" s="447"/>
      <c r="C42" s="155" t="s">
        <v>7</v>
      </c>
      <c r="D42" s="314">
        <v>352221</v>
      </c>
      <c r="E42" s="130">
        <v>48038.8</v>
      </c>
      <c r="F42" s="130">
        <v>523059.8</v>
      </c>
      <c r="G42" s="308">
        <f>E42/$E$44</f>
        <v>0.39468784866744339</v>
      </c>
      <c r="H42" s="308">
        <f t="shared" si="13"/>
        <v>-0.24219818495306211</v>
      </c>
      <c r="I42" s="314">
        <v>63392.3</v>
      </c>
      <c r="J42" s="130">
        <v>677162.7</v>
      </c>
      <c r="K42" s="308">
        <f t="shared" si="12"/>
        <v>0.40887548164803295</v>
      </c>
    </row>
    <row r="43" spans="1:11" ht="11.1" customHeight="1">
      <c r="A43" s="447"/>
      <c r="B43" s="447"/>
      <c r="C43" s="155" t="s">
        <v>93</v>
      </c>
      <c r="D43" s="314">
        <v>28</v>
      </c>
      <c r="E43" s="130">
        <v>1068.7909999999999</v>
      </c>
      <c r="F43" s="130">
        <v>11637.302240000003</v>
      </c>
      <c r="G43" s="308">
        <f>E43/$E$44</f>
        <v>8.7812106144434382E-3</v>
      </c>
      <c r="H43" s="308">
        <f t="shared" si="13"/>
        <v>-0.10580204492612852</v>
      </c>
      <c r="I43" s="314">
        <v>1195.251</v>
      </c>
      <c r="J43" s="130">
        <v>12767.782740000002</v>
      </c>
      <c r="K43" s="308">
        <f t="shared" si="12"/>
        <v>7.7092774408767774E-3</v>
      </c>
    </row>
    <row r="44" spans="1:11" ht="11.1" customHeight="1">
      <c r="A44" s="452"/>
      <c r="B44" s="452"/>
      <c r="C44" s="319" t="s">
        <v>0</v>
      </c>
      <c r="D44" s="322">
        <v>377142</v>
      </c>
      <c r="E44" s="320">
        <v>121713.4</v>
      </c>
      <c r="F44" s="320">
        <v>1325250.2110600001</v>
      </c>
      <c r="G44" s="321">
        <f>SUM(G39:G43)</f>
        <v>1</v>
      </c>
      <c r="H44" s="321">
        <f>(E44-I44)/I44</f>
        <v>-0.21495788844986402</v>
      </c>
      <c r="I44" s="322">
        <v>155040.59999999998</v>
      </c>
      <c r="J44" s="320">
        <v>1656158.39053</v>
      </c>
      <c r="K44" s="321">
        <f>SUM(K39:K43)</f>
        <v>1</v>
      </c>
    </row>
    <row r="45" spans="1:11" ht="11.1" customHeight="1">
      <c r="A45" s="453" t="str">
        <f>'3.1'!E5</f>
        <v>Únor</v>
      </c>
      <c r="B45" s="453"/>
      <c r="C45" s="165" t="s">
        <v>4</v>
      </c>
      <c r="D45" s="313">
        <v>189</v>
      </c>
      <c r="E45" s="309">
        <v>36190.975999999995</v>
      </c>
      <c r="F45" s="309">
        <v>392326.83130999992</v>
      </c>
      <c r="G45" s="310">
        <f>E45/$E$50</f>
        <v>0.31572296340626138</v>
      </c>
      <c r="H45" s="310">
        <f>(E45-I45)/I45</f>
        <v>-0.12311297499027685</v>
      </c>
      <c r="I45" s="313">
        <v>41272.108</v>
      </c>
      <c r="J45" s="309">
        <v>441396.13906000007</v>
      </c>
      <c r="K45" s="310">
        <f>I45/$I$50</f>
        <v>0.33901094685759392</v>
      </c>
    </row>
    <row r="46" spans="1:11" ht="11.1" customHeight="1">
      <c r="A46" s="447"/>
      <c r="B46" s="447"/>
      <c r="C46" s="155" t="s">
        <v>5</v>
      </c>
      <c r="D46" s="314">
        <v>819</v>
      </c>
      <c r="E46" s="130">
        <v>11841.468000000001</v>
      </c>
      <c r="F46" s="130">
        <v>128367.39092999992</v>
      </c>
      <c r="G46" s="308">
        <f t="shared" ref="G46:G48" si="14">E46/$E$50</f>
        <v>0.1033026400846558</v>
      </c>
      <c r="H46" s="308">
        <f>(E46-I46)/I46</f>
        <v>-2.8716807702633167E-2</v>
      </c>
      <c r="I46" s="314">
        <v>12191.571</v>
      </c>
      <c r="J46" s="130">
        <v>130385.96002999986</v>
      </c>
      <c r="K46" s="308">
        <f t="shared" ref="K46:K49" si="15">I46/$I$50</f>
        <v>0.10014211119023973</v>
      </c>
    </row>
    <row r="47" spans="1:11" ht="11.1" customHeight="1">
      <c r="A47" s="447"/>
      <c r="B47" s="447"/>
      <c r="C47" s="155" t="s">
        <v>6</v>
      </c>
      <c r="D47" s="314">
        <v>23883</v>
      </c>
      <c r="E47" s="130">
        <v>18557.212000000003</v>
      </c>
      <c r="F47" s="130">
        <v>201169.42353</v>
      </c>
      <c r="G47" s="308">
        <f t="shared" si="14"/>
        <v>0.16188947115430755</v>
      </c>
      <c r="H47" s="308">
        <f t="shared" ref="H47:H49" si="16">(E47-I47)/I47</f>
        <v>1.6302145694429865E-3</v>
      </c>
      <c r="I47" s="314">
        <v>18527.009000000002</v>
      </c>
      <c r="J47" s="130">
        <v>198142.13537999999</v>
      </c>
      <c r="K47" s="308">
        <f t="shared" si="15"/>
        <v>0.15218168317278982</v>
      </c>
    </row>
    <row r="48" spans="1:11" ht="11.1" customHeight="1">
      <c r="A48" s="447"/>
      <c r="B48" s="447"/>
      <c r="C48" s="155" t="s">
        <v>7</v>
      </c>
      <c r="D48" s="314">
        <v>351932</v>
      </c>
      <c r="E48" s="130">
        <v>47056.7</v>
      </c>
      <c r="F48" s="130">
        <v>510116.5</v>
      </c>
      <c r="G48" s="308">
        <f t="shared" si="14"/>
        <v>0.41051340456028101</v>
      </c>
      <c r="H48" s="308">
        <f t="shared" si="16"/>
        <v>-3.1904541480224306E-2</v>
      </c>
      <c r="I48" s="314">
        <v>48607.5</v>
      </c>
      <c r="J48" s="130">
        <v>519847.3</v>
      </c>
      <c r="K48" s="308">
        <f t="shared" si="15"/>
        <v>0.39926418586083595</v>
      </c>
    </row>
    <row r="49" spans="1:11" ht="11.1" customHeight="1">
      <c r="A49" s="447"/>
      <c r="B49" s="447"/>
      <c r="C49" s="155" t="s">
        <v>93</v>
      </c>
      <c r="D49" s="314">
        <v>28</v>
      </c>
      <c r="E49" s="130">
        <v>982.54399999999998</v>
      </c>
      <c r="F49" s="130">
        <v>10651.238529999999</v>
      </c>
      <c r="G49" s="308">
        <f>E49/$E$50</f>
        <v>8.5715207944942334E-3</v>
      </c>
      <c r="H49" s="308">
        <f t="shared" si="16"/>
        <v>-0.14151708326343451</v>
      </c>
      <c r="I49" s="314">
        <v>1144.5119999999999</v>
      </c>
      <c r="J49" s="130">
        <v>12240.322370000002</v>
      </c>
      <c r="K49" s="308">
        <f t="shared" si="15"/>
        <v>9.4010729185404936E-3</v>
      </c>
    </row>
    <row r="50" spans="1:11" ht="11.1" customHeight="1">
      <c r="A50" s="452"/>
      <c r="B50" s="452"/>
      <c r="C50" s="319" t="s">
        <v>0</v>
      </c>
      <c r="D50" s="322">
        <v>376851</v>
      </c>
      <c r="E50" s="320">
        <v>114628.9</v>
      </c>
      <c r="F50" s="320">
        <v>1242631.3842999998</v>
      </c>
      <c r="G50" s="321">
        <f>SUM(G45:G49)</f>
        <v>0.99999999999999989</v>
      </c>
      <c r="H50" s="321">
        <f t="shared" ref="H50" si="17">(E50-I50)/I50</f>
        <v>-5.8433072373128052E-2</v>
      </c>
      <c r="I50" s="322">
        <v>121742.70000000001</v>
      </c>
      <c r="J50" s="320">
        <v>1302011.8568399998</v>
      </c>
      <c r="K50" s="321">
        <f>SUM(K45:K49)</f>
        <v>1</v>
      </c>
    </row>
    <row r="51" spans="1:11" ht="11.1" customHeight="1">
      <c r="A51" s="453" t="str">
        <f>'3.1'!F5</f>
        <v>Březen</v>
      </c>
      <c r="B51" s="453"/>
      <c r="C51" s="165" t="s">
        <v>4</v>
      </c>
      <c r="D51" s="313">
        <v>189</v>
      </c>
      <c r="E51" s="309">
        <v>33522.691999999995</v>
      </c>
      <c r="F51" s="309">
        <v>363057.58778000012</v>
      </c>
      <c r="G51" s="310">
        <f>E51/$E$56</f>
        <v>0.34114857699955831</v>
      </c>
      <c r="H51" s="310">
        <f>(E51-I51)/I51</f>
        <v>-0.23828208593787598</v>
      </c>
      <c r="I51" s="313">
        <v>44009.325999999994</v>
      </c>
      <c r="J51" s="309">
        <v>472300.70890000032</v>
      </c>
      <c r="K51" s="310">
        <f>I51/$I$56</f>
        <v>0.35823335585383909</v>
      </c>
    </row>
    <row r="52" spans="1:11" ht="11.1" customHeight="1">
      <c r="A52" s="447"/>
      <c r="B52" s="447"/>
      <c r="C52" s="155" t="s">
        <v>5</v>
      </c>
      <c r="D52" s="314">
        <v>806</v>
      </c>
      <c r="E52" s="130">
        <v>10050.094999999999</v>
      </c>
      <c r="F52" s="130">
        <v>108844.56277999992</v>
      </c>
      <c r="G52" s="308">
        <f t="shared" ref="G52:G55" si="18">E52/$E$56</f>
        <v>0.10227626134441638</v>
      </c>
      <c r="H52" s="308">
        <f t="shared" ref="H52:H55" si="19">(E52-I52)/I52</f>
        <v>-0.19275774800657233</v>
      </c>
      <c r="I52" s="314">
        <v>12449.912</v>
      </c>
      <c r="J52" s="130">
        <v>133610.21053999988</v>
      </c>
      <c r="K52" s="308">
        <f t="shared" ref="K52:K55" si="20">I52/$I$56</f>
        <v>0.10134156010126087</v>
      </c>
    </row>
    <row r="53" spans="1:11" ht="11.1" customHeight="1">
      <c r="A53" s="447"/>
      <c r="B53" s="447"/>
      <c r="C53" s="155" t="s">
        <v>6</v>
      </c>
      <c r="D53" s="314">
        <v>23879</v>
      </c>
      <c r="E53" s="130">
        <v>15482.717000000001</v>
      </c>
      <c r="F53" s="130">
        <v>167680.72223000001</v>
      </c>
      <c r="G53" s="308">
        <f t="shared" si="18"/>
        <v>0.15756213351352782</v>
      </c>
      <c r="H53" s="308">
        <f t="shared" si="19"/>
        <v>-0.16458918976026515</v>
      </c>
      <c r="I53" s="314">
        <v>18533.058000000001</v>
      </c>
      <c r="J53" s="130">
        <v>198893.59164999999</v>
      </c>
      <c r="K53" s="308">
        <f t="shared" si="20"/>
        <v>0.15085801499377294</v>
      </c>
    </row>
    <row r="54" spans="1:11" ht="11.1" customHeight="1">
      <c r="A54" s="447"/>
      <c r="B54" s="447"/>
      <c r="C54" s="155" t="s">
        <v>7</v>
      </c>
      <c r="D54" s="314">
        <v>351558</v>
      </c>
      <c r="E54" s="130">
        <v>38162.1</v>
      </c>
      <c r="F54" s="130">
        <v>413302.7</v>
      </c>
      <c r="G54" s="308">
        <f t="shared" si="18"/>
        <v>0.3883621909098125</v>
      </c>
      <c r="H54" s="308">
        <f t="shared" si="19"/>
        <v>-0.18247604439579179</v>
      </c>
      <c r="I54" s="314">
        <v>46680.1</v>
      </c>
      <c r="J54" s="130">
        <v>500962.1</v>
      </c>
      <c r="K54" s="308">
        <f t="shared" si="20"/>
        <v>0.37997330099063087</v>
      </c>
    </row>
    <row r="55" spans="1:11" ht="11.1" customHeight="1">
      <c r="A55" s="447"/>
      <c r="B55" s="447"/>
      <c r="C55" s="155" t="s">
        <v>93</v>
      </c>
      <c r="D55" s="314">
        <v>28</v>
      </c>
      <c r="E55" s="130">
        <v>1046.596</v>
      </c>
      <c r="F55" s="130">
        <v>11334.840809999998</v>
      </c>
      <c r="G55" s="308">
        <f t="shared" si="18"/>
        <v>1.0650837232684946E-2</v>
      </c>
      <c r="H55" s="308">
        <f t="shared" si="19"/>
        <v>-0.11200369250401325</v>
      </c>
      <c r="I55" s="314">
        <v>1178.604</v>
      </c>
      <c r="J55" s="130">
        <v>12648.573299999998</v>
      </c>
      <c r="K55" s="308">
        <f t="shared" si="20"/>
        <v>9.5937680604960465E-3</v>
      </c>
    </row>
    <row r="56" spans="1:11" ht="11.1" customHeight="1">
      <c r="A56" s="452"/>
      <c r="B56" s="452"/>
      <c r="C56" s="319" t="s">
        <v>0</v>
      </c>
      <c r="D56" s="322">
        <v>376460</v>
      </c>
      <c r="E56" s="320">
        <v>98264.2</v>
      </c>
      <c r="F56" s="320">
        <v>1064220.4136000001</v>
      </c>
      <c r="G56" s="321">
        <f>SUM(G51:G55)</f>
        <v>0.99999999999999989</v>
      </c>
      <c r="H56" s="321">
        <f t="shared" ref="H56" si="21">(E56-I56)/I56</f>
        <v>-0.20013512303522166</v>
      </c>
      <c r="I56" s="322">
        <v>122851.00000000001</v>
      </c>
      <c r="J56" s="320">
        <v>1318415.1843900003</v>
      </c>
      <c r="K56" s="321">
        <f>SUM(K51:K55)</f>
        <v>0.99999999999999989</v>
      </c>
    </row>
    <row r="57" spans="1:11" ht="11.1" customHeight="1">
      <c r="A57" s="510" t="str">
        <f>'3.1'!G5</f>
        <v>I. čtvrtletí</v>
      </c>
      <c r="B57" s="453"/>
      <c r="C57" s="165" t="s">
        <v>4</v>
      </c>
      <c r="D57" s="313">
        <f>D51</f>
        <v>189</v>
      </c>
      <c r="E57" s="309">
        <f>E39+E45+E51</f>
        <v>110222.515</v>
      </c>
      <c r="F57" s="309">
        <f>F39+F45+F51</f>
        <v>1196456.2978500002</v>
      </c>
      <c r="G57" s="310">
        <f>E57/$E$62</f>
        <v>0.32940936592684245</v>
      </c>
      <c r="H57" s="310">
        <f>(E57-I57)/I57</f>
        <v>-0.1871031585624352</v>
      </c>
      <c r="I57" s="313">
        <f>I39+I45+I51</f>
        <v>135592.25399999999</v>
      </c>
      <c r="J57" s="309">
        <f>J39+J45+J51</f>
        <v>1451121.3450500006</v>
      </c>
      <c r="K57" s="310">
        <f>I57/$I$62</f>
        <v>0.33929083164282942</v>
      </c>
    </row>
    <row r="58" spans="1:11" ht="11.1" customHeight="1">
      <c r="A58" s="447"/>
      <c r="B58" s="447"/>
      <c r="C58" s="155" t="s">
        <v>5</v>
      </c>
      <c r="D58" s="314">
        <f>D52</f>
        <v>806</v>
      </c>
      <c r="E58" s="130">
        <f t="shared" ref="E58:F58" si="22">E40+E46+E52</f>
        <v>34303.925999999999</v>
      </c>
      <c r="F58" s="130">
        <f t="shared" si="22"/>
        <v>372361.46128999977</v>
      </c>
      <c r="G58" s="308">
        <f t="shared" ref="G58:G61" si="23">E58/$E$62</f>
        <v>0.1025202020881244</v>
      </c>
      <c r="H58" s="308">
        <f t="shared" ref="H58:H61" si="24">(E58-I58)/I58</f>
        <v>-0.15532649493670042</v>
      </c>
      <c r="I58" s="314">
        <f t="shared" ref="I58:J59" si="25">I40+I46+I52</f>
        <v>40612.054000000004</v>
      </c>
      <c r="J58" s="130">
        <f t="shared" si="25"/>
        <v>434595.28758999979</v>
      </c>
      <c r="K58" s="308">
        <f t="shared" ref="K58:K61" si="26">I58/$I$62</f>
        <v>0.1016230438678562</v>
      </c>
    </row>
    <row r="59" spans="1:11" ht="11.1" customHeight="1">
      <c r="A59" s="447"/>
      <c r="B59" s="447"/>
      <c r="C59" s="155" t="s">
        <v>6</v>
      </c>
      <c r="D59" s="314">
        <f>D53</f>
        <v>23879</v>
      </c>
      <c r="E59" s="130">
        <f>E41+E47+E53</f>
        <v>53724.528000000006</v>
      </c>
      <c r="F59" s="130">
        <f t="shared" ref="F59" si="27">F41+F47+F53</f>
        <v>583181.86823999998</v>
      </c>
      <c r="G59" s="308">
        <f t="shared" si="23"/>
        <v>0.16056032384308136</v>
      </c>
      <c r="H59" s="308">
        <f t="shared" si="24"/>
        <v>-0.12260306238310287</v>
      </c>
      <c r="I59" s="314">
        <f>I41+I47+I53</f>
        <v>61231.725000000006</v>
      </c>
      <c r="J59" s="130">
        <f t="shared" si="25"/>
        <v>655240.02070999995</v>
      </c>
      <c r="K59" s="308">
        <f t="shared" si="26"/>
        <v>0.15321939333035228</v>
      </c>
    </row>
    <row r="60" spans="1:11" ht="11.1" customHeight="1">
      <c r="A60" s="447"/>
      <c r="B60" s="447"/>
      <c r="C60" s="155" t="s">
        <v>7</v>
      </c>
      <c r="D60" s="314">
        <f>D54</f>
        <v>351558</v>
      </c>
      <c r="E60" s="130">
        <f t="shared" ref="E60:F60" si="28">E42+E48+E54</f>
        <v>133257.60000000001</v>
      </c>
      <c r="F60" s="130">
        <f t="shared" si="28"/>
        <v>1446479</v>
      </c>
      <c r="G60" s="308">
        <f t="shared" si="23"/>
        <v>0.39825167771696007</v>
      </c>
      <c r="H60" s="308">
        <f t="shared" si="24"/>
        <v>-0.16021121767785326</v>
      </c>
      <c r="I60" s="314">
        <f t="shared" ref="I60:J61" si="29">I42+I48+I54</f>
        <v>158679.9</v>
      </c>
      <c r="J60" s="130">
        <f t="shared" si="29"/>
        <v>1697972.1</v>
      </c>
      <c r="K60" s="308">
        <f t="shared" si="26"/>
        <v>0.39706276463256535</v>
      </c>
    </row>
    <row r="61" spans="1:11" ht="11.1" customHeight="1">
      <c r="A61" s="447"/>
      <c r="B61" s="447"/>
      <c r="C61" s="155" t="s">
        <v>93</v>
      </c>
      <c r="D61" s="314">
        <f>D55</f>
        <v>28</v>
      </c>
      <c r="E61" s="130">
        <f>E43+E49+E55</f>
        <v>3097.931</v>
      </c>
      <c r="F61" s="130">
        <f t="shared" ref="F61" si="30">F43+F49+F55</f>
        <v>33623.381580000001</v>
      </c>
      <c r="G61" s="308">
        <f t="shared" si="23"/>
        <v>9.2584304249917447E-3</v>
      </c>
      <c r="H61" s="308">
        <f t="shared" si="24"/>
        <v>-0.11949748278107432</v>
      </c>
      <c r="I61" s="314">
        <f>I43+I49+I55</f>
        <v>3518.3670000000002</v>
      </c>
      <c r="J61" s="130">
        <f t="shared" si="29"/>
        <v>37656.67841</v>
      </c>
      <c r="K61" s="308">
        <f t="shared" si="26"/>
        <v>8.8039665263967594E-3</v>
      </c>
    </row>
    <row r="62" spans="1:11" ht="11.1" customHeight="1">
      <c r="A62" s="452"/>
      <c r="B62" s="452"/>
      <c r="C62" s="319" t="s">
        <v>0</v>
      </c>
      <c r="D62" s="322">
        <f>SUM(D57:D61)</f>
        <v>376460</v>
      </c>
      <c r="E62" s="320">
        <f>SUM(E57:E61)</f>
        <v>334606.5</v>
      </c>
      <c r="F62" s="320">
        <f>SUM(F57:F61)</f>
        <v>3632102.0089599998</v>
      </c>
      <c r="G62" s="321">
        <f>SUM(G57:G61)</f>
        <v>1</v>
      </c>
      <c r="H62" s="321">
        <f>(E62-I62)/I62</f>
        <v>-0.16271826517393526</v>
      </c>
      <c r="I62" s="322">
        <f>SUM(I57:I61)</f>
        <v>399634.3</v>
      </c>
      <c r="J62" s="320">
        <f>SUM(J57:J61)</f>
        <v>4276585.431760001</v>
      </c>
      <c r="K62" s="321">
        <f>SUM(K57:K61)</f>
        <v>1</v>
      </c>
    </row>
    <row r="63" spans="1:11" ht="15" customHeight="1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</row>
    <row r="64" spans="1:11" ht="15" customHeight="1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</row>
    <row r="65" spans="1:11" ht="15" customHeight="1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</row>
    <row r="66" spans="1:11" ht="15" customHeight="1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</row>
    <row r="67" spans="1:11" ht="15" customHeight="1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</row>
    <row r="68" spans="1:11" ht="15" customHeight="1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</row>
    <row r="69" spans="1:11" ht="15" customHeight="1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</row>
    <row r="70" spans="1:11" ht="15" customHeight="1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</row>
    <row r="71" spans="1:11" ht="15" customHeight="1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</row>
    <row r="72" spans="1:11" ht="15" customHeight="1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</row>
    <row r="73" spans="1:11" ht="15" customHeight="1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</row>
    <row r="74" spans="1:11" ht="15" customHeight="1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</row>
    <row r="75" spans="1:11" ht="15" customHeight="1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</row>
    <row r="76" spans="1:11" ht="15" customHeight="1">
      <c r="A76" s="95"/>
      <c r="B76" s="95"/>
      <c r="C76" s="95"/>
      <c r="D76" s="95"/>
      <c r="E76" s="95"/>
      <c r="F76" s="95"/>
      <c r="G76" s="95"/>
      <c r="H76" s="95"/>
      <c r="I76" s="95"/>
      <c r="J76" s="95"/>
      <c r="K76" s="95"/>
    </row>
    <row r="77" spans="1:11" ht="15" customHeight="1">
      <c r="A77" s="95"/>
      <c r="B77" s="95"/>
      <c r="C77" s="95"/>
      <c r="D77" s="95"/>
      <c r="E77" s="95"/>
      <c r="F77" s="95"/>
      <c r="G77" s="95"/>
      <c r="H77" s="95"/>
      <c r="I77" s="95"/>
      <c r="J77" s="95"/>
      <c r="K77" s="95"/>
    </row>
    <row r="78" spans="1:11" ht="15" customHeight="1">
      <c r="A78" s="95"/>
      <c r="B78" s="95"/>
      <c r="C78" s="95"/>
      <c r="D78" s="95"/>
      <c r="E78" s="95"/>
      <c r="F78" s="95"/>
      <c r="G78" s="95"/>
      <c r="H78" s="95"/>
      <c r="I78" s="95"/>
      <c r="J78" s="95"/>
      <c r="K78" s="95"/>
    </row>
    <row r="79" spans="1:11" ht="15" customHeight="1">
      <c r="A79" s="95"/>
      <c r="B79" s="95"/>
      <c r="C79" s="95"/>
      <c r="D79" s="95"/>
      <c r="E79" s="95"/>
      <c r="F79" s="95"/>
      <c r="G79" s="95"/>
      <c r="H79" s="95"/>
      <c r="I79" s="95"/>
      <c r="J79" s="95"/>
      <c r="K79" s="95"/>
    </row>
    <row r="80" spans="1:11" ht="15" customHeight="1">
      <c r="A80" s="95"/>
      <c r="B80" s="95"/>
      <c r="C80" s="95"/>
      <c r="D80" s="95"/>
      <c r="E80" s="95"/>
      <c r="F80" s="95"/>
      <c r="G80" s="95"/>
      <c r="H80" s="95"/>
      <c r="I80" s="95"/>
      <c r="J80" s="95"/>
      <c r="K80" s="95"/>
    </row>
    <row r="81" spans="1:11" ht="15" customHeight="1">
      <c r="A81" s="95"/>
      <c r="B81" s="95"/>
      <c r="C81" s="95"/>
      <c r="D81" s="95"/>
      <c r="E81" s="95"/>
      <c r="F81" s="95"/>
      <c r="G81" s="95"/>
      <c r="H81" s="95"/>
      <c r="I81" s="95"/>
      <c r="J81" s="95"/>
      <c r="K81" s="95"/>
    </row>
    <row r="82" spans="1:11" ht="15" customHeight="1">
      <c r="A82" s="95"/>
      <c r="B82" s="95"/>
      <c r="C82" s="95"/>
      <c r="D82" s="95"/>
      <c r="E82" s="95"/>
      <c r="F82" s="95"/>
      <c r="G82" s="95"/>
      <c r="H82" s="95"/>
      <c r="I82" s="95"/>
      <c r="J82" s="95"/>
      <c r="K82" s="95"/>
    </row>
    <row r="83" spans="1:11" ht="15" customHeight="1">
      <c r="A83" s="95"/>
      <c r="B83" s="95"/>
      <c r="C83" s="95"/>
      <c r="D83" s="95"/>
      <c r="E83" s="95"/>
      <c r="F83" s="95"/>
      <c r="G83" s="95"/>
      <c r="H83" s="95"/>
      <c r="I83" s="95"/>
      <c r="J83" s="95"/>
      <c r="K83" s="95"/>
    </row>
    <row r="84" spans="1:11" ht="15" customHeight="1">
      <c r="A84" s="95"/>
      <c r="B84" s="95"/>
      <c r="C84" s="95"/>
      <c r="D84" s="95"/>
      <c r="E84" s="95"/>
      <c r="F84" s="95"/>
      <c r="G84" s="95"/>
      <c r="H84" s="95"/>
      <c r="I84" s="95"/>
      <c r="J84" s="95"/>
      <c r="K84" s="95"/>
    </row>
    <row r="85" spans="1:11" ht="15" customHeight="1">
      <c r="A85" s="95"/>
      <c r="B85" s="95"/>
      <c r="C85" s="95"/>
      <c r="D85" s="95"/>
      <c r="E85" s="95"/>
      <c r="F85" s="95"/>
      <c r="G85" s="95"/>
      <c r="H85" s="95"/>
      <c r="I85" s="95"/>
      <c r="J85" s="95"/>
      <c r="K85" s="95"/>
    </row>
    <row r="86" spans="1:11" ht="15" customHeight="1">
      <c r="A86" s="95"/>
      <c r="B86" s="95"/>
      <c r="C86" s="95"/>
      <c r="D86" s="95"/>
      <c r="E86" s="95"/>
      <c r="F86" s="95"/>
      <c r="G86" s="95"/>
      <c r="H86" s="95"/>
      <c r="I86" s="95"/>
      <c r="J86" s="95"/>
      <c r="K86" s="95"/>
    </row>
    <row r="87" spans="1:11" ht="15" customHeight="1">
      <c r="A87" s="95"/>
      <c r="B87" s="95"/>
      <c r="C87" s="95"/>
      <c r="D87" s="95"/>
      <c r="E87" s="95"/>
      <c r="F87" s="95"/>
      <c r="G87" s="95"/>
      <c r="H87" s="95"/>
      <c r="I87" s="95"/>
      <c r="J87" s="95"/>
      <c r="K87" s="95"/>
    </row>
    <row r="88" spans="1:11" ht="15" customHeight="1">
      <c r="A88" s="95"/>
      <c r="B88" s="95"/>
      <c r="C88" s="95"/>
      <c r="D88" s="95"/>
      <c r="E88" s="95"/>
      <c r="F88" s="95"/>
      <c r="G88" s="95"/>
      <c r="H88" s="95"/>
      <c r="I88" s="95"/>
      <c r="J88" s="95"/>
      <c r="K88" s="95"/>
    </row>
    <row r="89" spans="1:11" ht="15" customHeight="1">
      <c r="A89" s="95"/>
      <c r="B89" s="95"/>
      <c r="C89" s="95"/>
      <c r="D89" s="95"/>
      <c r="E89" s="95"/>
      <c r="F89" s="95"/>
      <c r="G89" s="95"/>
      <c r="H89" s="95"/>
      <c r="I89" s="95"/>
      <c r="J89" s="95"/>
      <c r="K89" s="95"/>
    </row>
    <row r="90" spans="1:11" ht="15" customHeight="1">
      <c r="A90" s="95"/>
      <c r="B90" s="95"/>
      <c r="C90" s="95"/>
      <c r="D90" s="95"/>
      <c r="E90" s="95"/>
      <c r="F90" s="95"/>
      <c r="G90" s="95"/>
      <c r="H90" s="95"/>
      <c r="I90" s="95"/>
      <c r="J90" s="95"/>
      <c r="K90" s="95"/>
    </row>
    <row r="91" spans="1:11" ht="15" customHeight="1">
      <c r="A91" s="95"/>
      <c r="B91" s="95"/>
      <c r="C91" s="95"/>
      <c r="D91" s="95"/>
      <c r="E91" s="95"/>
      <c r="F91" s="95"/>
      <c r="G91" s="95"/>
      <c r="H91" s="95"/>
      <c r="I91" s="95"/>
      <c r="J91" s="95"/>
      <c r="K91" s="95"/>
    </row>
    <row r="92" spans="1:11" ht="15" customHeight="1">
      <c r="A92" s="95"/>
      <c r="B92" s="95"/>
      <c r="C92" s="95"/>
      <c r="D92" s="95"/>
      <c r="E92" s="95"/>
      <c r="F92" s="95"/>
      <c r="G92" s="95"/>
      <c r="H92" s="95"/>
      <c r="I92" s="95"/>
      <c r="J92" s="95"/>
      <c r="K92" s="95"/>
    </row>
    <row r="93" spans="1:11" ht="15" customHeight="1">
      <c r="A93" s="95"/>
      <c r="B93" s="95"/>
      <c r="C93" s="95"/>
      <c r="D93" s="95"/>
      <c r="E93" s="95"/>
      <c r="F93" s="95"/>
      <c r="G93" s="95"/>
      <c r="H93" s="95"/>
      <c r="I93" s="95"/>
      <c r="J93" s="95"/>
      <c r="K93" s="95"/>
    </row>
    <row r="94" spans="1:11" ht="15" customHeight="1">
      <c r="A94" s="95"/>
      <c r="B94" s="95"/>
      <c r="C94" s="95"/>
      <c r="D94" s="95"/>
      <c r="E94" s="95"/>
      <c r="F94" s="95"/>
      <c r="G94" s="95"/>
      <c r="H94" s="95"/>
      <c r="I94" s="95"/>
      <c r="J94" s="95"/>
      <c r="K94" s="95"/>
    </row>
    <row r="95" spans="1:11" ht="15" customHeight="1">
      <c r="A95" s="95"/>
      <c r="B95" s="95"/>
      <c r="C95" s="95"/>
      <c r="D95" s="95"/>
      <c r="E95" s="95"/>
      <c r="F95" s="95"/>
      <c r="G95" s="95"/>
      <c r="H95" s="95"/>
      <c r="I95" s="95"/>
      <c r="J95" s="95"/>
      <c r="K95" s="95"/>
    </row>
    <row r="96" spans="1:11" ht="15" customHeight="1">
      <c r="A96" s="95"/>
      <c r="B96" s="95"/>
      <c r="C96" s="95"/>
      <c r="D96" s="95"/>
      <c r="E96" s="95"/>
      <c r="F96" s="95"/>
      <c r="G96" s="95"/>
      <c r="H96" s="95"/>
      <c r="I96" s="95"/>
      <c r="J96" s="95"/>
      <c r="K96" s="95"/>
    </row>
    <row r="97" spans="1:11" ht="15" customHeight="1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</row>
    <row r="98" spans="1:11" ht="15" customHeight="1">
      <c r="A98" s="95"/>
      <c r="B98" s="95"/>
      <c r="C98" s="95"/>
      <c r="D98" s="95"/>
      <c r="E98" s="95"/>
      <c r="F98" s="95"/>
      <c r="G98" s="95"/>
      <c r="H98" s="95"/>
      <c r="I98" s="95"/>
      <c r="J98" s="95"/>
      <c r="K98" s="95"/>
    </row>
    <row r="99" spans="1:11" ht="15" customHeight="1">
      <c r="A99" s="95"/>
      <c r="B99" s="95"/>
      <c r="C99" s="95"/>
      <c r="D99" s="95"/>
      <c r="E99" s="95"/>
      <c r="F99" s="95"/>
      <c r="G99" s="95"/>
      <c r="H99" s="95"/>
      <c r="I99" s="95"/>
      <c r="J99" s="95"/>
      <c r="K99" s="95"/>
    </row>
    <row r="100" spans="1:11" ht="15" customHeight="1">
      <c r="A100" s="95"/>
      <c r="B100" s="95"/>
      <c r="C100" s="95"/>
      <c r="D100" s="95"/>
      <c r="E100" s="95"/>
      <c r="F100" s="95"/>
      <c r="G100" s="95"/>
      <c r="H100" s="95"/>
      <c r="I100" s="95"/>
      <c r="J100" s="95"/>
      <c r="K100" s="95"/>
    </row>
    <row r="101" spans="1:11" ht="15" customHeight="1">
      <c r="A101" s="95"/>
      <c r="B101" s="95"/>
      <c r="C101" s="95"/>
      <c r="D101" s="95"/>
      <c r="E101" s="95"/>
      <c r="F101" s="95"/>
      <c r="G101" s="95"/>
      <c r="H101" s="95"/>
      <c r="I101" s="95"/>
      <c r="J101" s="95"/>
      <c r="K101" s="95"/>
    </row>
    <row r="102" spans="1:11" ht="15" customHeight="1">
      <c r="A102" s="95"/>
      <c r="B102" s="95"/>
      <c r="C102" s="95"/>
      <c r="D102" s="95"/>
      <c r="E102" s="95"/>
      <c r="F102" s="95"/>
      <c r="G102" s="95"/>
      <c r="H102" s="95"/>
      <c r="I102" s="95"/>
      <c r="J102" s="95"/>
      <c r="K102" s="95"/>
    </row>
    <row r="103" spans="1:11" ht="15" customHeight="1">
      <c r="A103" s="95"/>
      <c r="B103" s="95"/>
      <c r="C103" s="95"/>
      <c r="D103" s="95"/>
      <c r="E103" s="95"/>
      <c r="F103" s="95"/>
      <c r="G103" s="95"/>
      <c r="H103" s="95"/>
      <c r="I103" s="95"/>
      <c r="J103" s="95"/>
      <c r="K103" s="95"/>
    </row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</sheetData>
  <mergeCells count="28">
    <mergeCell ref="A2:K2"/>
    <mergeCell ref="A8:B8"/>
    <mergeCell ref="H6:H8"/>
    <mergeCell ref="A3:C3"/>
    <mergeCell ref="E6:F7"/>
    <mergeCell ref="I6:J7"/>
    <mergeCell ref="G6:G8"/>
    <mergeCell ref="K6:K8"/>
    <mergeCell ref="A4:C4"/>
    <mergeCell ref="D4:D5"/>
    <mergeCell ref="I4:K5"/>
    <mergeCell ref="A9:B14"/>
    <mergeCell ref="A15:B20"/>
    <mergeCell ref="A21:B26"/>
    <mergeCell ref="A27:B32"/>
    <mergeCell ref="A34:C34"/>
    <mergeCell ref="A45:B50"/>
    <mergeCell ref="E36:F37"/>
    <mergeCell ref="I36:J37"/>
    <mergeCell ref="A51:B56"/>
    <mergeCell ref="A57:B62"/>
    <mergeCell ref="A39:B44"/>
    <mergeCell ref="A38:B38"/>
    <mergeCell ref="D34:D35"/>
    <mergeCell ref="I34:K35"/>
    <mergeCell ref="H36:H38"/>
    <mergeCell ref="G36:G38"/>
    <mergeCell ref="K36:K38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2 H62" formula="1"/>
  </ignoredError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24"/>
  <dimension ref="A1:T120"/>
  <sheetViews>
    <sheetView showGridLines="0" topLeftCell="A46" zoomScaleNormal="100" zoomScaleSheetLayoutView="100" workbookViewId="0">
      <selection activeCell="K1" sqref="K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3" width="9.140625" style="84"/>
    <col min="14" max="14" width="11.140625" style="84" customWidth="1"/>
    <col min="15" max="16384" width="9.140625" style="84"/>
  </cols>
  <sheetData>
    <row r="1" spans="1:16" s="103" customFormat="1" ht="18">
      <c r="A1" s="519" t="s">
        <v>304</v>
      </c>
      <c r="B1" s="519"/>
      <c r="C1" s="519"/>
      <c r="D1" s="519"/>
      <c r="E1" s="519"/>
      <c r="F1" s="519"/>
      <c r="G1" s="519"/>
      <c r="H1" s="519"/>
      <c r="I1" s="519"/>
      <c r="J1" s="519"/>
      <c r="K1" s="519"/>
    </row>
    <row r="2" spans="1:16" s="103" customFormat="1" ht="3" customHeight="1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</row>
    <row r="3" spans="1:16" ht="3" customHeight="1">
      <c r="A3" s="536"/>
      <c r="B3" s="536"/>
      <c r="C3" s="536"/>
      <c r="D3" s="301"/>
      <c r="E3" s="301"/>
      <c r="F3" s="302"/>
      <c r="G3" s="303"/>
      <c r="H3" s="303"/>
      <c r="I3" s="303"/>
      <c r="J3" s="76"/>
      <c r="K3" s="76"/>
    </row>
    <row r="4" spans="1:16" ht="12.95" customHeight="1">
      <c r="A4" s="497" t="s">
        <v>37</v>
      </c>
      <c r="B4" s="497"/>
      <c r="C4" s="497"/>
      <c r="D4" s="491">
        <f>'3.1'!A4</f>
        <v>2023</v>
      </c>
      <c r="E4" s="354"/>
      <c r="F4" s="343"/>
      <c r="G4" s="343"/>
      <c r="H4" s="343"/>
      <c r="I4" s="491">
        <f>D4-1</f>
        <v>2022</v>
      </c>
      <c r="J4" s="492"/>
      <c r="K4" s="492"/>
    </row>
    <row r="5" spans="1:16" ht="24.95" customHeight="1">
      <c r="A5" s="355"/>
      <c r="B5" s="355"/>
      <c r="C5" s="355"/>
      <c r="D5" s="493"/>
      <c r="E5" s="356"/>
      <c r="F5" s="357"/>
      <c r="G5" s="357"/>
      <c r="H5" s="358"/>
      <c r="I5" s="493"/>
      <c r="J5" s="494"/>
      <c r="K5" s="494"/>
    </row>
    <row r="6" spans="1:16" ht="24.95" customHeight="1">
      <c r="A6" s="305"/>
      <c r="B6" s="273"/>
      <c r="C6" s="306"/>
      <c r="D6" s="365" t="s">
        <v>159</v>
      </c>
      <c r="E6" s="489" t="s">
        <v>60</v>
      </c>
      <c r="F6" s="489"/>
      <c r="G6" s="490" t="s">
        <v>33</v>
      </c>
      <c r="H6" s="490" t="s">
        <v>270</v>
      </c>
      <c r="I6" s="488" t="s">
        <v>60</v>
      </c>
      <c r="J6" s="489"/>
      <c r="K6" s="490" t="s">
        <v>33</v>
      </c>
    </row>
    <row r="7" spans="1:16" ht="24.95" customHeight="1">
      <c r="A7" s="305"/>
      <c r="B7" s="307"/>
      <c r="D7" s="366"/>
      <c r="E7" s="489"/>
      <c r="F7" s="489"/>
      <c r="G7" s="490"/>
      <c r="H7" s="490"/>
      <c r="I7" s="488"/>
      <c r="J7" s="489"/>
      <c r="K7" s="490"/>
    </row>
    <row r="8" spans="1:16" ht="15" customHeight="1">
      <c r="A8" s="498" t="s">
        <v>158</v>
      </c>
      <c r="B8" s="498"/>
      <c r="C8" s="324" t="s">
        <v>184</v>
      </c>
      <c r="D8" s="344"/>
      <c r="E8" s="220" t="s">
        <v>261</v>
      </c>
      <c r="F8" s="220" t="s">
        <v>262</v>
      </c>
      <c r="G8" s="486"/>
      <c r="H8" s="486"/>
      <c r="I8" s="222" t="s">
        <v>261</v>
      </c>
      <c r="J8" s="220" t="s">
        <v>262</v>
      </c>
      <c r="K8" s="486"/>
    </row>
    <row r="9" spans="1:16" ht="11.1" customHeight="1">
      <c r="A9" s="453" t="str">
        <f>'3.1'!D5</f>
        <v>Leden</v>
      </c>
      <c r="B9" s="453"/>
      <c r="C9" s="165" t="s">
        <v>4</v>
      </c>
      <c r="D9" s="313">
        <v>55</v>
      </c>
      <c r="E9" s="309">
        <v>9284.7870000000003</v>
      </c>
      <c r="F9" s="309">
        <v>101095.55930999995</v>
      </c>
      <c r="G9" s="310">
        <f>E9/$E$14</f>
        <v>0.40585506904284202</v>
      </c>
      <c r="H9" s="310">
        <f>(E9-I9)/I9</f>
        <v>-0.10232961685079572</v>
      </c>
      <c r="I9" s="313">
        <v>10343.203000000001</v>
      </c>
      <c r="J9" s="309">
        <v>110487.34769000001</v>
      </c>
      <c r="K9" s="310">
        <f>I9/$I$14</f>
        <v>0.37317584705249907</v>
      </c>
    </row>
    <row r="10" spans="1:16" ht="11.1" customHeight="1">
      <c r="A10" s="447"/>
      <c r="B10" s="447"/>
      <c r="C10" s="155" t="s">
        <v>5</v>
      </c>
      <c r="D10" s="314">
        <v>163</v>
      </c>
      <c r="E10" s="130">
        <v>2170.2869999999998</v>
      </c>
      <c r="F10" s="130">
        <v>23630.972159999998</v>
      </c>
      <c r="G10" s="308">
        <f>E10/$E$14</f>
        <v>9.4867225303906524E-2</v>
      </c>
      <c r="H10" s="308">
        <f>(E10-I10)/I10</f>
        <v>-0.22199693786943547</v>
      </c>
      <c r="I10" s="314">
        <v>2789.5610000000001</v>
      </c>
      <c r="J10" s="130">
        <v>29798.41086</v>
      </c>
      <c r="K10" s="308">
        <f>I10/$I$14</f>
        <v>0.10064549531509884</v>
      </c>
      <c r="L10" s="94"/>
      <c r="N10" s="94"/>
      <c r="O10" s="94"/>
      <c r="P10" s="94"/>
    </row>
    <row r="11" spans="1:16" ht="11.1" customHeight="1">
      <c r="A11" s="447"/>
      <c r="B11" s="447"/>
      <c r="C11" s="155" t="s">
        <v>6</v>
      </c>
      <c r="D11" s="314">
        <v>5839</v>
      </c>
      <c r="E11" s="130">
        <v>4903.8</v>
      </c>
      <c r="F11" s="130">
        <v>53394</v>
      </c>
      <c r="G11" s="308">
        <f>E11/$E$14</f>
        <v>0.21435409208334974</v>
      </c>
      <c r="H11" s="308">
        <f t="shared" ref="H11:H13" si="0">(E11-I11)/I11</f>
        <v>-0.18555868900160438</v>
      </c>
      <c r="I11" s="314">
        <v>6021.06</v>
      </c>
      <c r="J11" s="130">
        <v>64317.734915000001</v>
      </c>
      <c r="K11" s="308">
        <f>I11/$I$14</f>
        <v>0.2172358181168754</v>
      </c>
      <c r="L11" s="94"/>
      <c r="N11" s="94"/>
      <c r="O11" s="94"/>
      <c r="P11" s="94"/>
    </row>
    <row r="12" spans="1:16" ht="11.1" customHeight="1">
      <c r="A12" s="447"/>
      <c r="B12" s="447"/>
      <c r="C12" s="155" t="s">
        <v>7</v>
      </c>
      <c r="D12" s="314">
        <v>76858</v>
      </c>
      <c r="E12" s="130">
        <v>6356</v>
      </c>
      <c r="F12" s="130">
        <v>69206.100000000006</v>
      </c>
      <c r="G12" s="308">
        <f>E12/$E$14</f>
        <v>0.27783241757040883</v>
      </c>
      <c r="H12" s="308">
        <f t="shared" si="0"/>
        <v>-0.24219662827574692</v>
      </c>
      <c r="I12" s="314">
        <v>8387.4</v>
      </c>
      <c r="J12" s="130">
        <v>89595.5</v>
      </c>
      <c r="K12" s="308">
        <f>I12/$I$14</f>
        <v>0.30261178278799422</v>
      </c>
      <c r="L12" s="94"/>
      <c r="N12" s="94"/>
      <c r="O12" s="94"/>
      <c r="P12" s="94"/>
    </row>
    <row r="13" spans="1:16" ht="11.1" customHeight="1">
      <c r="A13" s="447"/>
      <c r="B13" s="447"/>
      <c r="C13" s="155" t="s">
        <v>93</v>
      </c>
      <c r="D13" s="314">
        <v>7</v>
      </c>
      <c r="E13" s="130">
        <v>162.226</v>
      </c>
      <c r="F13" s="130">
        <v>1766.3683599999999</v>
      </c>
      <c r="G13" s="308">
        <f>E13/$E$14</f>
        <v>7.0911959994929431E-3</v>
      </c>
      <c r="H13" s="308">
        <f t="shared" si="0"/>
        <v>-7.550890150219973E-2</v>
      </c>
      <c r="I13" s="314">
        <v>175.476</v>
      </c>
      <c r="J13" s="130">
        <v>1874.4598149999999</v>
      </c>
      <c r="K13" s="308">
        <f>I13/$I$14</f>
        <v>6.3310567275324985E-3</v>
      </c>
      <c r="L13" s="94"/>
      <c r="N13" s="94"/>
      <c r="O13" s="94"/>
      <c r="P13" s="94"/>
    </row>
    <row r="14" spans="1:16" ht="11.1" customHeight="1">
      <c r="A14" s="452"/>
      <c r="B14" s="452"/>
      <c r="C14" s="319" t="s">
        <v>0</v>
      </c>
      <c r="D14" s="322">
        <v>82922</v>
      </c>
      <c r="E14" s="320">
        <v>22877.1</v>
      </c>
      <c r="F14" s="320">
        <v>249092.99982999996</v>
      </c>
      <c r="G14" s="321">
        <f>SUM(G9:G13)</f>
        <v>1.0000000000000002</v>
      </c>
      <c r="H14" s="321">
        <f>(E14-I14)/I14</f>
        <v>-0.17460953143772534</v>
      </c>
      <c r="I14" s="322">
        <v>27716.7</v>
      </c>
      <c r="J14" s="320">
        <v>296073.45328000002</v>
      </c>
      <c r="K14" s="321">
        <f>SUM(K9:K13)</f>
        <v>1</v>
      </c>
      <c r="L14" s="94"/>
    </row>
    <row r="15" spans="1:16" ht="11.1" customHeight="1">
      <c r="A15" s="453" t="str">
        <f>'3.1'!E5</f>
        <v>Únor</v>
      </c>
      <c r="B15" s="453"/>
      <c r="C15" s="165" t="s">
        <v>4</v>
      </c>
      <c r="D15" s="313">
        <v>55</v>
      </c>
      <c r="E15" s="309">
        <v>8635.0069999999996</v>
      </c>
      <c r="F15" s="309">
        <v>93607.968300000022</v>
      </c>
      <c r="G15" s="310">
        <f>E15/$E$20</f>
        <v>0.39709579957140362</v>
      </c>
      <c r="H15" s="310">
        <f>(E15-I15)/I15</f>
        <v>-7.8133832653081783E-2</v>
      </c>
      <c r="I15" s="313">
        <v>9366.8770000000004</v>
      </c>
      <c r="J15" s="309">
        <v>100176.84730000002</v>
      </c>
      <c r="K15" s="310">
        <f>I15/$I$20</f>
        <v>0.40831714631956129</v>
      </c>
      <c r="L15" s="94"/>
      <c r="M15" s="94"/>
    </row>
    <row r="16" spans="1:16" ht="11.1" customHeight="1">
      <c r="A16" s="447"/>
      <c r="B16" s="447"/>
      <c r="C16" s="155" t="s">
        <v>5</v>
      </c>
      <c r="D16" s="314">
        <v>164</v>
      </c>
      <c r="E16" s="130">
        <v>2108.902</v>
      </c>
      <c r="F16" s="130">
        <v>22861.498970000008</v>
      </c>
      <c r="G16" s="308">
        <f>E16/$E$20</f>
        <v>9.6981522528902672E-2</v>
      </c>
      <c r="H16" s="308">
        <f>(E16-I16)/I16</f>
        <v>-0.10704031292726127</v>
      </c>
      <c r="I16" s="314">
        <v>2361.6990000000001</v>
      </c>
      <c r="J16" s="130">
        <v>25257.490750000001</v>
      </c>
      <c r="K16" s="308">
        <f>I16/$I$20</f>
        <v>0.10295023583055074</v>
      </c>
      <c r="L16" s="98"/>
      <c r="M16" s="94"/>
    </row>
    <row r="17" spans="1:20" ht="11.1" customHeight="1">
      <c r="A17" s="447"/>
      <c r="B17" s="447"/>
      <c r="C17" s="155" t="s">
        <v>6</v>
      </c>
      <c r="D17" s="314">
        <v>5836</v>
      </c>
      <c r="E17" s="130">
        <v>4619.0109999999995</v>
      </c>
      <c r="F17" s="130">
        <v>50071.788779999995</v>
      </c>
      <c r="G17" s="308">
        <f>E17/$E$20</f>
        <v>0.21241324601984787</v>
      </c>
      <c r="H17" s="308">
        <f t="shared" ref="H17:H20" si="1">(E17-I17)/I17</f>
        <v>8.9081020173782243E-4</v>
      </c>
      <c r="I17" s="314">
        <v>4614.8999999999996</v>
      </c>
      <c r="J17" s="130">
        <v>49355.6</v>
      </c>
      <c r="K17" s="308">
        <f>I17/$I$20</f>
        <v>0.20117087034986614</v>
      </c>
      <c r="L17" s="94"/>
      <c r="M17" s="94"/>
      <c r="N17" s="94"/>
      <c r="O17" s="94"/>
    </row>
    <row r="18" spans="1:20" ht="11.1" customHeight="1">
      <c r="A18" s="447"/>
      <c r="B18" s="447"/>
      <c r="C18" s="155" t="s">
        <v>7</v>
      </c>
      <c r="D18" s="314">
        <v>76794</v>
      </c>
      <c r="E18" s="130">
        <v>6226.1</v>
      </c>
      <c r="F18" s="130">
        <v>67493.600000000006</v>
      </c>
      <c r="G18" s="308">
        <f>E18/$E$20</f>
        <v>0.28631802588133587</v>
      </c>
      <c r="H18" s="308">
        <f t="shared" si="1"/>
        <v>-3.1906457481380095E-2</v>
      </c>
      <c r="I18" s="314">
        <v>6431.3</v>
      </c>
      <c r="J18" s="130">
        <v>68781.100000000006</v>
      </c>
      <c r="K18" s="308">
        <f>I18/$I$20</f>
        <v>0.28035065082257349</v>
      </c>
      <c r="L18" s="94"/>
      <c r="M18" s="94"/>
      <c r="N18" s="94"/>
      <c r="O18" s="94"/>
    </row>
    <row r="19" spans="1:20" ht="11.1" customHeight="1">
      <c r="A19" s="447"/>
      <c r="B19" s="447"/>
      <c r="C19" s="155" t="s">
        <v>93</v>
      </c>
      <c r="D19" s="314">
        <v>8</v>
      </c>
      <c r="E19" s="130">
        <v>156.38</v>
      </c>
      <c r="F19" s="130">
        <v>1695.23371</v>
      </c>
      <c r="G19" s="308">
        <f>E19/$E$20</f>
        <v>7.1914059985100304E-3</v>
      </c>
      <c r="H19" s="308">
        <f t="shared" si="1"/>
        <v>-5.4671631685849757E-2</v>
      </c>
      <c r="I19" s="314">
        <v>165.42400000000001</v>
      </c>
      <c r="J19" s="130">
        <v>1769.17661</v>
      </c>
      <c r="K19" s="308">
        <f>I19/$I$20</f>
        <v>7.2110966774483224E-3</v>
      </c>
      <c r="L19" s="94"/>
      <c r="M19" s="94"/>
      <c r="N19" s="94"/>
      <c r="O19" s="94"/>
    </row>
    <row r="20" spans="1:20" ht="11.1" customHeight="1">
      <c r="A20" s="452"/>
      <c r="B20" s="452"/>
      <c r="C20" s="319" t="s">
        <v>0</v>
      </c>
      <c r="D20" s="322">
        <v>82857</v>
      </c>
      <c r="E20" s="320">
        <v>21745.399999999998</v>
      </c>
      <c r="F20" s="320">
        <v>235730.08976000003</v>
      </c>
      <c r="G20" s="321">
        <f>SUM(G15:G19)</f>
        <v>1.0000000000000002</v>
      </c>
      <c r="H20" s="321">
        <f t="shared" si="1"/>
        <v>-5.2083242517502154E-2</v>
      </c>
      <c r="I20" s="322">
        <v>22940.2</v>
      </c>
      <c r="J20" s="320">
        <v>245340.21466000003</v>
      </c>
      <c r="K20" s="321">
        <f>SUM(K15:K19)</f>
        <v>1</v>
      </c>
      <c r="L20" s="94"/>
      <c r="M20" s="94"/>
      <c r="N20" s="94"/>
      <c r="O20" s="94"/>
    </row>
    <row r="21" spans="1:20" ht="11.1" customHeight="1">
      <c r="A21" s="453" t="str">
        <f>'3.1'!F5</f>
        <v>Březen</v>
      </c>
      <c r="B21" s="453"/>
      <c r="C21" s="165" t="s">
        <v>4</v>
      </c>
      <c r="D21" s="313">
        <v>55</v>
      </c>
      <c r="E21" s="309">
        <v>8640.6149999999998</v>
      </c>
      <c r="F21" s="309">
        <v>93579.975330000001</v>
      </c>
      <c r="G21" s="310">
        <f>E21/$E$26</f>
        <v>0.43937490147820824</v>
      </c>
      <c r="H21" s="310">
        <f>(E21-I21)/I21</f>
        <v>-7.4551759881268373E-2</v>
      </c>
      <c r="I21" s="313">
        <v>9336.6810000000005</v>
      </c>
      <c r="J21" s="309">
        <v>100199.46284999997</v>
      </c>
      <c r="K21" s="310">
        <f>I21/$I$26</f>
        <v>0.41331035856573706</v>
      </c>
      <c r="L21" s="88"/>
      <c r="M21" s="88"/>
      <c r="N21" s="88"/>
      <c r="O21" s="88"/>
      <c r="P21" s="88"/>
      <c r="Q21" s="88"/>
      <c r="R21" s="88"/>
      <c r="S21" s="88"/>
      <c r="T21" s="88"/>
    </row>
    <row r="22" spans="1:20" ht="11.1" customHeight="1">
      <c r="A22" s="447"/>
      <c r="B22" s="447"/>
      <c r="C22" s="155" t="s">
        <v>5</v>
      </c>
      <c r="D22" s="314">
        <v>159</v>
      </c>
      <c r="E22" s="130">
        <v>1945.511</v>
      </c>
      <c r="F22" s="130">
        <v>21069.726480000008</v>
      </c>
      <c r="G22" s="308">
        <f>E22/$E$26</f>
        <v>9.8929150754867606E-2</v>
      </c>
      <c r="H22" s="308">
        <f t="shared" ref="H22:H26" si="2">(E22-I22)/I22</f>
        <v>-0.1496413040770217</v>
      </c>
      <c r="I22" s="314">
        <v>2287.8709999999996</v>
      </c>
      <c r="J22" s="130">
        <v>24552.722660000003</v>
      </c>
      <c r="K22" s="308">
        <f>I22/$I$26</f>
        <v>0.10127804338202744</v>
      </c>
      <c r="L22" s="88"/>
      <c r="M22" s="88"/>
      <c r="N22" s="88"/>
      <c r="O22" s="88"/>
      <c r="P22" s="88"/>
      <c r="Q22" s="88"/>
      <c r="R22" s="88"/>
      <c r="S22" s="88"/>
      <c r="T22" s="88"/>
    </row>
    <row r="23" spans="1:20" ht="11.1" customHeight="1">
      <c r="A23" s="447"/>
      <c r="B23" s="447"/>
      <c r="C23" s="155" t="s">
        <v>6</v>
      </c>
      <c r="D23" s="314">
        <v>5835</v>
      </c>
      <c r="E23" s="130">
        <v>3853.52</v>
      </c>
      <c r="F23" s="130">
        <v>41734.065999999999</v>
      </c>
      <c r="G23" s="308">
        <f>E23/$E$26</f>
        <v>0.19595132642112917</v>
      </c>
      <c r="H23" s="308">
        <f t="shared" si="2"/>
        <v>-0.16521814479441962</v>
      </c>
      <c r="I23" s="314">
        <v>4616.2</v>
      </c>
      <c r="J23" s="130">
        <v>49540.2</v>
      </c>
      <c r="K23" s="308">
        <f>I23/$I$26</f>
        <v>0.20434705621956617</v>
      </c>
      <c r="L23" s="88"/>
      <c r="M23" s="88"/>
      <c r="N23" s="88"/>
      <c r="O23" s="88"/>
      <c r="P23" s="88"/>
      <c r="Q23" s="88"/>
      <c r="R23" s="88"/>
      <c r="S23" s="88"/>
      <c r="T23" s="88"/>
    </row>
    <row r="24" spans="1:20" ht="11.1" customHeight="1">
      <c r="A24" s="447"/>
      <c r="B24" s="447"/>
      <c r="C24" s="155" t="s">
        <v>7</v>
      </c>
      <c r="D24" s="314">
        <v>76711</v>
      </c>
      <c r="E24" s="130">
        <v>5049.2</v>
      </c>
      <c r="F24" s="130">
        <v>54684.1</v>
      </c>
      <c r="G24" s="308">
        <f>E24/$E$26</f>
        <v>0.25675160304489542</v>
      </c>
      <c r="H24" s="308">
        <f t="shared" si="2"/>
        <v>-0.1824746607946634</v>
      </c>
      <c r="I24" s="314">
        <v>6176.2</v>
      </c>
      <c r="J24" s="130">
        <v>66282.399999999994</v>
      </c>
      <c r="K24" s="308">
        <f>I24/$I$26</f>
        <v>0.27340416113324478</v>
      </c>
      <c r="L24" s="88"/>
      <c r="M24" s="88"/>
      <c r="N24" s="88"/>
      <c r="O24" s="88"/>
      <c r="P24" s="88"/>
      <c r="Q24" s="88"/>
      <c r="R24" s="88"/>
      <c r="S24" s="88"/>
      <c r="T24" s="88"/>
    </row>
    <row r="25" spans="1:20" ht="11.1" customHeight="1">
      <c r="A25" s="447"/>
      <c r="B25" s="447"/>
      <c r="C25" s="155" t="s">
        <v>93</v>
      </c>
      <c r="D25" s="314">
        <v>8</v>
      </c>
      <c r="E25" s="130">
        <v>176.85400000000001</v>
      </c>
      <c r="F25" s="130">
        <v>1915.3612499999999</v>
      </c>
      <c r="G25" s="308">
        <f>E25/$E$26</f>
        <v>8.9930183008995364E-3</v>
      </c>
      <c r="H25" s="308">
        <f t="shared" si="2"/>
        <v>2.1993897646895726E-2</v>
      </c>
      <c r="I25" s="314">
        <v>173.048</v>
      </c>
      <c r="J25" s="130">
        <v>1857.1258799999998</v>
      </c>
      <c r="K25" s="308">
        <f>I25/$I$26</f>
        <v>7.660380699424524E-3</v>
      </c>
      <c r="L25" s="88"/>
      <c r="M25" s="88"/>
      <c r="N25" s="88"/>
      <c r="O25" s="88"/>
      <c r="P25" s="88"/>
      <c r="Q25" s="88"/>
      <c r="R25" s="88"/>
      <c r="S25" s="88"/>
      <c r="T25" s="88"/>
    </row>
    <row r="26" spans="1:20" ht="11.1" customHeight="1">
      <c r="A26" s="452"/>
      <c r="B26" s="452"/>
      <c r="C26" s="319" t="s">
        <v>0</v>
      </c>
      <c r="D26" s="322">
        <v>82768</v>
      </c>
      <c r="E26" s="320">
        <v>19665.7</v>
      </c>
      <c r="F26" s="320">
        <v>212983.22906000001</v>
      </c>
      <c r="G26" s="321">
        <f>SUM(G21:G25)</f>
        <v>0.99999999999999989</v>
      </c>
      <c r="H26" s="321">
        <f t="shared" si="2"/>
        <v>-0.1294510845506861</v>
      </c>
      <c r="I26" s="322">
        <v>22590</v>
      </c>
      <c r="J26" s="320">
        <v>242431.91138999996</v>
      </c>
      <c r="K26" s="321">
        <f>SUM(K21:K25)</f>
        <v>0.99999999999999989</v>
      </c>
    </row>
    <row r="27" spans="1:20" ht="11.1" customHeight="1">
      <c r="A27" s="510" t="str">
        <f>'3.1'!G5</f>
        <v>I. čtvrtletí</v>
      </c>
      <c r="B27" s="453"/>
      <c r="C27" s="165" t="s">
        <v>4</v>
      </c>
      <c r="D27" s="313">
        <f>D21</f>
        <v>55</v>
      </c>
      <c r="E27" s="309">
        <f>E9+E15+E21</f>
        <v>26560.409</v>
      </c>
      <c r="F27" s="309">
        <f>F9+F15+F21</f>
        <v>288283.50293999998</v>
      </c>
      <c r="G27" s="310">
        <f>E27/$E$32</f>
        <v>0.41314594280132283</v>
      </c>
      <c r="H27" s="310">
        <f>(E27-I27)/I27</f>
        <v>-8.559825310643078E-2</v>
      </c>
      <c r="I27" s="313">
        <f>I9+I15+I21</f>
        <v>29046.761000000002</v>
      </c>
      <c r="J27" s="309">
        <f>J9+J15+J21</f>
        <v>310863.65784</v>
      </c>
      <c r="K27" s="310">
        <f>I27/$I$32</f>
        <v>0.3965595950135774</v>
      </c>
    </row>
    <row r="28" spans="1:20" ht="11.1" customHeight="1">
      <c r="A28" s="447"/>
      <c r="B28" s="447"/>
      <c r="C28" s="155" t="s">
        <v>5</v>
      </c>
      <c r="D28" s="314">
        <f>D22</f>
        <v>159</v>
      </c>
      <c r="E28" s="130">
        <f t="shared" ref="E28:F31" si="3">E10+E16+E22</f>
        <v>6224.7000000000007</v>
      </c>
      <c r="F28" s="130">
        <f t="shared" si="3"/>
        <v>67562.197610000017</v>
      </c>
      <c r="G28" s="308">
        <f>E28/$E$32</f>
        <v>9.6824922769652932E-2</v>
      </c>
      <c r="H28" s="308">
        <f t="shared" ref="H28:H31" si="4">(E28-I28)/I28</f>
        <v>-0.16324904078177932</v>
      </c>
      <c r="I28" s="314">
        <f t="shared" ref="I28:J28" si="5">I10+I16+I22</f>
        <v>7439.1309999999994</v>
      </c>
      <c r="J28" s="130">
        <f t="shared" si="5"/>
        <v>79608.62427</v>
      </c>
      <c r="K28" s="308">
        <f>I28/$I$32</f>
        <v>0.10156240059306264</v>
      </c>
    </row>
    <row r="29" spans="1:20" ht="11.1" customHeight="1">
      <c r="A29" s="447"/>
      <c r="B29" s="447"/>
      <c r="C29" s="155" t="s">
        <v>6</v>
      </c>
      <c r="D29" s="314">
        <f>D23</f>
        <v>5835</v>
      </c>
      <c r="E29" s="130">
        <f t="shared" si="3"/>
        <v>13376.331</v>
      </c>
      <c r="F29" s="130">
        <f t="shared" si="3"/>
        <v>145199.85477999999</v>
      </c>
      <c r="G29" s="308">
        <f>E29/$E$32</f>
        <v>0.20806821469569847</v>
      </c>
      <c r="H29" s="308">
        <f t="shared" si="4"/>
        <v>-0.12298776042213036</v>
      </c>
      <c r="I29" s="314">
        <f t="shared" ref="I29:J29" si="6">I11+I17+I23</f>
        <v>15252.16</v>
      </c>
      <c r="J29" s="130">
        <f t="shared" si="6"/>
        <v>163213.534915</v>
      </c>
      <c r="K29" s="308">
        <f>I29/$I$32</f>
        <v>0.20822942677437545</v>
      </c>
    </row>
    <row r="30" spans="1:20" ht="11.1" customHeight="1">
      <c r="A30" s="447"/>
      <c r="B30" s="447"/>
      <c r="C30" s="155" t="s">
        <v>7</v>
      </c>
      <c r="D30" s="314">
        <f>D24</f>
        <v>76711</v>
      </c>
      <c r="E30" s="130">
        <f t="shared" si="3"/>
        <v>17631.3</v>
      </c>
      <c r="F30" s="130">
        <f t="shared" si="3"/>
        <v>191383.80000000002</v>
      </c>
      <c r="G30" s="308">
        <f>E30/$E$32</f>
        <v>0.27425406217626253</v>
      </c>
      <c r="H30" s="308">
        <f t="shared" si="4"/>
        <v>-0.16021033679607913</v>
      </c>
      <c r="I30" s="314">
        <f t="shared" ref="I30:J30" si="7">I12+I18+I24</f>
        <v>20994.9</v>
      </c>
      <c r="J30" s="130">
        <f t="shared" si="7"/>
        <v>224659</v>
      </c>
      <c r="K30" s="308">
        <f>I30/$I$32</f>
        <v>0.28663192571972335</v>
      </c>
    </row>
    <row r="31" spans="1:20" ht="11.1" customHeight="1">
      <c r="A31" s="447"/>
      <c r="B31" s="447"/>
      <c r="C31" s="155" t="s">
        <v>93</v>
      </c>
      <c r="D31" s="314">
        <f>D25</f>
        <v>8</v>
      </c>
      <c r="E31" s="130">
        <f>E13+E19+E25</f>
        <v>495.46000000000004</v>
      </c>
      <c r="F31" s="130">
        <f t="shared" si="3"/>
        <v>5376.9633199999998</v>
      </c>
      <c r="G31" s="308">
        <f>E31/$E$32</f>
        <v>7.7068575570633513E-3</v>
      </c>
      <c r="H31" s="308">
        <f t="shared" si="4"/>
        <v>-3.5972510837672181E-2</v>
      </c>
      <c r="I31" s="314">
        <f>I13+I19+I25</f>
        <v>513.94799999999998</v>
      </c>
      <c r="J31" s="130">
        <f t="shared" ref="J31" si="8">J13+J19+J25</f>
        <v>5500.7623049999993</v>
      </c>
      <c r="K31" s="308">
        <f>I31/$I$32</f>
        <v>7.0166518992612658E-3</v>
      </c>
    </row>
    <row r="32" spans="1:20" ht="11.1" customHeight="1">
      <c r="A32" s="452"/>
      <c r="B32" s="452"/>
      <c r="C32" s="319" t="s">
        <v>0</v>
      </c>
      <c r="D32" s="322">
        <f>SUM(D27:D31)</f>
        <v>82768</v>
      </c>
      <c r="E32" s="320">
        <f>SUM(E27:E31)</f>
        <v>64288.19999999999</v>
      </c>
      <c r="F32" s="320">
        <f>SUM(F27:F31)</f>
        <v>697806.31865000003</v>
      </c>
      <c r="G32" s="321">
        <f>SUM(G27:G31)</f>
        <v>1.0000000000000002</v>
      </c>
      <c r="H32" s="321">
        <f>(E32-I32)/I32</f>
        <v>-0.12230824785758858</v>
      </c>
      <c r="I32" s="322">
        <f>SUM(I27:I31)</f>
        <v>73246.899999999994</v>
      </c>
      <c r="J32" s="320">
        <f>SUM(J27:J31)</f>
        <v>783845.57932999998</v>
      </c>
      <c r="K32" s="321">
        <f>SUM(K27:K31)</f>
        <v>1.0000000000000002</v>
      </c>
    </row>
    <row r="33" spans="1:11" ht="9.9499999999999993" customHeight="1">
      <c r="A33" s="359"/>
      <c r="B33" s="360"/>
      <c r="C33" s="361"/>
      <c r="D33" s="362"/>
      <c r="E33" s="362"/>
      <c r="F33" s="362"/>
      <c r="G33" s="363"/>
      <c r="H33" s="364"/>
      <c r="I33" s="362"/>
      <c r="J33" s="362"/>
      <c r="K33" s="363"/>
    </row>
    <row r="34" spans="1:11" ht="12.95" customHeight="1">
      <c r="A34" s="535" t="s">
        <v>38</v>
      </c>
      <c r="B34" s="535"/>
      <c r="C34" s="535"/>
      <c r="D34" s="491">
        <f>D4</f>
        <v>2023</v>
      </c>
      <c r="E34" s="354"/>
      <c r="F34" s="343"/>
      <c r="G34" s="343"/>
      <c r="H34" s="343"/>
      <c r="I34" s="491">
        <f>D34-1</f>
        <v>2022</v>
      </c>
      <c r="J34" s="492"/>
      <c r="K34" s="492"/>
    </row>
    <row r="35" spans="1:11" ht="24.95" customHeight="1">
      <c r="A35" s="305"/>
      <c r="B35" s="273"/>
      <c r="C35" s="151"/>
      <c r="D35" s="493"/>
      <c r="E35" s="356"/>
      <c r="F35" s="357"/>
      <c r="G35" s="357"/>
      <c r="H35" s="358"/>
      <c r="I35" s="493"/>
      <c r="J35" s="494"/>
      <c r="K35" s="494"/>
    </row>
    <row r="36" spans="1:11" ht="24.95" customHeight="1">
      <c r="A36" s="131"/>
      <c r="B36" s="132"/>
      <c r="C36" s="353"/>
      <c r="D36" s="365" t="s">
        <v>159</v>
      </c>
      <c r="E36" s="489" t="s">
        <v>60</v>
      </c>
      <c r="F36" s="489"/>
      <c r="G36" s="490" t="s">
        <v>33</v>
      </c>
      <c r="H36" s="490" t="s">
        <v>270</v>
      </c>
      <c r="I36" s="488" t="s">
        <v>60</v>
      </c>
      <c r="J36" s="489"/>
      <c r="K36" s="490" t="s">
        <v>33</v>
      </c>
    </row>
    <row r="37" spans="1:11" ht="24.95" customHeight="1">
      <c r="A37" s="131"/>
      <c r="B37" s="307"/>
      <c r="C37" s="307"/>
      <c r="D37" s="366"/>
      <c r="E37" s="489"/>
      <c r="F37" s="489"/>
      <c r="G37" s="490"/>
      <c r="H37" s="490"/>
      <c r="I37" s="488"/>
      <c r="J37" s="489"/>
      <c r="K37" s="490"/>
    </row>
    <row r="38" spans="1:11" ht="15" customHeight="1">
      <c r="A38" s="534" t="s">
        <v>158</v>
      </c>
      <c r="B38" s="534"/>
      <c r="C38" s="367" t="s">
        <v>184</v>
      </c>
      <c r="D38" s="344"/>
      <c r="E38" s="220" t="s">
        <v>261</v>
      </c>
      <c r="F38" s="220" t="s">
        <v>262</v>
      </c>
      <c r="G38" s="486"/>
      <c r="H38" s="486"/>
      <c r="I38" s="222" t="s">
        <v>261</v>
      </c>
      <c r="J38" s="220" t="s">
        <v>262</v>
      </c>
      <c r="K38" s="486"/>
    </row>
    <row r="39" spans="1:11" ht="11.1" customHeight="1">
      <c r="A39" s="453" t="str">
        <f>'3.1'!D5</f>
        <v>Leden</v>
      </c>
      <c r="B39" s="453"/>
      <c r="C39" s="165" t="s">
        <v>4</v>
      </c>
      <c r="D39" s="313">
        <v>77</v>
      </c>
      <c r="E39" s="309">
        <v>12728.786</v>
      </c>
      <c r="F39" s="309">
        <v>138594.78707999998</v>
      </c>
      <c r="G39" s="310">
        <f>E39/$E$44</f>
        <v>0.34133576107972136</v>
      </c>
      <c r="H39" s="310">
        <f>(E39-I39)/I39</f>
        <v>-0.21524987057786113</v>
      </c>
      <c r="I39" s="313">
        <v>16220.177</v>
      </c>
      <c r="J39" s="309">
        <v>173265.61432000005</v>
      </c>
      <c r="K39" s="310">
        <f>I39/$I$44</f>
        <v>0.33603853835189607</v>
      </c>
    </row>
    <row r="40" spans="1:11" ht="11.1" customHeight="1">
      <c r="A40" s="447"/>
      <c r="B40" s="447"/>
      <c r="C40" s="155" t="s">
        <v>5</v>
      </c>
      <c r="D40" s="314">
        <v>248</v>
      </c>
      <c r="E40" s="130">
        <v>3366.4250000000002</v>
      </c>
      <c r="F40" s="130">
        <v>36654.775950000017</v>
      </c>
      <c r="G40" s="308">
        <f t="shared" ref="G40" si="9">E40/$E$44</f>
        <v>9.0274220926709045E-2</v>
      </c>
      <c r="H40" s="308">
        <f>(E40-I40)/I40</f>
        <v>-0.29602595550425231</v>
      </c>
      <c r="I40" s="314">
        <v>4782.03</v>
      </c>
      <c r="J40" s="130">
        <v>51082.608810000034</v>
      </c>
      <c r="K40" s="308">
        <f t="shared" ref="K40:K43" si="10">I40/$I$44</f>
        <v>9.9070828361177407E-2</v>
      </c>
    </row>
    <row r="41" spans="1:11" ht="11.1" customHeight="1">
      <c r="A41" s="447"/>
      <c r="B41" s="447"/>
      <c r="C41" s="155" t="s">
        <v>6</v>
      </c>
      <c r="D41" s="314">
        <v>9847</v>
      </c>
      <c r="E41" s="130">
        <v>7760.8990000000003</v>
      </c>
      <c r="F41" s="130">
        <v>84502.812829999995</v>
      </c>
      <c r="G41" s="308">
        <f>E41/$E$44</f>
        <v>0.20811665518045858</v>
      </c>
      <c r="H41" s="308">
        <f t="shared" ref="H41:H43" si="11">(E41-I41)/I41</f>
        <v>-0.18721803345886004</v>
      </c>
      <c r="I41" s="314">
        <v>9548.5619999999999</v>
      </c>
      <c r="J41" s="130">
        <v>101998.45518</v>
      </c>
      <c r="K41" s="308">
        <f t="shared" si="10"/>
        <v>0.19782057975338108</v>
      </c>
    </row>
    <row r="42" spans="1:11" ht="11.1" customHeight="1">
      <c r="A42" s="447"/>
      <c r="B42" s="447"/>
      <c r="C42" s="155" t="s">
        <v>7</v>
      </c>
      <c r="D42" s="314">
        <v>106111</v>
      </c>
      <c r="E42" s="130">
        <v>13298.3</v>
      </c>
      <c r="F42" s="130">
        <v>144796.20000000001</v>
      </c>
      <c r="G42" s="308">
        <f>E42/$E$44</f>
        <v>0.35660787694650997</v>
      </c>
      <c r="H42" s="308">
        <f t="shared" si="11"/>
        <v>-0.24220165711224825</v>
      </c>
      <c r="I42" s="314">
        <v>17548.599999999999</v>
      </c>
      <c r="J42" s="130">
        <v>187455.8</v>
      </c>
      <c r="K42" s="308">
        <f t="shared" si="10"/>
        <v>0.36355989790506499</v>
      </c>
    </row>
    <row r="43" spans="1:11" ht="11.1" customHeight="1">
      <c r="A43" s="447"/>
      <c r="B43" s="447"/>
      <c r="C43" s="155" t="s">
        <v>93</v>
      </c>
      <c r="D43" s="314">
        <v>17</v>
      </c>
      <c r="E43" s="130">
        <v>136.69</v>
      </c>
      <c r="F43" s="130">
        <v>1488.3285100000003</v>
      </c>
      <c r="G43" s="308">
        <f>E43/$E$44</f>
        <v>3.6654858666008774E-3</v>
      </c>
      <c r="H43" s="308">
        <f t="shared" si="11"/>
        <v>-0.19324090632764968</v>
      </c>
      <c r="I43" s="314">
        <v>169.43100000000001</v>
      </c>
      <c r="J43" s="130">
        <v>1809.884</v>
      </c>
      <c r="K43" s="308">
        <f t="shared" si="10"/>
        <v>3.5101556284805099E-3</v>
      </c>
    </row>
    <row r="44" spans="1:11" ht="11.1" customHeight="1">
      <c r="A44" s="452"/>
      <c r="B44" s="452"/>
      <c r="C44" s="319" t="s">
        <v>0</v>
      </c>
      <c r="D44" s="322">
        <v>116300</v>
      </c>
      <c r="E44" s="320">
        <v>37291.100000000006</v>
      </c>
      <c r="F44" s="320">
        <v>406036.90437</v>
      </c>
      <c r="G44" s="321">
        <f>SUM(G39:G43)</f>
        <v>0.99999999999999989</v>
      </c>
      <c r="H44" s="321">
        <f>(E44-I44)/I44</f>
        <v>-0.2274284838239192</v>
      </c>
      <c r="I44" s="322">
        <v>48268.799999999996</v>
      </c>
      <c r="J44" s="320">
        <v>515612.36231000011</v>
      </c>
      <c r="K44" s="321">
        <f>SUM(K39:K43)</f>
        <v>1</v>
      </c>
    </row>
    <row r="45" spans="1:11" ht="11.1" customHeight="1">
      <c r="A45" s="453" t="str">
        <f>'3.1'!E5</f>
        <v>Únor</v>
      </c>
      <c r="B45" s="453"/>
      <c r="C45" s="165" t="s">
        <v>4</v>
      </c>
      <c r="D45" s="313">
        <v>77</v>
      </c>
      <c r="E45" s="309">
        <v>12761.599</v>
      </c>
      <c r="F45" s="309">
        <v>138341.26357000001</v>
      </c>
      <c r="G45" s="310">
        <f>E45/$E$50</f>
        <v>0.3495696394624534</v>
      </c>
      <c r="H45" s="310">
        <f>(E45-I45)/I45</f>
        <v>-6.702826144571232E-3</v>
      </c>
      <c r="I45" s="313">
        <v>12847.715</v>
      </c>
      <c r="J45" s="309">
        <v>137403.84059000007</v>
      </c>
      <c r="K45" s="310">
        <f>I45/$I$50</f>
        <v>0.34002516898418933</v>
      </c>
    </row>
    <row r="46" spans="1:11" ht="11.1" customHeight="1">
      <c r="A46" s="447"/>
      <c r="B46" s="447"/>
      <c r="C46" s="155" t="s">
        <v>5</v>
      </c>
      <c r="D46" s="314">
        <v>248</v>
      </c>
      <c r="E46" s="130">
        <v>3266.8090000000002</v>
      </c>
      <c r="F46" s="130">
        <v>35413.845189999971</v>
      </c>
      <c r="G46" s="308">
        <f t="shared" ref="G46:G49" si="12">E46/$E$50</f>
        <v>8.9485435510291297E-2</v>
      </c>
      <c r="H46" s="308">
        <f>(E46-I46)/I46</f>
        <v>-0.18225635346613908</v>
      </c>
      <c r="I46" s="314">
        <v>3994.9059999999999</v>
      </c>
      <c r="J46" s="130">
        <v>42724.928229999998</v>
      </c>
      <c r="K46" s="308">
        <f t="shared" ref="K46:K49" si="13">I46/$I$50</f>
        <v>0.10572841845619645</v>
      </c>
    </row>
    <row r="47" spans="1:11" ht="11.1" customHeight="1">
      <c r="A47" s="447"/>
      <c r="B47" s="447"/>
      <c r="C47" s="155" t="s">
        <v>6</v>
      </c>
      <c r="D47" s="314">
        <v>9846</v>
      </c>
      <c r="E47" s="130">
        <v>7328.2699999999995</v>
      </c>
      <c r="F47" s="130">
        <v>79442.395860000004</v>
      </c>
      <c r="G47" s="308">
        <f t="shared" si="12"/>
        <v>0.20073822267754324</v>
      </c>
      <c r="H47" s="308">
        <f t="shared" ref="H47:H49" si="14">(E47-I47)/I47</f>
        <v>1.3071988301752383E-3</v>
      </c>
      <c r="I47" s="314">
        <v>7318.7029999999995</v>
      </c>
      <c r="J47" s="130">
        <v>78271.671279999995</v>
      </c>
      <c r="K47" s="308">
        <f t="shared" si="13"/>
        <v>0.19369539441994887</v>
      </c>
    </row>
    <row r="48" spans="1:11" ht="11.1" customHeight="1">
      <c r="A48" s="447"/>
      <c r="B48" s="447"/>
      <c r="C48" s="155" t="s">
        <v>7</v>
      </c>
      <c r="D48" s="314">
        <v>106023</v>
      </c>
      <c r="E48" s="130">
        <v>13026.5</v>
      </c>
      <c r="F48" s="130">
        <v>141213.20000000001</v>
      </c>
      <c r="G48" s="308">
        <f t="shared" si="12"/>
        <v>0.35682588901732837</v>
      </c>
      <c r="H48" s="308">
        <f t="shared" si="14"/>
        <v>-3.1904457557335821E-2</v>
      </c>
      <c r="I48" s="314">
        <v>13455.8</v>
      </c>
      <c r="J48" s="130">
        <v>143907</v>
      </c>
      <c r="K48" s="308">
        <f t="shared" si="13"/>
        <v>0.35611863034146185</v>
      </c>
    </row>
    <row r="49" spans="1:11" ht="11.1" customHeight="1">
      <c r="A49" s="447"/>
      <c r="B49" s="447"/>
      <c r="C49" s="155" t="s">
        <v>93</v>
      </c>
      <c r="D49" s="314">
        <v>16</v>
      </c>
      <c r="E49" s="130">
        <v>123.422</v>
      </c>
      <c r="F49" s="130">
        <v>1337.9546799999998</v>
      </c>
      <c r="G49" s="308">
        <f t="shared" si="12"/>
        <v>3.3808133323837333E-3</v>
      </c>
      <c r="H49" s="308">
        <f t="shared" si="14"/>
        <v>-0.26304664548950296</v>
      </c>
      <c r="I49" s="314">
        <v>167.476</v>
      </c>
      <c r="J49" s="130">
        <v>1791.1220899999998</v>
      </c>
      <c r="K49" s="308">
        <f t="shared" si="13"/>
        <v>4.432387798203501E-3</v>
      </c>
    </row>
    <row r="50" spans="1:11" ht="11.1" customHeight="1">
      <c r="A50" s="452"/>
      <c r="B50" s="452"/>
      <c r="C50" s="319" t="s">
        <v>0</v>
      </c>
      <c r="D50" s="322">
        <v>116210</v>
      </c>
      <c r="E50" s="320">
        <v>36506.6</v>
      </c>
      <c r="F50" s="320">
        <v>395748.6593</v>
      </c>
      <c r="G50" s="321">
        <f>SUM(G45:G49)</f>
        <v>1</v>
      </c>
      <c r="H50" s="321">
        <f t="shared" ref="H50" si="15">(E50-I50)/I50</f>
        <v>-3.3823303673983583E-2</v>
      </c>
      <c r="I50" s="322">
        <v>37784.6</v>
      </c>
      <c r="J50" s="320">
        <v>404098.56219000008</v>
      </c>
      <c r="K50" s="321">
        <f>SUM(K45:K49)</f>
        <v>1</v>
      </c>
    </row>
    <row r="51" spans="1:11" ht="11.1" customHeight="1">
      <c r="A51" s="453" t="str">
        <f>'3.1'!F5</f>
        <v>Březen</v>
      </c>
      <c r="B51" s="453"/>
      <c r="C51" s="165" t="s">
        <v>4</v>
      </c>
      <c r="D51" s="313">
        <v>77</v>
      </c>
      <c r="E51" s="309">
        <v>12118.084000000001</v>
      </c>
      <c r="F51" s="309">
        <v>131241.01544999998</v>
      </c>
      <c r="G51" s="310">
        <f>E51/$E$56</f>
        <v>0.37788593649140423</v>
      </c>
      <c r="H51" s="310">
        <f>(E51-I51)/I51</f>
        <v>-7.5422296298472108E-2</v>
      </c>
      <c r="I51" s="313">
        <v>13106.615</v>
      </c>
      <c r="J51" s="309">
        <v>140657.76654999994</v>
      </c>
      <c r="K51" s="310">
        <f>I51/$I$56</f>
        <v>0.3506186231655315</v>
      </c>
    </row>
    <row r="52" spans="1:11" ht="11.1" customHeight="1">
      <c r="A52" s="447"/>
      <c r="B52" s="447"/>
      <c r="C52" s="155" t="s">
        <v>5</v>
      </c>
      <c r="D52" s="314">
        <v>243</v>
      </c>
      <c r="E52" s="130">
        <v>3137.5810000000001</v>
      </c>
      <c r="F52" s="130">
        <v>33981.05333000001</v>
      </c>
      <c r="G52" s="308">
        <f t="shared" ref="G52:G55" si="16">E52/$E$56</f>
        <v>9.7841187971847404E-2</v>
      </c>
      <c r="H52" s="308">
        <f t="shared" ref="H52:H55" si="17">(E52-I52)/I52</f>
        <v>-0.18754583288449897</v>
      </c>
      <c r="I52" s="314">
        <v>3861.8559999999998</v>
      </c>
      <c r="J52" s="130">
        <v>41445.256929999974</v>
      </c>
      <c r="K52" s="308">
        <f t="shared" ref="K52:K55" si="18">I52/$I$56</f>
        <v>0.10330956036959556</v>
      </c>
    </row>
    <row r="53" spans="1:11" ht="11.1" customHeight="1">
      <c r="A53" s="447"/>
      <c r="B53" s="447"/>
      <c r="C53" s="155" t="s">
        <v>6</v>
      </c>
      <c r="D53" s="314">
        <v>9843</v>
      </c>
      <c r="E53" s="130">
        <v>6125.2960000000003</v>
      </c>
      <c r="F53" s="130">
        <v>66338.497929999998</v>
      </c>
      <c r="G53" s="308">
        <f t="shared" si="16"/>
        <v>0.19100900895282227</v>
      </c>
      <c r="H53" s="308">
        <f t="shared" si="17"/>
        <v>-0.16133963938936419</v>
      </c>
      <c r="I53" s="314">
        <v>7303.6669999999995</v>
      </c>
      <c r="J53" s="130">
        <v>78381.655440000002</v>
      </c>
      <c r="K53" s="308">
        <f t="shared" si="18"/>
        <v>0.19538238268229652</v>
      </c>
    </row>
    <row r="54" spans="1:11" ht="11.1" customHeight="1">
      <c r="A54" s="447"/>
      <c r="B54" s="447"/>
      <c r="C54" s="155" t="s">
        <v>7</v>
      </c>
      <c r="D54" s="314">
        <v>105908</v>
      </c>
      <c r="E54" s="130">
        <v>10564.2</v>
      </c>
      <c r="F54" s="130">
        <v>114412.7</v>
      </c>
      <c r="G54" s="308">
        <f t="shared" si="16"/>
        <v>0.32943018139521829</v>
      </c>
      <c r="H54" s="308">
        <f t="shared" si="17"/>
        <v>-0.18247666805961832</v>
      </c>
      <c r="I54" s="314">
        <v>12922.2</v>
      </c>
      <c r="J54" s="130">
        <v>138679</v>
      </c>
      <c r="K54" s="308">
        <f t="shared" si="18"/>
        <v>0.34568528733541282</v>
      </c>
    </row>
    <row r="55" spans="1:11" ht="11.1" customHeight="1">
      <c r="A55" s="447"/>
      <c r="B55" s="447"/>
      <c r="C55" s="155" t="s">
        <v>93</v>
      </c>
      <c r="D55" s="314">
        <v>16</v>
      </c>
      <c r="E55" s="130">
        <v>122.93899999999999</v>
      </c>
      <c r="F55" s="130">
        <v>1331.4534799999999</v>
      </c>
      <c r="G55" s="308">
        <f t="shared" si="16"/>
        <v>3.8336851887077806E-3</v>
      </c>
      <c r="H55" s="308">
        <f t="shared" si="17"/>
        <v>-0.34279009098587643</v>
      </c>
      <c r="I55" s="314">
        <v>187.06200000000001</v>
      </c>
      <c r="J55" s="130">
        <v>2007.51992</v>
      </c>
      <c r="K55" s="308">
        <f t="shared" si="18"/>
        <v>5.0041464471635624E-3</v>
      </c>
    </row>
    <row r="56" spans="1:11" ht="11.1" customHeight="1">
      <c r="A56" s="452"/>
      <c r="B56" s="452"/>
      <c r="C56" s="319" t="s">
        <v>0</v>
      </c>
      <c r="D56" s="322">
        <v>116087</v>
      </c>
      <c r="E56" s="320">
        <v>32068.100000000002</v>
      </c>
      <c r="F56" s="320">
        <v>347304.72019000002</v>
      </c>
      <c r="G56" s="321">
        <f>SUM(G51:G55)</f>
        <v>0.99999999999999989</v>
      </c>
      <c r="H56" s="321">
        <f t="shared" ref="H56" si="19">(E56-I56)/I56</f>
        <v>-0.14213753363972453</v>
      </c>
      <c r="I56" s="322">
        <v>37381.4</v>
      </c>
      <c r="J56" s="320">
        <v>401171.19883999991</v>
      </c>
      <c r="K56" s="321">
        <f>SUM(K51:K55)</f>
        <v>0.99999999999999989</v>
      </c>
    </row>
    <row r="57" spans="1:11" ht="11.1" customHeight="1">
      <c r="A57" s="510" t="str">
        <f>'3.1'!G5</f>
        <v>I. čtvrtletí</v>
      </c>
      <c r="B57" s="453"/>
      <c r="C57" s="165" t="s">
        <v>4</v>
      </c>
      <c r="D57" s="313">
        <f>D51</f>
        <v>77</v>
      </c>
      <c r="E57" s="309">
        <f>E39+E45+E51</f>
        <v>37608.469000000005</v>
      </c>
      <c r="F57" s="309">
        <f>F39+F45+F51</f>
        <v>408177.06609999994</v>
      </c>
      <c r="G57" s="310">
        <f>E57/$E$62</f>
        <v>0.35524663300140363</v>
      </c>
      <c r="H57" s="310">
        <f>(E57-I57)/I57</f>
        <v>-0.10826535565667651</v>
      </c>
      <c r="I57" s="313">
        <f>I39+I45+I51</f>
        <v>42174.506999999998</v>
      </c>
      <c r="J57" s="309">
        <f>J39+J45+J51</f>
        <v>451327.22146000003</v>
      </c>
      <c r="K57" s="310">
        <f>I57/$I$62</f>
        <v>0.34167436573802523</v>
      </c>
    </row>
    <row r="58" spans="1:11" ht="11.1" customHeight="1">
      <c r="A58" s="447"/>
      <c r="B58" s="447"/>
      <c r="C58" s="155" t="s">
        <v>5</v>
      </c>
      <c r="D58" s="314">
        <f>D52</f>
        <v>243</v>
      </c>
      <c r="E58" s="130">
        <f t="shared" ref="E58:F59" si="20">E40+E46+E52</f>
        <v>9770.8150000000005</v>
      </c>
      <c r="F58" s="130">
        <f t="shared" si="20"/>
        <v>106049.67447</v>
      </c>
      <c r="G58" s="308">
        <f t="shared" ref="G58:G61" si="21">E58/$E$62</f>
        <v>9.2294348127535036E-2</v>
      </c>
      <c r="H58" s="308">
        <f t="shared" ref="H58:H61" si="22">(E58-I58)/I58</f>
        <v>-0.2269186010814957</v>
      </c>
      <c r="I58" s="314">
        <f t="shared" ref="I58:J58" si="23">I40+I46+I52</f>
        <v>12638.791999999999</v>
      </c>
      <c r="J58" s="130">
        <f t="shared" si="23"/>
        <v>135252.79397</v>
      </c>
      <c r="K58" s="308">
        <f t="shared" ref="K58:K61" si="24">I58/$I$62</f>
        <v>0.10239245334378959</v>
      </c>
    </row>
    <row r="59" spans="1:11" ht="11.1" customHeight="1">
      <c r="A59" s="447"/>
      <c r="B59" s="447"/>
      <c r="C59" s="155" t="s">
        <v>6</v>
      </c>
      <c r="D59" s="314">
        <f>D53</f>
        <v>9843</v>
      </c>
      <c r="E59" s="130">
        <f>E41+E47+E53</f>
        <v>21214.465</v>
      </c>
      <c r="F59" s="130">
        <f t="shared" si="20"/>
        <v>230283.70662000001</v>
      </c>
      <c r="G59" s="308">
        <f t="shared" si="21"/>
        <v>0.20039016377338098</v>
      </c>
      <c r="H59" s="308">
        <f t="shared" si="22"/>
        <v>-0.1223149773455157</v>
      </c>
      <c r="I59" s="314">
        <f>I41+I47+I53</f>
        <v>24170.932000000001</v>
      </c>
      <c r="J59" s="130">
        <f t="shared" ref="J59" si="25">J41+J47+J53</f>
        <v>258651.7819</v>
      </c>
      <c r="K59" s="308">
        <f t="shared" si="24"/>
        <v>0.19581942855661449</v>
      </c>
    </row>
    <row r="60" spans="1:11" ht="11.1" customHeight="1">
      <c r="A60" s="447"/>
      <c r="B60" s="447"/>
      <c r="C60" s="155" t="s">
        <v>7</v>
      </c>
      <c r="D60" s="314">
        <f>D54</f>
        <v>105908</v>
      </c>
      <c r="E60" s="130">
        <f t="shared" ref="E60:F61" si="26">E42+E48+E54</f>
        <v>36889</v>
      </c>
      <c r="F60" s="130">
        <f t="shared" si="26"/>
        <v>400422.10000000003</v>
      </c>
      <c r="G60" s="308">
        <f t="shared" si="21"/>
        <v>0.34845058555265246</v>
      </c>
      <c r="H60" s="308">
        <f t="shared" si="22"/>
        <v>-0.16021271848948015</v>
      </c>
      <c r="I60" s="314">
        <f t="shared" ref="I60:J60" si="27">I42+I48+I54</f>
        <v>43926.6</v>
      </c>
      <c r="J60" s="130">
        <f t="shared" si="27"/>
        <v>470041.8</v>
      </c>
      <c r="K60" s="308">
        <f t="shared" si="24"/>
        <v>0.35586884735909158</v>
      </c>
    </row>
    <row r="61" spans="1:11" ht="11.1" customHeight="1">
      <c r="A61" s="447"/>
      <c r="B61" s="447"/>
      <c r="C61" s="155" t="s">
        <v>93</v>
      </c>
      <c r="D61" s="314">
        <f>D55</f>
        <v>16</v>
      </c>
      <c r="E61" s="130">
        <f>E43+E49+E55</f>
        <v>383.05099999999993</v>
      </c>
      <c r="F61" s="130">
        <f t="shared" si="26"/>
        <v>4157.7366700000002</v>
      </c>
      <c r="G61" s="308">
        <f t="shared" si="21"/>
        <v>3.6182695450277602E-3</v>
      </c>
      <c r="H61" s="308">
        <f t="shared" si="22"/>
        <v>-0.26894339168920317</v>
      </c>
      <c r="I61" s="314">
        <f>I43+I49+I55</f>
        <v>523.96900000000005</v>
      </c>
      <c r="J61" s="130">
        <f t="shared" ref="J61" si="28">J43+J49+J55</f>
        <v>5608.5260099999996</v>
      </c>
      <c r="K61" s="308">
        <f t="shared" si="24"/>
        <v>4.2449050024790415E-3</v>
      </c>
    </row>
    <row r="62" spans="1:11" ht="11.1" customHeight="1">
      <c r="A62" s="452"/>
      <c r="B62" s="452"/>
      <c r="C62" s="319" t="s">
        <v>0</v>
      </c>
      <c r="D62" s="322">
        <f>SUM(D57:D61)</f>
        <v>116087</v>
      </c>
      <c r="E62" s="320">
        <f>SUM(E57:E61)</f>
        <v>105865.80000000002</v>
      </c>
      <c r="F62" s="320">
        <f>SUM(F57:F61)</f>
        <v>1149090.2838600001</v>
      </c>
      <c r="G62" s="321">
        <f>SUM(G57:G61)</f>
        <v>1</v>
      </c>
      <c r="H62" s="321">
        <f>(E62-I62)/I62</f>
        <v>-0.14233425257706891</v>
      </c>
      <c r="I62" s="322">
        <f>SUM(I57:I61)</f>
        <v>123434.8</v>
      </c>
      <c r="J62" s="320">
        <f>SUM(J57:J61)</f>
        <v>1320882.1233399999</v>
      </c>
      <c r="K62" s="321">
        <f>SUM(K57:K61)</f>
        <v>1</v>
      </c>
    </row>
    <row r="63" spans="1:11" ht="15" customHeight="1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</row>
    <row r="64" spans="1:11" ht="15" customHeight="1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</row>
    <row r="65" spans="1:11" ht="15" customHeight="1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</row>
    <row r="66" spans="1:11" ht="15" customHeight="1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</row>
    <row r="67" spans="1:11" ht="15" customHeight="1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</row>
    <row r="68" spans="1:11" ht="15" customHeight="1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</row>
    <row r="69" spans="1:11" ht="15" customHeight="1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</row>
    <row r="70" spans="1:11" ht="15" customHeight="1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</row>
    <row r="71" spans="1:11" ht="15" customHeight="1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</row>
    <row r="72" spans="1:11" ht="15" customHeight="1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</row>
    <row r="73" spans="1:11" ht="15" customHeight="1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</row>
    <row r="74" spans="1:11" ht="15" customHeight="1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</row>
    <row r="75" spans="1:11" ht="15" customHeight="1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</row>
    <row r="76" spans="1:11" ht="15" customHeight="1">
      <c r="A76" s="95"/>
      <c r="B76" s="95"/>
      <c r="C76" s="95"/>
      <c r="D76" s="95"/>
      <c r="E76" s="95"/>
      <c r="F76" s="95"/>
      <c r="G76" s="95"/>
      <c r="H76" s="95"/>
      <c r="I76" s="95"/>
      <c r="J76" s="95"/>
      <c r="K76" s="95"/>
    </row>
    <row r="77" spans="1:11" ht="15" customHeight="1">
      <c r="A77" s="95"/>
      <c r="B77" s="95"/>
      <c r="C77" s="95"/>
      <c r="D77" s="95"/>
      <c r="E77" s="95"/>
      <c r="F77" s="95"/>
      <c r="G77" s="95"/>
      <c r="H77" s="95"/>
      <c r="I77" s="95"/>
      <c r="J77" s="95"/>
      <c r="K77" s="95"/>
    </row>
    <row r="78" spans="1:11" ht="15" customHeight="1">
      <c r="A78" s="95"/>
      <c r="B78" s="95"/>
      <c r="C78" s="95"/>
      <c r="D78" s="95"/>
      <c r="E78" s="95"/>
      <c r="F78" s="95"/>
      <c r="G78" s="95"/>
      <c r="H78" s="95"/>
      <c r="I78" s="95"/>
      <c r="J78" s="95"/>
      <c r="K78" s="95"/>
    </row>
    <row r="79" spans="1:11" ht="15" customHeight="1">
      <c r="A79" s="95"/>
      <c r="B79" s="95"/>
      <c r="C79" s="95"/>
      <c r="D79" s="95"/>
      <c r="E79" s="95"/>
      <c r="F79" s="95"/>
      <c r="G79" s="95"/>
      <c r="H79" s="95"/>
      <c r="I79" s="95"/>
      <c r="J79" s="95"/>
      <c r="K79" s="95"/>
    </row>
    <row r="80" spans="1:11" ht="15" customHeight="1">
      <c r="A80" s="95"/>
      <c r="B80" s="95"/>
      <c r="C80" s="95"/>
      <c r="D80" s="95"/>
      <c r="E80" s="95"/>
      <c r="F80" s="95"/>
      <c r="G80" s="95"/>
      <c r="H80" s="95"/>
      <c r="I80" s="95"/>
      <c r="J80" s="95"/>
      <c r="K80" s="95"/>
    </row>
    <row r="81" spans="1:11" ht="15" customHeight="1">
      <c r="A81" s="95"/>
      <c r="B81" s="95"/>
      <c r="C81" s="95"/>
      <c r="D81" s="95"/>
      <c r="E81" s="95"/>
      <c r="F81" s="95"/>
      <c r="G81" s="95"/>
      <c r="H81" s="95"/>
      <c r="I81" s="95"/>
      <c r="J81" s="95"/>
      <c r="K81" s="95"/>
    </row>
    <row r="82" spans="1:11" ht="15" customHeight="1">
      <c r="A82" s="95"/>
      <c r="B82" s="95"/>
      <c r="C82" s="95"/>
      <c r="D82" s="95"/>
      <c r="E82" s="95"/>
      <c r="F82" s="95"/>
      <c r="G82" s="95"/>
      <c r="H82" s="95"/>
      <c r="I82" s="95"/>
      <c r="J82" s="95"/>
      <c r="K82" s="95"/>
    </row>
    <row r="83" spans="1:11" ht="15" customHeight="1">
      <c r="A83" s="95"/>
      <c r="B83" s="95"/>
      <c r="C83" s="95"/>
      <c r="D83" s="95"/>
      <c r="E83" s="95"/>
      <c r="F83" s="95"/>
      <c r="G83" s="95"/>
      <c r="H83" s="95"/>
      <c r="I83" s="95"/>
      <c r="J83" s="95"/>
      <c r="K83" s="95"/>
    </row>
    <row r="84" spans="1:11" ht="15" customHeight="1">
      <c r="A84" s="95"/>
      <c r="B84" s="95"/>
      <c r="C84" s="95"/>
      <c r="D84" s="95"/>
      <c r="E84" s="95"/>
      <c r="F84" s="95"/>
      <c r="G84" s="95"/>
      <c r="H84" s="95"/>
      <c r="I84" s="95"/>
      <c r="J84" s="95"/>
      <c r="K84" s="95"/>
    </row>
    <row r="85" spans="1:11" ht="15" customHeight="1">
      <c r="A85" s="95"/>
      <c r="B85" s="95"/>
      <c r="C85" s="95"/>
      <c r="D85" s="95"/>
      <c r="E85" s="95"/>
      <c r="F85" s="95"/>
      <c r="G85" s="95"/>
      <c r="H85" s="95"/>
      <c r="I85" s="95"/>
      <c r="J85" s="95"/>
      <c r="K85" s="95"/>
    </row>
    <row r="86" spans="1:11" ht="15" customHeight="1">
      <c r="A86" s="95"/>
      <c r="B86" s="95"/>
      <c r="C86" s="95"/>
      <c r="D86" s="95"/>
      <c r="E86" s="95"/>
      <c r="F86" s="95"/>
      <c r="G86" s="95"/>
      <c r="H86" s="95"/>
      <c r="I86" s="95"/>
      <c r="J86" s="95"/>
      <c r="K86" s="95"/>
    </row>
    <row r="87" spans="1:11" ht="15" customHeight="1">
      <c r="A87" s="95"/>
      <c r="B87" s="95"/>
      <c r="C87" s="95"/>
      <c r="D87" s="95"/>
      <c r="E87" s="95"/>
      <c r="F87" s="95"/>
      <c r="G87" s="95"/>
      <c r="H87" s="95"/>
      <c r="I87" s="95"/>
      <c r="J87" s="95"/>
      <c r="K87" s="95"/>
    </row>
    <row r="88" spans="1:11" ht="15" customHeight="1">
      <c r="A88" s="95"/>
      <c r="B88" s="95"/>
      <c r="C88" s="95"/>
      <c r="D88" s="95"/>
      <c r="E88" s="95"/>
      <c r="F88" s="95"/>
      <c r="G88" s="95"/>
      <c r="H88" s="95"/>
      <c r="I88" s="95"/>
      <c r="J88" s="95"/>
      <c r="K88" s="95"/>
    </row>
    <row r="89" spans="1:11" ht="15" customHeight="1">
      <c r="A89" s="95"/>
      <c r="B89" s="95"/>
      <c r="C89" s="95"/>
      <c r="D89" s="95"/>
      <c r="E89" s="95"/>
      <c r="F89" s="95"/>
      <c r="G89" s="95"/>
      <c r="H89" s="95"/>
      <c r="I89" s="95"/>
      <c r="J89" s="95"/>
      <c r="K89" s="95"/>
    </row>
    <row r="90" spans="1:11" ht="15" customHeight="1">
      <c r="A90" s="95"/>
      <c r="B90" s="95"/>
      <c r="C90" s="95"/>
      <c r="D90" s="95"/>
      <c r="E90" s="95"/>
      <c r="F90" s="95"/>
      <c r="G90" s="95"/>
      <c r="H90" s="95"/>
      <c r="I90" s="95"/>
      <c r="J90" s="95"/>
      <c r="K90" s="95"/>
    </row>
    <row r="91" spans="1:11" ht="15" customHeight="1">
      <c r="A91" s="95"/>
      <c r="B91" s="95"/>
      <c r="C91" s="95"/>
      <c r="D91" s="95"/>
      <c r="E91" s="95"/>
      <c r="F91" s="95"/>
      <c r="G91" s="95"/>
      <c r="H91" s="95"/>
      <c r="I91" s="95"/>
      <c r="J91" s="95"/>
      <c r="K91" s="95"/>
    </row>
    <row r="92" spans="1:11" ht="15" customHeight="1">
      <c r="A92" s="95"/>
      <c r="B92" s="95"/>
      <c r="C92" s="95"/>
      <c r="D92" s="95"/>
      <c r="E92" s="95"/>
      <c r="F92" s="95"/>
      <c r="G92" s="95"/>
      <c r="H92" s="95"/>
      <c r="I92" s="95"/>
      <c r="J92" s="95"/>
      <c r="K92" s="95"/>
    </row>
    <row r="93" spans="1:11" ht="15" customHeight="1">
      <c r="A93" s="95"/>
      <c r="B93" s="95"/>
      <c r="C93" s="95"/>
      <c r="D93" s="95"/>
      <c r="E93" s="95"/>
      <c r="F93" s="95"/>
      <c r="G93" s="95"/>
      <c r="H93" s="95"/>
      <c r="I93" s="95"/>
      <c r="J93" s="95"/>
      <c r="K93" s="95"/>
    </row>
    <row r="94" spans="1:11" ht="15" customHeight="1">
      <c r="A94" s="95"/>
      <c r="B94" s="95"/>
      <c r="C94" s="95"/>
      <c r="D94" s="95"/>
      <c r="E94" s="95"/>
      <c r="F94" s="95"/>
      <c r="G94" s="95"/>
      <c r="H94" s="95"/>
      <c r="I94" s="95"/>
      <c r="J94" s="95"/>
      <c r="K94" s="95"/>
    </row>
    <row r="95" spans="1:11" ht="15" customHeight="1">
      <c r="A95" s="95"/>
      <c r="B95" s="95"/>
      <c r="C95" s="95"/>
      <c r="D95" s="95"/>
      <c r="E95" s="95"/>
      <c r="F95" s="95"/>
      <c r="G95" s="95"/>
      <c r="H95" s="95"/>
      <c r="I95" s="95"/>
      <c r="J95" s="95"/>
      <c r="K95" s="95"/>
    </row>
    <row r="96" spans="1:11" ht="15" customHeight="1">
      <c r="A96" s="95"/>
      <c r="B96" s="95"/>
      <c r="C96" s="95"/>
      <c r="D96" s="95"/>
      <c r="E96" s="95"/>
      <c r="F96" s="95"/>
      <c r="G96" s="95"/>
      <c r="H96" s="95"/>
      <c r="I96" s="95"/>
      <c r="J96" s="95"/>
      <c r="K96" s="95"/>
    </row>
    <row r="97" spans="1:11" ht="15" customHeight="1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</row>
    <row r="98" spans="1:11" ht="15" customHeight="1">
      <c r="A98" s="95"/>
      <c r="B98" s="95"/>
      <c r="C98" s="95"/>
      <c r="D98" s="95"/>
      <c r="E98" s="95"/>
      <c r="F98" s="95"/>
      <c r="G98" s="95"/>
      <c r="H98" s="95"/>
      <c r="I98" s="95"/>
      <c r="J98" s="95"/>
      <c r="K98" s="95"/>
    </row>
    <row r="99" spans="1:11" ht="15" customHeight="1">
      <c r="A99" s="95"/>
      <c r="B99" s="95"/>
      <c r="C99" s="95"/>
      <c r="D99" s="95"/>
      <c r="E99" s="95"/>
      <c r="F99" s="95"/>
      <c r="G99" s="95"/>
      <c r="H99" s="95"/>
      <c r="I99" s="95"/>
      <c r="J99" s="95"/>
      <c r="K99" s="95"/>
    </row>
    <row r="100" spans="1:11" ht="15" customHeight="1">
      <c r="A100" s="95"/>
      <c r="B100" s="95"/>
      <c r="C100" s="95"/>
      <c r="D100" s="95"/>
      <c r="E100" s="95"/>
      <c r="F100" s="95"/>
      <c r="G100" s="95"/>
      <c r="H100" s="95"/>
      <c r="I100" s="95"/>
      <c r="J100" s="95"/>
      <c r="K100" s="95"/>
    </row>
    <row r="101" spans="1:11" ht="15" customHeight="1">
      <c r="A101" s="95"/>
      <c r="B101" s="95"/>
      <c r="C101" s="95"/>
      <c r="D101" s="95"/>
      <c r="E101" s="95"/>
      <c r="F101" s="95"/>
      <c r="G101" s="95"/>
      <c r="H101" s="95"/>
      <c r="I101" s="95"/>
      <c r="J101" s="95"/>
      <c r="K101" s="95"/>
    </row>
    <row r="102" spans="1:11" ht="15" customHeight="1">
      <c r="A102" s="95"/>
      <c r="B102" s="95"/>
      <c r="C102" s="95"/>
      <c r="D102" s="95"/>
      <c r="E102" s="95"/>
      <c r="F102" s="95"/>
      <c r="G102" s="95"/>
      <c r="H102" s="95"/>
      <c r="I102" s="95"/>
      <c r="J102" s="95"/>
      <c r="K102" s="95"/>
    </row>
    <row r="103" spans="1:11" ht="15" customHeight="1">
      <c r="A103" s="95"/>
      <c r="B103" s="95"/>
      <c r="C103" s="95"/>
      <c r="D103" s="95"/>
      <c r="E103" s="95"/>
      <c r="F103" s="95"/>
      <c r="G103" s="95"/>
      <c r="H103" s="95"/>
      <c r="I103" s="95"/>
      <c r="J103" s="95"/>
      <c r="K103" s="95"/>
    </row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</sheetData>
  <mergeCells count="28">
    <mergeCell ref="A1:K1"/>
    <mergeCell ref="A3:C3"/>
    <mergeCell ref="A9:B14"/>
    <mergeCell ref="A15:B20"/>
    <mergeCell ref="A21:B26"/>
    <mergeCell ref="H6:H8"/>
    <mergeCell ref="A8:B8"/>
    <mergeCell ref="E6:F7"/>
    <mergeCell ref="I6:J7"/>
    <mergeCell ref="G6:G8"/>
    <mergeCell ref="K6:K8"/>
    <mergeCell ref="A4:C4"/>
    <mergeCell ref="D4:D5"/>
    <mergeCell ref="I4:K5"/>
    <mergeCell ref="A27:B32"/>
    <mergeCell ref="H36:H38"/>
    <mergeCell ref="A38:B38"/>
    <mergeCell ref="E36:F37"/>
    <mergeCell ref="G36:G38"/>
    <mergeCell ref="A34:C34"/>
    <mergeCell ref="D34:D35"/>
    <mergeCell ref="I34:K35"/>
    <mergeCell ref="A51:B56"/>
    <mergeCell ref="I36:J37"/>
    <mergeCell ref="K36:K38"/>
    <mergeCell ref="A57:B62"/>
    <mergeCell ref="A39:B44"/>
    <mergeCell ref="A45:B50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2 H62" formula="1"/>
  </ignoredError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25"/>
  <dimension ref="A1:T120"/>
  <sheetViews>
    <sheetView showGridLines="0" topLeftCell="A43" zoomScaleNormal="100" zoomScaleSheetLayoutView="100" workbookViewId="0">
      <selection activeCell="K1" sqref="K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3" width="9.140625" style="84"/>
    <col min="14" max="14" width="11.140625" style="84" customWidth="1"/>
    <col min="15" max="16384" width="9.140625" style="84"/>
  </cols>
  <sheetData>
    <row r="1" spans="1:16" s="103" customFormat="1" ht="18">
      <c r="A1" s="519" t="s">
        <v>305</v>
      </c>
      <c r="B1" s="519"/>
      <c r="C1" s="519"/>
      <c r="D1" s="519"/>
      <c r="E1" s="519"/>
      <c r="F1" s="519"/>
      <c r="G1" s="519"/>
      <c r="H1" s="519"/>
      <c r="I1" s="519"/>
      <c r="J1" s="519"/>
      <c r="K1" s="519"/>
    </row>
    <row r="2" spans="1:16" s="103" customFormat="1" ht="3" customHeight="1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</row>
    <row r="3" spans="1:16" ht="3" customHeight="1">
      <c r="A3" s="536"/>
      <c r="B3" s="536"/>
      <c r="C3" s="536"/>
      <c r="D3" s="301"/>
      <c r="E3" s="301"/>
      <c r="F3" s="302"/>
      <c r="G3" s="303"/>
      <c r="H3" s="303"/>
      <c r="I3" s="303"/>
      <c r="J3" s="76"/>
      <c r="K3" s="76"/>
    </row>
    <row r="4" spans="1:16" ht="12.95" customHeight="1">
      <c r="A4" s="497" t="s">
        <v>39</v>
      </c>
      <c r="B4" s="497"/>
      <c r="C4" s="497"/>
      <c r="D4" s="491">
        <f>'3.1'!A4</f>
        <v>2023</v>
      </c>
      <c r="E4" s="354"/>
      <c r="F4" s="343"/>
      <c r="G4" s="343"/>
      <c r="H4" s="343"/>
      <c r="I4" s="491">
        <f>D4-1</f>
        <v>2022</v>
      </c>
      <c r="J4" s="492"/>
      <c r="K4" s="492"/>
    </row>
    <row r="5" spans="1:16" ht="24.95" customHeight="1">
      <c r="A5" s="355"/>
      <c r="B5" s="355"/>
      <c r="C5" s="355"/>
      <c r="D5" s="493"/>
      <c r="E5" s="356"/>
      <c r="F5" s="357"/>
      <c r="G5" s="357"/>
      <c r="H5" s="358"/>
      <c r="I5" s="493"/>
      <c r="J5" s="494"/>
      <c r="K5" s="494"/>
    </row>
    <row r="6" spans="1:16" ht="24.95" customHeight="1">
      <c r="A6" s="305"/>
      <c r="B6" s="273"/>
      <c r="C6" s="306"/>
      <c r="D6" s="365" t="s">
        <v>159</v>
      </c>
      <c r="E6" s="489" t="s">
        <v>60</v>
      </c>
      <c r="F6" s="489"/>
      <c r="G6" s="490" t="s">
        <v>33</v>
      </c>
      <c r="H6" s="490" t="s">
        <v>270</v>
      </c>
      <c r="I6" s="488" t="s">
        <v>60</v>
      </c>
      <c r="J6" s="489"/>
      <c r="K6" s="490" t="s">
        <v>33</v>
      </c>
    </row>
    <row r="7" spans="1:16" ht="24.95" customHeight="1">
      <c r="A7" s="305"/>
      <c r="B7" s="307"/>
      <c r="D7" s="366"/>
      <c r="E7" s="489"/>
      <c r="F7" s="489"/>
      <c r="G7" s="490"/>
      <c r="H7" s="490"/>
      <c r="I7" s="488"/>
      <c r="J7" s="489"/>
      <c r="K7" s="490"/>
    </row>
    <row r="8" spans="1:16" ht="15" customHeight="1">
      <c r="A8" s="498" t="s">
        <v>158</v>
      </c>
      <c r="B8" s="498"/>
      <c r="C8" s="324" t="s">
        <v>184</v>
      </c>
      <c r="D8" s="344"/>
      <c r="E8" s="220" t="s">
        <v>261</v>
      </c>
      <c r="F8" s="220" t="s">
        <v>262</v>
      </c>
      <c r="G8" s="486"/>
      <c r="H8" s="486"/>
      <c r="I8" s="222" t="s">
        <v>261</v>
      </c>
      <c r="J8" s="220" t="s">
        <v>262</v>
      </c>
      <c r="K8" s="486"/>
    </row>
    <row r="9" spans="1:16" ht="11.1" customHeight="1">
      <c r="A9" s="453" t="str">
        <f>'3.1'!D5</f>
        <v>Leden</v>
      </c>
      <c r="B9" s="453"/>
      <c r="C9" s="165" t="s">
        <v>4</v>
      </c>
      <c r="D9" s="313">
        <v>87</v>
      </c>
      <c r="E9" s="309">
        <v>12499.797</v>
      </c>
      <c r="F9" s="309">
        <v>136101.63478000008</v>
      </c>
      <c r="G9" s="310">
        <f>E9/$E$14</f>
        <v>0.34984724022021141</v>
      </c>
      <c r="H9" s="310">
        <f>(E9-I9)/I9</f>
        <v>-0.20492727924177076</v>
      </c>
      <c r="I9" s="313">
        <v>15721.577000000001</v>
      </c>
      <c r="J9" s="309">
        <v>167939.49213</v>
      </c>
      <c r="K9" s="310">
        <f>I9/$I$14</f>
        <v>0.34650776368425107</v>
      </c>
    </row>
    <row r="10" spans="1:16" ht="11.1" customHeight="1">
      <c r="A10" s="447"/>
      <c r="B10" s="447"/>
      <c r="C10" s="155" t="s">
        <v>5</v>
      </c>
      <c r="D10" s="314">
        <v>288</v>
      </c>
      <c r="E10" s="130">
        <v>4176.2460000000001</v>
      </c>
      <c r="F10" s="130">
        <v>45472.409240000001</v>
      </c>
      <c r="G10" s="308">
        <f>E10/$E$14</f>
        <v>0.11688574923102327</v>
      </c>
      <c r="H10" s="308">
        <f>(E10-I10)/I10</f>
        <v>-0.21338218765945449</v>
      </c>
      <c r="I10" s="314">
        <v>5309.1170000000002</v>
      </c>
      <c r="J10" s="130">
        <v>56712.285829999957</v>
      </c>
      <c r="K10" s="308">
        <f>I10/$I$14</f>
        <v>0.11701435923432109</v>
      </c>
      <c r="L10" s="94"/>
      <c r="N10" s="94"/>
      <c r="O10" s="94"/>
      <c r="P10" s="94"/>
    </row>
    <row r="11" spans="1:16" ht="11.1" customHeight="1">
      <c r="A11" s="447"/>
      <c r="B11" s="447"/>
      <c r="C11" s="155" t="s">
        <v>6</v>
      </c>
      <c r="D11" s="314">
        <v>8781</v>
      </c>
      <c r="E11" s="130">
        <v>8450.9390000000003</v>
      </c>
      <c r="F11" s="130">
        <v>92016.314160000009</v>
      </c>
      <c r="G11" s="308">
        <f>E11/$E$14</f>
        <v>0.23652685610969149</v>
      </c>
      <c r="H11" s="308">
        <f t="shared" ref="H11:H13" si="0">(E11-I11)/I11</f>
        <v>-0.18562011173399687</v>
      </c>
      <c r="I11" s="314">
        <v>10377.145999999999</v>
      </c>
      <c r="J11" s="130">
        <v>110849.21599</v>
      </c>
      <c r="K11" s="308">
        <f>I11/$I$14</f>
        <v>0.22871507444100364</v>
      </c>
      <c r="L11" s="94"/>
      <c r="N11" s="94"/>
      <c r="O11" s="94"/>
      <c r="P11" s="94"/>
    </row>
    <row r="12" spans="1:16" ht="11.1" customHeight="1">
      <c r="A12" s="447"/>
      <c r="B12" s="447"/>
      <c r="C12" s="155" t="s">
        <v>7</v>
      </c>
      <c r="D12" s="314">
        <v>82674</v>
      </c>
      <c r="E12" s="130">
        <v>10395.200000000001</v>
      </c>
      <c r="F12" s="130">
        <v>113185.5</v>
      </c>
      <c r="G12" s="308">
        <f>E12/$E$14</f>
        <v>0.29094328744195941</v>
      </c>
      <c r="H12" s="308">
        <f t="shared" si="0"/>
        <v>-0.242194277382905</v>
      </c>
      <c r="I12" s="314">
        <v>13717.5</v>
      </c>
      <c r="J12" s="130">
        <v>146532</v>
      </c>
      <c r="K12" s="308">
        <f>I12/$I$14</f>
        <v>0.30233737037567632</v>
      </c>
      <c r="L12" s="94"/>
      <c r="N12" s="94"/>
      <c r="O12" s="94"/>
      <c r="P12" s="94"/>
    </row>
    <row r="13" spans="1:16" ht="11.1" customHeight="1">
      <c r="A13" s="447"/>
      <c r="B13" s="447"/>
      <c r="C13" s="155" t="s">
        <v>93</v>
      </c>
      <c r="D13" s="314">
        <v>9</v>
      </c>
      <c r="E13" s="130">
        <v>207.11799999999999</v>
      </c>
      <c r="F13" s="130">
        <v>2255.1601600000004</v>
      </c>
      <c r="G13" s="308">
        <f>E13/$E$14</f>
        <v>5.7968669971144122E-3</v>
      </c>
      <c r="H13" s="308">
        <f t="shared" si="0"/>
        <v>-0.1586041598960026</v>
      </c>
      <c r="I13" s="314">
        <v>246.16</v>
      </c>
      <c r="J13" s="130">
        <v>2629.4960700000001</v>
      </c>
      <c r="K13" s="308">
        <f>I13/$I$14</f>
        <v>5.4254322647476934E-3</v>
      </c>
      <c r="L13" s="94"/>
      <c r="N13" s="94"/>
      <c r="O13" s="94"/>
      <c r="P13" s="94"/>
    </row>
    <row r="14" spans="1:16" ht="11.1" customHeight="1">
      <c r="A14" s="452"/>
      <c r="B14" s="452"/>
      <c r="C14" s="319" t="s">
        <v>0</v>
      </c>
      <c r="D14" s="322">
        <v>91839</v>
      </c>
      <c r="E14" s="320">
        <v>35729.300000000003</v>
      </c>
      <c r="F14" s="320">
        <v>389031.01834000013</v>
      </c>
      <c r="G14" s="321">
        <f>SUM(G9:G13)</f>
        <v>1</v>
      </c>
      <c r="H14" s="321">
        <f>(E14-I14)/I14</f>
        <v>-0.212516667952349</v>
      </c>
      <c r="I14" s="322">
        <v>45371.500000000007</v>
      </c>
      <c r="J14" s="320">
        <v>484662.49001999991</v>
      </c>
      <c r="K14" s="321">
        <f>SUM(K9:K13)</f>
        <v>0.99999999999999978</v>
      </c>
      <c r="L14" s="94"/>
    </row>
    <row r="15" spans="1:16" ht="11.1" customHeight="1">
      <c r="A15" s="453" t="str">
        <f>'3.1'!E5</f>
        <v>Únor</v>
      </c>
      <c r="B15" s="453"/>
      <c r="C15" s="165" t="s">
        <v>4</v>
      </c>
      <c r="D15" s="313">
        <v>87</v>
      </c>
      <c r="E15" s="309">
        <v>12060.892</v>
      </c>
      <c r="F15" s="309">
        <v>130746.09427999999</v>
      </c>
      <c r="G15" s="310">
        <f>E15/$E$20</f>
        <v>0.34960221920119189</v>
      </c>
      <c r="H15" s="310">
        <f>(E15-I15)/I15</f>
        <v>-0.12065096179890133</v>
      </c>
      <c r="I15" s="313">
        <v>13715.705</v>
      </c>
      <c r="J15" s="309">
        <v>146687.01816000001</v>
      </c>
      <c r="K15" s="310">
        <f>I15/$I$20</f>
        <v>0.37153318976609373</v>
      </c>
      <c r="L15" s="94"/>
      <c r="M15" s="94"/>
    </row>
    <row r="16" spans="1:16" ht="11.1" customHeight="1">
      <c r="A16" s="447"/>
      <c r="B16" s="447"/>
      <c r="C16" s="155" t="s">
        <v>5</v>
      </c>
      <c r="D16" s="314">
        <v>287</v>
      </c>
      <c r="E16" s="130">
        <v>4091.5390000000002</v>
      </c>
      <c r="F16" s="130">
        <v>44353.709709999988</v>
      </c>
      <c r="G16" s="308">
        <f>E16/$E$20</f>
        <v>0.11859911475438348</v>
      </c>
      <c r="H16" s="308">
        <f>(E16-I16)/I16</f>
        <v>-9.1289499324497952E-2</v>
      </c>
      <c r="I16" s="314">
        <v>4502.5770000000002</v>
      </c>
      <c r="J16" s="130">
        <v>48154.631529999977</v>
      </c>
      <c r="K16" s="308">
        <f>I16/$I$20</f>
        <v>0.12196651903620333</v>
      </c>
      <c r="L16" s="98"/>
      <c r="M16" s="94"/>
    </row>
    <row r="17" spans="1:20" ht="11.1" customHeight="1">
      <c r="A17" s="447"/>
      <c r="B17" s="447"/>
      <c r="C17" s="155" t="s">
        <v>6</v>
      </c>
      <c r="D17" s="314">
        <v>8779</v>
      </c>
      <c r="E17" s="130">
        <v>7967.3530000000001</v>
      </c>
      <c r="F17" s="130">
        <v>86370.08643000001</v>
      </c>
      <c r="G17" s="308">
        <f>E17/$E$20</f>
        <v>0.23094513158390556</v>
      </c>
      <c r="H17" s="308">
        <f t="shared" ref="H17:H20" si="1">(E17-I17)/I17</f>
        <v>1.768325028802588E-3</v>
      </c>
      <c r="I17" s="314">
        <v>7953.2889999999998</v>
      </c>
      <c r="J17" s="130">
        <v>85059.039569999994</v>
      </c>
      <c r="K17" s="308">
        <f>I17/$I$20</f>
        <v>0.2154399523248412</v>
      </c>
      <c r="L17" s="94"/>
      <c r="M17" s="94"/>
      <c r="N17" s="94"/>
      <c r="O17" s="94"/>
    </row>
    <row r="18" spans="1:20" ht="11.1" customHeight="1">
      <c r="A18" s="447"/>
      <c r="B18" s="447"/>
      <c r="C18" s="155" t="s">
        <v>7</v>
      </c>
      <c r="D18" s="314">
        <v>82605</v>
      </c>
      <c r="E18" s="130">
        <v>10182.6</v>
      </c>
      <c r="F18" s="130">
        <v>110384.7</v>
      </c>
      <c r="G18" s="308">
        <f>E18/$E$20</f>
        <v>0.2951572368974083</v>
      </c>
      <c r="H18" s="308">
        <f t="shared" si="1"/>
        <v>-3.1906599988591237E-2</v>
      </c>
      <c r="I18" s="314">
        <v>10518.2</v>
      </c>
      <c r="J18" s="130">
        <v>112490.3</v>
      </c>
      <c r="K18" s="308">
        <f>I18/$I$20</f>
        <v>0.28491866780436936</v>
      </c>
      <c r="L18" s="94"/>
      <c r="M18" s="94"/>
      <c r="N18" s="94"/>
      <c r="O18" s="94"/>
    </row>
    <row r="19" spans="1:20" ht="11.1" customHeight="1">
      <c r="A19" s="447"/>
      <c r="B19" s="447"/>
      <c r="C19" s="155" t="s">
        <v>93</v>
      </c>
      <c r="D19" s="314">
        <v>9</v>
      </c>
      <c r="E19" s="130">
        <v>196.51599999999999</v>
      </c>
      <c r="F19" s="130">
        <v>2130.32656</v>
      </c>
      <c r="G19" s="308">
        <f>E19/$E$20</f>
        <v>5.6962975631107077E-3</v>
      </c>
      <c r="H19" s="308">
        <f t="shared" si="1"/>
        <v>-0.13325600165836757</v>
      </c>
      <c r="I19" s="314">
        <v>226.72900000000001</v>
      </c>
      <c r="J19" s="130">
        <v>2424.8205899999998</v>
      </c>
      <c r="K19" s="308">
        <f>I19/$I$20</f>
        <v>6.1416710684924092E-3</v>
      </c>
      <c r="L19" s="94"/>
      <c r="M19" s="94"/>
      <c r="N19" s="94"/>
      <c r="O19" s="94"/>
    </row>
    <row r="20" spans="1:20" ht="11.1" customHeight="1">
      <c r="A20" s="452"/>
      <c r="B20" s="452"/>
      <c r="C20" s="319" t="s">
        <v>0</v>
      </c>
      <c r="D20" s="322">
        <v>91767</v>
      </c>
      <c r="E20" s="320">
        <v>34498.9</v>
      </c>
      <c r="F20" s="320">
        <v>373984.91698000004</v>
      </c>
      <c r="G20" s="321">
        <f>SUM(G15:G19)</f>
        <v>1</v>
      </c>
      <c r="H20" s="321">
        <f t="shared" si="1"/>
        <v>-6.5488331775764186E-2</v>
      </c>
      <c r="I20" s="322">
        <v>36916.5</v>
      </c>
      <c r="J20" s="320">
        <v>394815.80985000002</v>
      </c>
      <c r="K20" s="321">
        <f>SUM(K15:K19)</f>
        <v>1</v>
      </c>
      <c r="L20" s="94"/>
      <c r="M20" s="94"/>
      <c r="N20" s="94"/>
      <c r="O20" s="94"/>
    </row>
    <row r="21" spans="1:20" ht="11.1" customHeight="1">
      <c r="A21" s="453" t="str">
        <f>'3.1'!F5</f>
        <v>Březen</v>
      </c>
      <c r="B21" s="453"/>
      <c r="C21" s="165" t="s">
        <v>4</v>
      </c>
      <c r="D21" s="313">
        <v>87</v>
      </c>
      <c r="E21" s="309">
        <v>11724.666000000001</v>
      </c>
      <c r="F21" s="309">
        <v>126980.84986999996</v>
      </c>
      <c r="G21" s="310">
        <f>E21/$E$26</f>
        <v>0.38164739658607089</v>
      </c>
      <c r="H21" s="310">
        <f>(E21-I21)/I21</f>
        <v>-0.16578355789040033</v>
      </c>
      <c r="I21" s="313">
        <v>14054.705</v>
      </c>
      <c r="J21" s="309">
        <v>150832.86364999993</v>
      </c>
      <c r="K21" s="310">
        <f>I21/$I$26</f>
        <v>0.38364460470537498</v>
      </c>
      <c r="L21" s="88"/>
      <c r="M21" s="88"/>
      <c r="N21" s="88"/>
      <c r="O21" s="88"/>
      <c r="P21" s="88"/>
      <c r="Q21" s="88"/>
      <c r="R21" s="88"/>
      <c r="S21" s="88"/>
      <c r="T21" s="88"/>
    </row>
    <row r="22" spans="1:20" ht="11.1" customHeight="1">
      <c r="A22" s="447"/>
      <c r="B22" s="447"/>
      <c r="C22" s="155" t="s">
        <v>5</v>
      </c>
      <c r="D22" s="314">
        <v>281</v>
      </c>
      <c r="E22" s="130">
        <v>3861.18</v>
      </c>
      <c r="F22" s="130">
        <v>41816.817440000043</v>
      </c>
      <c r="G22" s="308">
        <f>E22/$E$26</f>
        <v>0.12568454357251668</v>
      </c>
      <c r="H22" s="308">
        <f t="shared" ref="H22:H26" si="2">(E22-I22)/I22</f>
        <v>-9.2773612573416528E-2</v>
      </c>
      <c r="I22" s="314">
        <v>4256.027</v>
      </c>
      <c r="J22" s="130">
        <v>45675.461259999982</v>
      </c>
      <c r="K22" s="308">
        <f>I22/$I$26</f>
        <v>0.11617474689297307</v>
      </c>
      <c r="L22" s="88"/>
      <c r="M22" s="88"/>
      <c r="N22" s="88"/>
      <c r="O22" s="88"/>
      <c r="P22" s="88"/>
      <c r="Q22" s="88"/>
      <c r="R22" s="88"/>
      <c r="S22" s="88"/>
      <c r="T22" s="88"/>
    </row>
    <row r="23" spans="1:20" ht="11.1" customHeight="1">
      <c r="A23" s="447"/>
      <c r="B23" s="447"/>
      <c r="C23" s="155" t="s">
        <v>6</v>
      </c>
      <c r="D23" s="314">
        <v>8777</v>
      </c>
      <c r="E23" s="130">
        <v>6647.4059999999999</v>
      </c>
      <c r="F23" s="130">
        <v>71992.966969999994</v>
      </c>
      <c r="G23" s="308">
        <f>E23/$E$26</f>
        <v>0.21637846177883677</v>
      </c>
      <c r="H23" s="308">
        <f t="shared" si="2"/>
        <v>-0.16443025781917678</v>
      </c>
      <c r="I23" s="314">
        <v>7955.5370000000003</v>
      </c>
      <c r="J23" s="130">
        <v>85377.735839999994</v>
      </c>
      <c r="K23" s="308">
        <f>I23/$I$26</f>
        <v>0.21715851364962729</v>
      </c>
      <c r="L23" s="88"/>
      <c r="M23" s="88"/>
      <c r="N23" s="88"/>
      <c r="O23" s="88"/>
      <c r="P23" s="88"/>
      <c r="Q23" s="88"/>
      <c r="R23" s="88"/>
      <c r="S23" s="88"/>
      <c r="T23" s="88"/>
    </row>
    <row r="24" spans="1:20" ht="11.1" customHeight="1">
      <c r="A24" s="447"/>
      <c r="B24" s="447"/>
      <c r="C24" s="155" t="s">
        <v>7</v>
      </c>
      <c r="D24" s="314">
        <v>82516</v>
      </c>
      <c r="E24" s="130">
        <v>8257.9</v>
      </c>
      <c r="F24" s="130">
        <v>89435</v>
      </c>
      <c r="G24" s="308">
        <f>E24/$E$26</f>
        <v>0.26880134890564167</v>
      </c>
      <c r="H24" s="308">
        <f t="shared" si="2"/>
        <v>-0.18247517597093393</v>
      </c>
      <c r="I24" s="314">
        <v>10101.1</v>
      </c>
      <c r="J24" s="130">
        <v>108403.7</v>
      </c>
      <c r="K24" s="308">
        <f>I24/$I$26</f>
        <v>0.27572492745948518</v>
      </c>
      <c r="L24" s="88"/>
      <c r="M24" s="88"/>
      <c r="N24" s="88"/>
      <c r="O24" s="88"/>
      <c r="P24" s="88"/>
      <c r="Q24" s="88"/>
      <c r="R24" s="88"/>
      <c r="S24" s="88"/>
      <c r="T24" s="88"/>
    </row>
    <row r="25" spans="1:20" ht="11.1" customHeight="1">
      <c r="A25" s="447"/>
      <c r="B25" s="447"/>
      <c r="C25" s="155" t="s">
        <v>93</v>
      </c>
      <c r="D25" s="314">
        <v>9</v>
      </c>
      <c r="E25" s="130">
        <v>230.048</v>
      </c>
      <c r="F25" s="130">
        <v>2491.4724000000001</v>
      </c>
      <c r="G25" s="308">
        <f>E25/$E$26</f>
        <v>7.4882491569339734E-3</v>
      </c>
      <c r="H25" s="308">
        <f t="shared" si="2"/>
        <v>-0.13946381078139092</v>
      </c>
      <c r="I25" s="314">
        <v>267.33100000000002</v>
      </c>
      <c r="J25" s="130">
        <v>2868.9406099999997</v>
      </c>
      <c r="K25" s="308">
        <f>I25/$I$26</f>
        <v>7.297207292539588E-3</v>
      </c>
      <c r="L25" s="88"/>
      <c r="M25" s="88"/>
      <c r="N25" s="88"/>
      <c r="O25" s="88"/>
      <c r="P25" s="88"/>
      <c r="Q25" s="88"/>
      <c r="R25" s="88"/>
      <c r="S25" s="88"/>
      <c r="T25" s="88"/>
    </row>
    <row r="26" spans="1:20" ht="11.1" customHeight="1">
      <c r="A26" s="452"/>
      <c r="B26" s="452"/>
      <c r="C26" s="319" t="s">
        <v>0</v>
      </c>
      <c r="D26" s="322">
        <v>91670</v>
      </c>
      <c r="E26" s="320">
        <v>30721.200000000001</v>
      </c>
      <c r="F26" s="320">
        <v>332717.10668000003</v>
      </c>
      <c r="G26" s="321">
        <f>SUM(G21:G25)</f>
        <v>1</v>
      </c>
      <c r="H26" s="321">
        <f t="shared" si="2"/>
        <v>-0.16141799987443589</v>
      </c>
      <c r="I26" s="322">
        <v>36634.699999999997</v>
      </c>
      <c r="J26" s="320">
        <v>393158.70135999989</v>
      </c>
      <c r="K26" s="321">
        <f>SUM(K21:K25)</f>
        <v>1.0000000000000002</v>
      </c>
    </row>
    <row r="27" spans="1:20" ht="11.1" customHeight="1">
      <c r="A27" s="510" t="str">
        <f>'3.1'!G5</f>
        <v>I. čtvrtletí</v>
      </c>
      <c r="B27" s="453"/>
      <c r="C27" s="165" t="s">
        <v>4</v>
      </c>
      <c r="D27" s="313">
        <f>D21</f>
        <v>87</v>
      </c>
      <c r="E27" s="309">
        <f>E9+E15+E21</f>
        <v>36285.354999999996</v>
      </c>
      <c r="F27" s="309">
        <f>F9+F15+F21</f>
        <v>393828.57893000002</v>
      </c>
      <c r="G27" s="310">
        <f>E27/$E$32</f>
        <v>0.35944101698474679</v>
      </c>
      <c r="H27" s="310">
        <f>(E27-I27)/I27</f>
        <v>-0.16570022427349673</v>
      </c>
      <c r="I27" s="313">
        <f>I9+I15+I21</f>
        <v>43491.987000000001</v>
      </c>
      <c r="J27" s="309">
        <f>J9+J15+J21</f>
        <v>465459.37393999996</v>
      </c>
      <c r="K27" s="310">
        <f>I27/$I$32</f>
        <v>0.36571644437941625</v>
      </c>
    </row>
    <row r="28" spans="1:20" ht="11.1" customHeight="1">
      <c r="A28" s="447"/>
      <c r="B28" s="447"/>
      <c r="C28" s="155" t="s">
        <v>5</v>
      </c>
      <c r="D28" s="314">
        <f>D22</f>
        <v>281</v>
      </c>
      <c r="E28" s="130">
        <f t="shared" ref="E28:F31" si="3">E10+E16+E22</f>
        <v>12128.965</v>
      </c>
      <c r="F28" s="130">
        <f t="shared" si="3"/>
        <v>131642.93639000005</v>
      </c>
      <c r="G28" s="308">
        <f>E28/$E$32</f>
        <v>0.12014895581350658</v>
      </c>
      <c r="H28" s="308">
        <f t="shared" ref="H28:H31" si="4">(E28-I28)/I28</f>
        <v>-0.13781592626126146</v>
      </c>
      <c r="I28" s="314">
        <f t="shared" ref="I28:J28" si="5">I10+I16+I22</f>
        <v>14067.721</v>
      </c>
      <c r="J28" s="130">
        <f t="shared" si="5"/>
        <v>150542.37861999992</v>
      </c>
      <c r="K28" s="308">
        <f>I28/$I$32</f>
        <v>0.11829298359354437</v>
      </c>
    </row>
    <row r="29" spans="1:20" ht="11.1" customHeight="1">
      <c r="A29" s="447"/>
      <c r="B29" s="447"/>
      <c r="C29" s="155" t="s">
        <v>6</v>
      </c>
      <c r="D29" s="314">
        <f>D23</f>
        <v>8777</v>
      </c>
      <c r="E29" s="130">
        <f t="shared" si="3"/>
        <v>23065.698</v>
      </c>
      <c r="F29" s="130">
        <f t="shared" si="3"/>
        <v>250379.36756000004</v>
      </c>
      <c r="G29" s="308">
        <f>E29/$E$32</f>
        <v>0.22848771760901998</v>
      </c>
      <c r="H29" s="308">
        <f t="shared" si="4"/>
        <v>-0.12250922279001127</v>
      </c>
      <c r="I29" s="314">
        <f t="shared" ref="I29:J29" si="6">I11+I17+I23</f>
        <v>26285.971999999998</v>
      </c>
      <c r="J29" s="130">
        <f t="shared" si="6"/>
        <v>281285.9914</v>
      </c>
      <c r="K29" s="308">
        <f>I29/$I$32</f>
        <v>0.22103410030212903</v>
      </c>
    </row>
    <row r="30" spans="1:20" ht="11.1" customHeight="1">
      <c r="A30" s="447"/>
      <c r="B30" s="447"/>
      <c r="C30" s="155" t="s">
        <v>7</v>
      </c>
      <c r="D30" s="314">
        <f>D24</f>
        <v>82516</v>
      </c>
      <c r="E30" s="130">
        <f t="shared" si="3"/>
        <v>28835.700000000004</v>
      </c>
      <c r="F30" s="130">
        <f t="shared" si="3"/>
        <v>313005.2</v>
      </c>
      <c r="G30" s="308">
        <f>E30/$E$32</f>
        <v>0.28564508555771512</v>
      </c>
      <c r="H30" s="308">
        <f t="shared" si="4"/>
        <v>-0.16021003704480319</v>
      </c>
      <c r="I30" s="314">
        <f t="shared" ref="I30:J30" si="7">I12+I18+I24</f>
        <v>34336.800000000003</v>
      </c>
      <c r="J30" s="130">
        <f t="shared" si="7"/>
        <v>367426</v>
      </c>
      <c r="K30" s="308">
        <f>I30/$I$32</f>
        <v>0.28873209235915431</v>
      </c>
    </row>
    <row r="31" spans="1:20" ht="11.1" customHeight="1">
      <c r="A31" s="447"/>
      <c r="B31" s="447"/>
      <c r="C31" s="155" t="s">
        <v>93</v>
      </c>
      <c r="D31" s="314">
        <f>D25</f>
        <v>9</v>
      </c>
      <c r="E31" s="130">
        <f>E13+E19+E25</f>
        <v>633.68200000000002</v>
      </c>
      <c r="F31" s="130">
        <f t="shared" si="3"/>
        <v>6876.9591200000013</v>
      </c>
      <c r="G31" s="308">
        <f>E31/$E$32</f>
        <v>6.2772240350116E-3</v>
      </c>
      <c r="H31" s="308">
        <f t="shared" si="4"/>
        <v>-0.14392748101915648</v>
      </c>
      <c r="I31" s="314">
        <f>I13+I19+I25</f>
        <v>740.22</v>
      </c>
      <c r="J31" s="130">
        <f t="shared" ref="J31" si="8">J13+J19+J25</f>
        <v>7923.2572700000001</v>
      </c>
      <c r="K31" s="308">
        <f>I31/$I$32</f>
        <v>6.224379365756076E-3</v>
      </c>
    </row>
    <row r="32" spans="1:20" ht="11.1" customHeight="1">
      <c r="A32" s="452"/>
      <c r="B32" s="452"/>
      <c r="C32" s="319" t="s">
        <v>0</v>
      </c>
      <c r="D32" s="322">
        <f>SUM(D27:D31)</f>
        <v>91670</v>
      </c>
      <c r="E32" s="320">
        <f>SUM(E27:E31)</f>
        <v>100949.4</v>
      </c>
      <c r="F32" s="320">
        <f>SUM(F27:F31)</f>
        <v>1095733.0420000001</v>
      </c>
      <c r="G32" s="321">
        <f>SUM(G27:G31)</f>
        <v>1</v>
      </c>
      <c r="H32" s="321">
        <f>(E32-I32)/I32</f>
        <v>-0.15113430825233537</v>
      </c>
      <c r="I32" s="322">
        <f>SUM(I27:I31)</f>
        <v>118922.7</v>
      </c>
      <c r="J32" s="320">
        <f>SUM(J27:J31)</f>
        <v>1272637.0012299998</v>
      </c>
      <c r="K32" s="321">
        <f>SUM(K27:K31)</f>
        <v>1</v>
      </c>
    </row>
    <row r="33" spans="1:11" ht="9.9499999999999993" customHeight="1">
      <c r="A33" s="359"/>
      <c r="B33" s="360"/>
      <c r="C33" s="361"/>
      <c r="D33" s="362"/>
      <c r="E33" s="362"/>
      <c r="F33" s="362"/>
      <c r="G33" s="363"/>
      <c r="H33" s="364"/>
      <c r="I33" s="362"/>
      <c r="J33" s="362"/>
      <c r="K33" s="363"/>
    </row>
    <row r="34" spans="1:11" ht="12.95" customHeight="1">
      <c r="A34" s="535" t="s">
        <v>40</v>
      </c>
      <c r="B34" s="535"/>
      <c r="C34" s="535"/>
      <c r="D34" s="491">
        <f>D4</f>
        <v>2023</v>
      </c>
      <c r="E34" s="354"/>
      <c r="F34" s="343"/>
      <c r="G34" s="343"/>
      <c r="H34" s="343"/>
      <c r="I34" s="491">
        <f>D34-1</f>
        <v>2022</v>
      </c>
      <c r="J34" s="492"/>
      <c r="K34" s="492"/>
    </row>
    <row r="35" spans="1:11" ht="24.95" customHeight="1">
      <c r="A35" s="305"/>
      <c r="B35" s="273"/>
      <c r="C35" s="151"/>
      <c r="D35" s="493"/>
      <c r="E35" s="356"/>
      <c r="F35" s="357"/>
      <c r="G35" s="357"/>
      <c r="H35" s="358"/>
      <c r="I35" s="493"/>
      <c r="J35" s="494"/>
      <c r="K35" s="494"/>
    </row>
    <row r="36" spans="1:11" ht="24.95" customHeight="1">
      <c r="A36" s="131"/>
      <c r="B36" s="132"/>
      <c r="C36" s="353"/>
      <c r="D36" s="365" t="s">
        <v>159</v>
      </c>
      <c r="E36" s="489" t="s">
        <v>60</v>
      </c>
      <c r="F36" s="489"/>
      <c r="G36" s="490" t="s">
        <v>33</v>
      </c>
      <c r="H36" s="490" t="s">
        <v>270</v>
      </c>
      <c r="I36" s="488" t="s">
        <v>60</v>
      </c>
      <c r="J36" s="489"/>
      <c r="K36" s="490" t="s">
        <v>33</v>
      </c>
    </row>
    <row r="37" spans="1:11" ht="24.95" customHeight="1">
      <c r="A37" s="131"/>
      <c r="B37" s="307"/>
      <c r="C37" s="307"/>
      <c r="D37" s="366"/>
      <c r="E37" s="489"/>
      <c r="F37" s="489"/>
      <c r="G37" s="490"/>
      <c r="H37" s="490"/>
      <c r="I37" s="488"/>
      <c r="J37" s="489"/>
      <c r="K37" s="490"/>
    </row>
    <row r="38" spans="1:11" ht="15" customHeight="1">
      <c r="A38" s="534" t="s">
        <v>158</v>
      </c>
      <c r="B38" s="534"/>
      <c r="C38" s="367" t="s">
        <v>184</v>
      </c>
      <c r="D38" s="344"/>
      <c r="E38" s="220" t="s">
        <v>261</v>
      </c>
      <c r="F38" s="220" t="s">
        <v>262</v>
      </c>
      <c r="G38" s="486"/>
      <c r="H38" s="486"/>
      <c r="I38" s="222" t="s">
        <v>261</v>
      </c>
      <c r="J38" s="220" t="s">
        <v>262</v>
      </c>
      <c r="K38" s="486"/>
    </row>
    <row r="39" spans="1:11" ht="11.1" customHeight="1">
      <c r="A39" s="453" t="str">
        <f>'3.1'!D5</f>
        <v>Leden</v>
      </c>
      <c r="B39" s="453"/>
      <c r="C39" s="165" t="s">
        <v>4</v>
      </c>
      <c r="D39" s="313">
        <v>179</v>
      </c>
      <c r="E39" s="309">
        <v>41098.506000000008</v>
      </c>
      <c r="F39" s="309">
        <v>447211.84454999992</v>
      </c>
      <c r="G39" s="310">
        <f>E39/$E$44</f>
        <v>0.45025057519684725</v>
      </c>
      <c r="H39" s="310">
        <f>(E39-I39)/I39</f>
        <v>-0.15724734674493393</v>
      </c>
      <c r="I39" s="313">
        <v>48766.985000000001</v>
      </c>
      <c r="J39" s="309">
        <v>520747.17816000001</v>
      </c>
      <c r="K39" s="310">
        <f>I39/$I$44</f>
        <v>0.43010988686114132</v>
      </c>
    </row>
    <row r="40" spans="1:11" ht="11.1" customHeight="1">
      <c r="A40" s="447"/>
      <c r="B40" s="447"/>
      <c r="C40" s="155" t="s">
        <v>5</v>
      </c>
      <c r="D40" s="314">
        <v>447</v>
      </c>
      <c r="E40" s="130">
        <v>5649.4279999999999</v>
      </c>
      <c r="F40" s="130">
        <v>61483.465610000028</v>
      </c>
      <c r="G40" s="308">
        <f t="shared" ref="G40" si="9">E40/$E$44</f>
        <v>6.1891743863710616E-2</v>
      </c>
      <c r="H40" s="308">
        <f>(E40-I40)/I40</f>
        <v>-0.26367027022518075</v>
      </c>
      <c r="I40" s="314">
        <v>7672.4160000000002</v>
      </c>
      <c r="J40" s="130">
        <v>81940.870680000051</v>
      </c>
      <c r="K40" s="308">
        <f t="shared" ref="K40:K43" si="10">I40/$I$44</f>
        <v>6.7668361653106301E-2</v>
      </c>
    </row>
    <row r="41" spans="1:11" ht="11.1" customHeight="1">
      <c r="A41" s="447"/>
      <c r="B41" s="447"/>
      <c r="C41" s="155" t="s">
        <v>6</v>
      </c>
      <c r="D41" s="314">
        <v>18181</v>
      </c>
      <c r="E41" s="130">
        <v>13604.464000000002</v>
      </c>
      <c r="F41" s="130">
        <v>148121.63515999998</v>
      </c>
      <c r="G41" s="308">
        <f>E41/$E$44</f>
        <v>0.14904234575448561</v>
      </c>
      <c r="H41" s="308">
        <f t="shared" ref="H41:H43" si="11">(E41-I41)/I41</f>
        <v>-0.18560653542233335</v>
      </c>
      <c r="I41" s="314">
        <v>16705.026000000002</v>
      </c>
      <c r="J41" s="130">
        <v>178440.83564</v>
      </c>
      <c r="K41" s="308">
        <f t="shared" si="10"/>
        <v>0.14733321821868678</v>
      </c>
    </row>
    <row r="42" spans="1:11" ht="11.1" customHeight="1">
      <c r="A42" s="447"/>
      <c r="B42" s="447"/>
      <c r="C42" s="155" t="s">
        <v>7</v>
      </c>
      <c r="D42" s="314">
        <v>353530</v>
      </c>
      <c r="E42" s="130">
        <v>28923.8</v>
      </c>
      <c r="F42" s="130">
        <v>314930.8</v>
      </c>
      <c r="G42" s="308">
        <f>E42/$E$44</f>
        <v>0.31687180032477502</v>
      </c>
      <c r="H42" s="308">
        <f t="shared" si="11"/>
        <v>-0.24220275502756122</v>
      </c>
      <c r="I42" s="314">
        <v>38168.256999999998</v>
      </c>
      <c r="J42" s="130">
        <v>407715.23599999998</v>
      </c>
      <c r="K42" s="308">
        <f t="shared" si="10"/>
        <v>0.33663234870798275</v>
      </c>
    </row>
    <row r="43" spans="1:11" ht="11.1" customHeight="1">
      <c r="A43" s="447"/>
      <c r="B43" s="447"/>
      <c r="C43" s="155" t="s">
        <v>93</v>
      </c>
      <c r="D43" s="314">
        <v>33</v>
      </c>
      <c r="E43" s="130">
        <v>2002.9879999999998</v>
      </c>
      <c r="F43" s="130">
        <v>21801.270479999999</v>
      </c>
      <c r="G43" s="308">
        <f>E43/$E$44</f>
        <v>2.1943534860181593E-2</v>
      </c>
      <c r="H43" s="308">
        <f t="shared" si="11"/>
        <v>-3.23420939991323E-2</v>
      </c>
      <c r="I43" s="314">
        <v>2069.9339999999997</v>
      </c>
      <c r="J43" s="130">
        <v>22096.610639999999</v>
      </c>
      <c r="K43" s="308">
        <f t="shared" si="10"/>
        <v>1.8256184559082945E-2</v>
      </c>
    </row>
    <row r="44" spans="1:11" ht="11.1" customHeight="1">
      <c r="A44" s="452"/>
      <c r="B44" s="452"/>
      <c r="C44" s="319" t="s">
        <v>0</v>
      </c>
      <c r="D44" s="322">
        <v>372370</v>
      </c>
      <c r="E44" s="320">
        <v>91279.186000000002</v>
      </c>
      <c r="F44" s="320">
        <v>993549.01579999994</v>
      </c>
      <c r="G44" s="321">
        <f>SUM(G39:G43)</f>
        <v>1</v>
      </c>
      <c r="H44" s="321">
        <f>(E44-I44)/I44</f>
        <v>-0.1949455074321885</v>
      </c>
      <c r="I44" s="322">
        <v>113382.61799999999</v>
      </c>
      <c r="J44" s="320">
        <v>1210940.7311200001</v>
      </c>
      <c r="K44" s="321">
        <f>SUM(K39:K43)</f>
        <v>1</v>
      </c>
    </row>
    <row r="45" spans="1:11" ht="11.1" customHeight="1">
      <c r="A45" s="453" t="str">
        <f>'3.1'!E5</f>
        <v>Únor</v>
      </c>
      <c r="B45" s="453"/>
      <c r="C45" s="165" t="s">
        <v>4</v>
      </c>
      <c r="D45" s="313">
        <v>178</v>
      </c>
      <c r="E45" s="309">
        <v>41469.443000000007</v>
      </c>
      <c r="F45" s="309">
        <v>449283.50341000012</v>
      </c>
      <c r="G45" s="310">
        <f>E45/$E$50</f>
        <v>0.45822925660171981</v>
      </c>
      <c r="H45" s="310">
        <f>(E45-I45)/I45</f>
        <v>-3.5385722958686361E-2</v>
      </c>
      <c r="I45" s="313">
        <v>42990.700000000004</v>
      </c>
      <c r="J45" s="309">
        <v>459607.74392000004</v>
      </c>
      <c r="K45" s="310">
        <f>I45/$I$50</f>
        <v>0.46215548409611701</v>
      </c>
    </row>
    <row r="46" spans="1:11" ht="11.1" customHeight="1">
      <c r="A46" s="447"/>
      <c r="B46" s="447"/>
      <c r="C46" s="155" t="s">
        <v>5</v>
      </c>
      <c r="D46" s="314">
        <v>445</v>
      </c>
      <c r="E46" s="130">
        <v>5971.1540000000005</v>
      </c>
      <c r="F46" s="130">
        <v>64706.121899999962</v>
      </c>
      <c r="G46" s="308">
        <f t="shared" ref="G46:G49" si="12">E46/$E$50</f>
        <v>6.5980087035998669E-2</v>
      </c>
      <c r="H46" s="308">
        <f>(E46-I46)/I46</f>
        <v>-9.812897438929E-3</v>
      </c>
      <c r="I46" s="314">
        <v>6030.3289999999997</v>
      </c>
      <c r="J46" s="130">
        <v>64477.880449999961</v>
      </c>
      <c r="K46" s="308">
        <f t="shared" ref="K46:K49" si="13">I46/$I$50</f>
        <v>6.4826802500397823E-2</v>
      </c>
    </row>
    <row r="47" spans="1:11" ht="11.1" customHeight="1">
      <c r="A47" s="447"/>
      <c r="B47" s="447"/>
      <c r="C47" s="155" t="s">
        <v>6</v>
      </c>
      <c r="D47" s="314">
        <v>18179</v>
      </c>
      <c r="E47" s="130">
        <v>12827.727999999999</v>
      </c>
      <c r="F47" s="130">
        <v>139052.64724999998</v>
      </c>
      <c r="G47" s="308">
        <f t="shared" si="12"/>
        <v>0.1417438923722478</v>
      </c>
      <c r="H47" s="308">
        <f t="shared" ref="H47:H49" si="14">(E47-I47)/I47</f>
        <v>1.9933278702135241E-3</v>
      </c>
      <c r="I47" s="314">
        <v>12802.209000000001</v>
      </c>
      <c r="J47" s="130">
        <v>136915.07926999999</v>
      </c>
      <c r="K47" s="308">
        <f t="shared" si="13"/>
        <v>0.13762537241530531</v>
      </c>
    </row>
    <row r="48" spans="1:11" ht="11.1" customHeight="1">
      <c r="A48" s="447"/>
      <c r="B48" s="447"/>
      <c r="C48" s="155" t="s">
        <v>7</v>
      </c>
      <c r="D48" s="314">
        <v>353237</v>
      </c>
      <c r="E48" s="130">
        <v>28332.5</v>
      </c>
      <c r="F48" s="130">
        <v>307137.8</v>
      </c>
      <c r="G48" s="308">
        <f t="shared" si="12"/>
        <v>0.31306859879136129</v>
      </c>
      <c r="H48" s="308">
        <f t="shared" si="14"/>
        <v>-3.1912199006528259E-2</v>
      </c>
      <c r="I48" s="314">
        <v>29266.457000000002</v>
      </c>
      <c r="J48" s="130">
        <v>312996.73599999998</v>
      </c>
      <c r="K48" s="308">
        <f t="shared" si="13"/>
        <v>0.31461812909799541</v>
      </c>
    </row>
    <row r="49" spans="1:11" ht="11.1" customHeight="1">
      <c r="A49" s="447"/>
      <c r="B49" s="447"/>
      <c r="C49" s="155" t="s">
        <v>93</v>
      </c>
      <c r="D49" s="314">
        <v>33</v>
      </c>
      <c r="E49" s="130">
        <v>1898.51</v>
      </c>
      <c r="F49" s="130">
        <v>20575.954270000006</v>
      </c>
      <c r="G49" s="308">
        <f t="shared" si="12"/>
        <v>2.0978165198672453E-2</v>
      </c>
      <c r="H49" s="308">
        <f t="shared" si="14"/>
        <v>-1.7569297611026762E-2</v>
      </c>
      <c r="I49" s="314">
        <v>1932.462</v>
      </c>
      <c r="J49" s="130">
        <v>20649.746750000002</v>
      </c>
      <c r="K49" s="308">
        <f t="shared" si="13"/>
        <v>2.0774211890184399E-2</v>
      </c>
    </row>
    <row r="50" spans="1:11" ht="11.1" customHeight="1">
      <c r="A50" s="452"/>
      <c r="B50" s="452"/>
      <c r="C50" s="319" t="s">
        <v>0</v>
      </c>
      <c r="D50" s="322">
        <v>372072</v>
      </c>
      <c r="E50" s="320">
        <v>90499.335000000006</v>
      </c>
      <c r="F50" s="320">
        <v>980756.02682999999</v>
      </c>
      <c r="G50" s="321">
        <f>SUM(G45:G49)</f>
        <v>1</v>
      </c>
      <c r="H50" s="321">
        <f t="shared" ref="H50" si="15">(E50-I50)/I50</f>
        <v>-2.7120656855978947E-2</v>
      </c>
      <c r="I50" s="322">
        <v>93022.157000000007</v>
      </c>
      <c r="J50" s="320">
        <v>994647.18639000005</v>
      </c>
      <c r="K50" s="321">
        <f>SUM(K45:K49)</f>
        <v>1</v>
      </c>
    </row>
    <row r="51" spans="1:11" ht="11.1" customHeight="1">
      <c r="A51" s="453" t="str">
        <f>'3.1'!F5</f>
        <v>Březen</v>
      </c>
      <c r="B51" s="453"/>
      <c r="C51" s="165" t="s">
        <v>4</v>
      </c>
      <c r="D51" s="313">
        <v>177</v>
      </c>
      <c r="E51" s="309">
        <v>37911.879000000008</v>
      </c>
      <c r="F51" s="309">
        <v>410334.4288199998</v>
      </c>
      <c r="G51" s="310">
        <f>E51/$E$56</f>
        <v>0.48325678535188843</v>
      </c>
      <c r="H51" s="310">
        <f>(E51-I51)/I51</f>
        <v>-0.1453219891102599</v>
      </c>
      <c r="I51" s="313">
        <v>44358.084000000003</v>
      </c>
      <c r="J51" s="309">
        <v>475848.43559999997</v>
      </c>
      <c r="K51" s="310">
        <f>I51/$I$56</f>
        <v>0.47442334859211466</v>
      </c>
    </row>
    <row r="52" spans="1:11" ht="11.1" customHeight="1">
      <c r="A52" s="447"/>
      <c r="B52" s="447"/>
      <c r="C52" s="155" t="s">
        <v>5</v>
      </c>
      <c r="D52" s="314">
        <v>441</v>
      </c>
      <c r="E52" s="130">
        <v>4774.067</v>
      </c>
      <c r="F52" s="130">
        <v>51684.937540000006</v>
      </c>
      <c r="G52" s="308">
        <f t="shared" ref="G52:G55" si="16">E52/$E$56</f>
        <v>6.0854284523184234E-2</v>
      </c>
      <c r="H52" s="308">
        <f t="shared" ref="H52:H55" si="17">(E52-I52)/I52</f>
        <v>-0.21869441315429131</v>
      </c>
      <c r="I52" s="314">
        <v>6110.3710000000001</v>
      </c>
      <c r="J52" s="130">
        <v>65557.686500000011</v>
      </c>
      <c r="K52" s="308">
        <f t="shared" ref="K52:K55" si="18">I52/$I$56</f>
        <v>6.5352296798034559E-2</v>
      </c>
    </row>
    <row r="53" spans="1:11" ht="11.1" customHeight="1">
      <c r="A53" s="447"/>
      <c r="B53" s="447"/>
      <c r="C53" s="155" t="s">
        <v>6</v>
      </c>
      <c r="D53" s="314">
        <v>18174</v>
      </c>
      <c r="E53" s="130">
        <v>10699.505999999999</v>
      </c>
      <c r="F53" s="130">
        <v>115870.17273000001</v>
      </c>
      <c r="G53" s="308">
        <f t="shared" si="16"/>
        <v>0.1363849276479607</v>
      </c>
      <c r="H53" s="308">
        <f t="shared" si="17"/>
        <v>-0.1644532636439564</v>
      </c>
      <c r="I53" s="314">
        <v>12805.395</v>
      </c>
      <c r="J53" s="130">
        <v>137420.48897000001</v>
      </c>
      <c r="K53" s="308">
        <f t="shared" si="18"/>
        <v>0.13695763721320159</v>
      </c>
    </row>
    <row r="54" spans="1:11" ht="11.1" customHeight="1">
      <c r="A54" s="447"/>
      <c r="B54" s="447"/>
      <c r="C54" s="155" t="s">
        <v>7</v>
      </c>
      <c r="D54" s="314">
        <v>352855</v>
      </c>
      <c r="E54" s="130">
        <v>22977.1</v>
      </c>
      <c r="F54" s="130">
        <v>248846.8</v>
      </c>
      <c r="G54" s="308">
        <f t="shared" si="16"/>
        <v>0.2928854959341074</v>
      </c>
      <c r="H54" s="308">
        <f t="shared" si="17"/>
        <v>-0.18248803561841834</v>
      </c>
      <c r="I54" s="314">
        <v>28106.133000000002</v>
      </c>
      <c r="J54" s="130">
        <v>301627.91100000002</v>
      </c>
      <c r="K54" s="308">
        <f t="shared" si="18"/>
        <v>0.30060373513507338</v>
      </c>
    </row>
    <row r="55" spans="1:11" ht="11.1" customHeight="1">
      <c r="A55" s="447"/>
      <c r="B55" s="447"/>
      <c r="C55" s="155" t="s">
        <v>93</v>
      </c>
      <c r="D55" s="314">
        <v>33</v>
      </c>
      <c r="E55" s="130">
        <v>2088.2429999999999</v>
      </c>
      <c r="F55" s="130">
        <v>22612.694790000005</v>
      </c>
      <c r="G55" s="308">
        <f t="shared" si="16"/>
        <v>2.6618506542859122E-2</v>
      </c>
      <c r="H55" s="308">
        <f t="shared" si="17"/>
        <v>-1.4498587753927133E-2</v>
      </c>
      <c r="I55" s="314">
        <v>2118.9650000000001</v>
      </c>
      <c r="J55" s="130">
        <v>22714.428790000002</v>
      </c>
      <c r="K55" s="308">
        <f t="shared" si="18"/>
        <v>2.2662982261575822E-2</v>
      </c>
    </row>
    <row r="56" spans="1:11" ht="11.1" customHeight="1">
      <c r="A56" s="452"/>
      <c r="B56" s="452"/>
      <c r="C56" s="319" t="s">
        <v>0</v>
      </c>
      <c r="D56" s="322">
        <v>371680</v>
      </c>
      <c r="E56" s="320">
        <v>78450.795000000013</v>
      </c>
      <c r="F56" s="320">
        <v>849349.03387999989</v>
      </c>
      <c r="G56" s="321">
        <f>SUM(G51:G55)</f>
        <v>0.99999999999999989</v>
      </c>
      <c r="H56" s="321">
        <f t="shared" ref="H56" si="19">(E56-I56)/I56</f>
        <v>-0.16094462367640747</v>
      </c>
      <c r="I56" s="322">
        <v>93498.948000000004</v>
      </c>
      <c r="J56" s="320">
        <v>1003168.9508600002</v>
      </c>
      <c r="K56" s="321">
        <f>SUM(K51:K55)</f>
        <v>1</v>
      </c>
    </row>
    <row r="57" spans="1:11" ht="11.1" customHeight="1">
      <c r="A57" s="510" t="str">
        <f>'3.1'!G5</f>
        <v>I. čtvrtletí</v>
      </c>
      <c r="B57" s="453"/>
      <c r="C57" s="165" t="s">
        <v>4</v>
      </c>
      <c r="D57" s="313">
        <f>D51</f>
        <v>177</v>
      </c>
      <c r="E57" s="309">
        <f>E39+E45+E51</f>
        <v>120479.82800000004</v>
      </c>
      <c r="F57" s="309">
        <f>F39+F45+F51</f>
        <v>1306829.77678</v>
      </c>
      <c r="G57" s="310">
        <f>E57/$E$62</f>
        <v>0.46297561647512464</v>
      </c>
      <c r="H57" s="310">
        <f>(E57-I57)/I57</f>
        <v>-0.1148723701513229</v>
      </c>
      <c r="I57" s="313">
        <f>I39+I45+I51</f>
        <v>136115.769</v>
      </c>
      <c r="J57" s="309">
        <f>J39+J45+J51</f>
        <v>1456203.3576799999</v>
      </c>
      <c r="K57" s="310">
        <f>I57/$I$62</f>
        <v>0.45386488583204415</v>
      </c>
    </row>
    <row r="58" spans="1:11" ht="11.1" customHeight="1">
      <c r="A58" s="447"/>
      <c r="B58" s="447"/>
      <c r="C58" s="155" t="s">
        <v>5</v>
      </c>
      <c r="D58" s="314">
        <f>D52</f>
        <v>441</v>
      </c>
      <c r="E58" s="130">
        <f t="shared" ref="E58:F59" si="20">E40+E46+E52</f>
        <v>16394.649000000001</v>
      </c>
      <c r="F58" s="130">
        <f t="shared" si="20"/>
        <v>177874.52505</v>
      </c>
      <c r="G58" s="308">
        <f t="shared" ref="G58:G61" si="21">E58/$E$62</f>
        <v>6.3000776591980889E-2</v>
      </c>
      <c r="H58" s="308">
        <f t="shared" ref="H58:H61" si="22">(E58-I58)/I58</f>
        <v>-0.1725355567493774</v>
      </c>
      <c r="I58" s="314">
        <f t="shared" ref="I58:J58" si="23">I40+I46+I52</f>
        <v>19813.115999999998</v>
      </c>
      <c r="J58" s="130">
        <f t="shared" si="23"/>
        <v>211976.43763000003</v>
      </c>
      <c r="K58" s="308">
        <f t="shared" ref="K58:K61" si="24">I58/$I$62</f>
        <v>6.6064921774912411E-2</v>
      </c>
    </row>
    <row r="59" spans="1:11" ht="11.1" customHeight="1">
      <c r="A59" s="447"/>
      <c r="B59" s="447"/>
      <c r="C59" s="155" t="s">
        <v>6</v>
      </c>
      <c r="D59" s="314">
        <f>D53</f>
        <v>18174</v>
      </c>
      <c r="E59" s="130">
        <f>E41+E47+E53</f>
        <v>37131.698000000004</v>
      </c>
      <c r="F59" s="130">
        <f t="shared" si="20"/>
        <v>403044.45513999998</v>
      </c>
      <c r="G59" s="308">
        <f t="shared" si="21"/>
        <v>0.14268837412614957</v>
      </c>
      <c r="H59" s="308">
        <f t="shared" si="22"/>
        <v>-0.12244410238739592</v>
      </c>
      <c r="I59" s="314">
        <f>I41+I47+I53</f>
        <v>42312.630000000005</v>
      </c>
      <c r="J59" s="130">
        <f t="shared" ref="J59" si="25">J41+J47+J53</f>
        <v>452776.40388</v>
      </c>
      <c r="K59" s="308">
        <f t="shared" si="24"/>
        <v>0.14108737823171341</v>
      </c>
    </row>
    <row r="60" spans="1:11" ht="11.1" customHeight="1">
      <c r="A60" s="447"/>
      <c r="B60" s="447"/>
      <c r="C60" s="155" t="s">
        <v>7</v>
      </c>
      <c r="D60" s="314">
        <f>D54</f>
        <v>352855</v>
      </c>
      <c r="E60" s="130">
        <f t="shared" ref="E60:F61" si="26">E42+E48+E54</f>
        <v>80233.399999999994</v>
      </c>
      <c r="F60" s="130">
        <f t="shared" si="26"/>
        <v>870915.39999999991</v>
      </c>
      <c r="G60" s="308">
        <f t="shared" si="21"/>
        <v>0.30831806820719609</v>
      </c>
      <c r="H60" s="308">
        <f t="shared" si="22"/>
        <v>-0.16021887476044683</v>
      </c>
      <c r="I60" s="314">
        <f t="shared" ref="I60:J60" si="27">I42+I48+I54</f>
        <v>95540.847000000009</v>
      </c>
      <c r="J60" s="130">
        <f t="shared" si="27"/>
        <v>1022339.8829999999</v>
      </c>
      <c r="K60" s="308">
        <f t="shared" si="24"/>
        <v>0.31857172710056691</v>
      </c>
    </row>
    <row r="61" spans="1:11" ht="11.1" customHeight="1">
      <c r="A61" s="447"/>
      <c r="B61" s="447"/>
      <c r="C61" s="155" t="s">
        <v>93</v>
      </c>
      <c r="D61" s="314">
        <f>D55</f>
        <v>33</v>
      </c>
      <c r="E61" s="130">
        <f>E43+E49+E55</f>
        <v>5989.741</v>
      </c>
      <c r="F61" s="130">
        <f t="shared" si="26"/>
        <v>64989.919540000017</v>
      </c>
      <c r="G61" s="308">
        <f t="shared" si="21"/>
        <v>2.3017164599548803E-2</v>
      </c>
      <c r="H61" s="308">
        <f t="shared" si="22"/>
        <v>-2.1501754266739028E-2</v>
      </c>
      <c r="I61" s="314">
        <f>I43+I49+I55</f>
        <v>6121.3609999999999</v>
      </c>
      <c r="J61" s="130">
        <f t="shared" ref="J61" si="28">J43+J49+J55</f>
        <v>65460.78618000001</v>
      </c>
      <c r="K61" s="308">
        <f t="shared" si="24"/>
        <v>2.0411087060763163E-2</v>
      </c>
    </row>
    <row r="62" spans="1:11" ht="11.1" customHeight="1">
      <c r="A62" s="452"/>
      <c r="B62" s="452"/>
      <c r="C62" s="319" t="s">
        <v>0</v>
      </c>
      <c r="D62" s="322">
        <f>SUM(D57:D61)</f>
        <v>371680</v>
      </c>
      <c r="E62" s="320">
        <f>SUM(E57:E61)</f>
        <v>260229.31600000005</v>
      </c>
      <c r="F62" s="320">
        <f>SUM(F57:F61)</f>
        <v>2823654.07651</v>
      </c>
      <c r="G62" s="321">
        <f>SUM(G57:G61)</f>
        <v>1</v>
      </c>
      <c r="H62" s="321">
        <f>(E62-I62)/I62</f>
        <v>-0.13229047843464067</v>
      </c>
      <c r="I62" s="322">
        <f>SUM(I57:I61)</f>
        <v>299903.723</v>
      </c>
      <c r="J62" s="320">
        <f>SUM(J57:J61)</f>
        <v>3208756.8683699998</v>
      </c>
      <c r="K62" s="321">
        <f>SUM(K57:K61)</f>
        <v>1</v>
      </c>
    </row>
    <row r="63" spans="1:11" ht="15" customHeight="1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</row>
    <row r="64" spans="1:11" ht="15" customHeight="1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</row>
    <row r="65" spans="1:11" ht="15" customHeight="1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</row>
    <row r="66" spans="1:11" ht="15" customHeight="1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</row>
    <row r="67" spans="1:11" ht="15" customHeight="1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</row>
    <row r="68" spans="1:11" ht="15" customHeight="1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</row>
    <row r="69" spans="1:11" ht="15" customHeight="1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</row>
    <row r="70" spans="1:11" ht="15" customHeight="1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</row>
    <row r="71" spans="1:11" ht="15" customHeight="1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</row>
    <row r="72" spans="1:11" ht="15" customHeight="1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</row>
    <row r="73" spans="1:11" ht="15" customHeight="1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</row>
    <row r="74" spans="1:11" ht="15" customHeight="1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</row>
    <row r="75" spans="1:11" ht="15" customHeight="1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</row>
    <row r="76" spans="1:11" ht="15" customHeight="1">
      <c r="A76" s="95"/>
      <c r="B76" s="95"/>
      <c r="C76" s="95"/>
      <c r="D76" s="95"/>
      <c r="E76" s="95"/>
      <c r="F76" s="95"/>
      <c r="G76" s="95"/>
      <c r="H76" s="95"/>
      <c r="I76" s="95"/>
      <c r="J76" s="95"/>
      <c r="K76" s="95"/>
    </row>
    <row r="77" spans="1:11" ht="15" customHeight="1">
      <c r="A77" s="95"/>
      <c r="B77" s="95"/>
      <c r="C77" s="95"/>
      <c r="D77" s="95"/>
      <c r="E77" s="95"/>
      <c r="F77" s="95"/>
      <c r="G77" s="95"/>
      <c r="H77" s="95"/>
      <c r="I77" s="95"/>
      <c r="J77" s="95"/>
      <c r="K77" s="95"/>
    </row>
    <row r="78" spans="1:11" ht="15" customHeight="1">
      <c r="A78" s="95"/>
      <c r="B78" s="95"/>
      <c r="C78" s="95"/>
      <c r="D78" s="95"/>
      <c r="E78" s="95"/>
      <c r="F78" s="95"/>
      <c r="G78" s="95"/>
      <c r="H78" s="95"/>
      <c r="I78" s="95"/>
      <c r="J78" s="95"/>
      <c r="K78" s="95"/>
    </row>
    <row r="79" spans="1:11" ht="15" customHeight="1">
      <c r="A79" s="95"/>
      <c r="B79" s="95"/>
      <c r="C79" s="95"/>
      <c r="D79" s="95"/>
      <c r="E79" s="95"/>
      <c r="F79" s="95"/>
      <c r="G79" s="95"/>
      <c r="H79" s="95"/>
      <c r="I79" s="95"/>
      <c r="J79" s="95"/>
      <c r="K79" s="95"/>
    </row>
    <row r="80" spans="1:11" ht="15" customHeight="1">
      <c r="A80" s="95"/>
      <c r="B80" s="95"/>
      <c r="C80" s="95"/>
      <c r="D80" s="95"/>
      <c r="E80" s="95"/>
      <c r="F80" s="95"/>
      <c r="G80" s="95"/>
      <c r="H80" s="95"/>
      <c r="I80" s="95"/>
      <c r="J80" s="95"/>
      <c r="K80" s="95"/>
    </row>
    <row r="81" spans="1:11" ht="15" customHeight="1">
      <c r="A81" s="95"/>
      <c r="B81" s="95"/>
      <c r="C81" s="95"/>
      <c r="D81" s="95"/>
      <c r="E81" s="95"/>
      <c r="F81" s="95"/>
      <c r="G81" s="95"/>
      <c r="H81" s="95"/>
      <c r="I81" s="95"/>
      <c r="J81" s="95"/>
      <c r="K81" s="95"/>
    </row>
    <row r="82" spans="1:11" ht="15" customHeight="1">
      <c r="A82" s="95"/>
      <c r="B82" s="95"/>
      <c r="C82" s="95"/>
      <c r="D82" s="95"/>
      <c r="E82" s="95"/>
      <c r="F82" s="95"/>
      <c r="G82" s="95"/>
      <c r="H82" s="95"/>
      <c r="I82" s="95"/>
      <c r="J82" s="95"/>
      <c r="K82" s="95"/>
    </row>
    <row r="83" spans="1:11" ht="15" customHeight="1">
      <c r="A83" s="95"/>
      <c r="B83" s="95"/>
      <c r="C83" s="95"/>
      <c r="D83" s="95"/>
      <c r="E83" s="95"/>
      <c r="F83" s="95"/>
      <c r="G83" s="95"/>
      <c r="H83" s="95"/>
      <c r="I83" s="95"/>
      <c r="J83" s="95"/>
      <c r="K83" s="95"/>
    </row>
    <row r="84" spans="1:11" ht="15" customHeight="1">
      <c r="A84" s="95"/>
      <c r="B84" s="95"/>
      <c r="C84" s="95"/>
      <c r="D84" s="95"/>
      <c r="E84" s="95"/>
      <c r="F84" s="95"/>
      <c r="G84" s="95"/>
      <c r="H84" s="95"/>
      <c r="I84" s="95"/>
      <c r="J84" s="95"/>
      <c r="K84" s="95"/>
    </row>
    <row r="85" spans="1:11" ht="15" customHeight="1">
      <c r="A85" s="95"/>
      <c r="B85" s="95"/>
      <c r="C85" s="95"/>
      <c r="D85" s="95"/>
      <c r="E85" s="95"/>
      <c r="F85" s="95"/>
      <c r="G85" s="95"/>
      <c r="H85" s="95"/>
      <c r="I85" s="95"/>
      <c r="J85" s="95"/>
      <c r="K85" s="95"/>
    </row>
    <row r="86" spans="1:11" ht="15" customHeight="1">
      <c r="A86" s="95"/>
      <c r="B86" s="95"/>
      <c r="C86" s="95"/>
      <c r="D86" s="95"/>
      <c r="E86" s="95"/>
      <c r="F86" s="95"/>
      <c r="G86" s="95"/>
      <c r="H86" s="95"/>
      <c r="I86" s="95"/>
      <c r="J86" s="95"/>
      <c r="K86" s="95"/>
    </row>
    <row r="87" spans="1:11" ht="15" customHeight="1">
      <c r="A87" s="95"/>
      <c r="B87" s="95"/>
      <c r="C87" s="95"/>
      <c r="D87" s="95"/>
      <c r="E87" s="95"/>
      <c r="F87" s="95"/>
      <c r="G87" s="95"/>
      <c r="H87" s="95"/>
      <c r="I87" s="95"/>
      <c r="J87" s="95"/>
      <c r="K87" s="95"/>
    </row>
    <row r="88" spans="1:11" ht="15" customHeight="1">
      <c r="A88" s="95"/>
      <c r="B88" s="95"/>
      <c r="C88" s="95"/>
      <c r="D88" s="95"/>
      <c r="E88" s="95"/>
      <c r="F88" s="95"/>
      <c r="G88" s="95"/>
      <c r="H88" s="95"/>
      <c r="I88" s="95"/>
      <c r="J88" s="95"/>
      <c r="K88" s="95"/>
    </row>
    <row r="89" spans="1:11" ht="15" customHeight="1">
      <c r="A89" s="95"/>
      <c r="B89" s="95"/>
      <c r="C89" s="95"/>
      <c r="D89" s="95"/>
      <c r="E89" s="95"/>
      <c r="F89" s="95"/>
      <c r="G89" s="95"/>
      <c r="H89" s="95"/>
      <c r="I89" s="95"/>
      <c r="J89" s="95"/>
      <c r="K89" s="95"/>
    </row>
    <row r="90" spans="1:11" ht="15" customHeight="1">
      <c r="A90" s="95"/>
      <c r="B90" s="95"/>
      <c r="C90" s="95"/>
      <c r="D90" s="95"/>
      <c r="E90" s="95"/>
      <c r="F90" s="95"/>
      <c r="G90" s="95"/>
      <c r="H90" s="95"/>
      <c r="I90" s="95"/>
      <c r="J90" s="95"/>
      <c r="K90" s="95"/>
    </row>
    <row r="91" spans="1:11" ht="15" customHeight="1">
      <c r="A91" s="95"/>
      <c r="B91" s="95"/>
      <c r="C91" s="95"/>
      <c r="D91" s="95"/>
      <c r="E91" s="95"/>
      <c r="F91" s="95"/>
      <c r="G91" s="95"/>
      <c r="H91" s="95"/>
      <c r="I91" s="95"/>
      <c r="J91" s="95"/>
      <c r="K91" s="95"/>
    </row>
    <row r="92" spans="1:11" ht="15" customHeight="1">
      <c r="A92" s="95"/>
      <c r="B92" s="95"/>
      <c r="C92" s="95"/>
      <c r="D92" s="95"/>
      <c r="E92" s="95"/>
      <c r="F92" s="95"/>
      <c r="G92" s="95"/>
      <c r="H92" s="95"/>
      <c r="I92" s="95"/>
      <c r="J92" s="95"/>
      <c r="K92" s="95"/>
    </row>
    <row r="93" spans="1:11" ht="15" customHeight="1">
      <c r="A93" s="95"/>
      <c r="B93" s="95"/>
      <c r="C93" s="95"/>
      <c r="D93" s="95"/>
      <c r="E93" s="95"/>
      <c r="F93" s="95"/>
      <c r="G93" s="95"/>
      <c r="H93" s="95"/>
      <c r="I93" s="95"/>
      <c r="J93" s="95"/>
      <c r="K93" s="95"/>
    </row>
    <row r="94" spans="1:11" ht="15" customHeight="1">
      <c r="A94" s="95"/>
      <c r="B94" s="95"/>
      <c r="C94" s="95"/>
      <c r="D94" s="95"/>
      <c r="E94" s="95"/>
      <c r="F94" s="95"/>
      <c r="G94" s="95"/>
      <c r="H94" s="95"/>
      <c r="I94" s="95"/>
      <c r="J94" s="95"/>
      <c r="K94" s="95"/>
    </row>
    <row r="95" spans="1:11" ht="15" customHeight="1">
      <c r="A95" s="95"/>
      <c r="B95" s="95"/>
      <c r="C95" s="95"/>
      <c r="D95" s="95"/>
      <c r="E95" s="95"/>
      <c r="F95" s="95"/>
      <c r="G95" s="95"/>
      <c r="H95" s="95"/>
      <c r="I95" s="95"/>
      <c r="J95" s="95"/>
      <c r="K95" s="95"/>
    </row>
    <row r="96" spans="1:11" ht="15" customHeight="1">
      <c r="A96" s="95"/>
      <c r="B96" s="95"/>
      <c r="C96" s="95"/>
      <c r="D96" s="95"/>
      <c r="E96" s="95"/>
      <c r="F96" s="95"/>
      <c r="G96" s="95"/>
      <c r="H96" s="95"/>
      <c r="I96" s="95"/>
      <c r="J96" s="95"/>
      <c r="K96" s="95"/>
    </row>
    <row r="97" spans="1:11" ht="15" customHeight="1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</row>
    <row r="98" spans="1:11" ht="15" customHeight="1">
      <c r="A98" s="95"/>
      <c r="B98" s="95"/>
      <c r="C98" s="95"/>
      <c r="D98" s="95"/>
      <c r="E98" s="95"/>
      <c r="F98" s="95"/>
      <c r="G98" s="95"/>
      <c r="H98" s="95"/>
      <c r="I98" s="95"/>
      <c r="J98" s="95"/>
      <c r="K98" s="95"/>
    </row>
    <row r="99" spans="1:11" ht="15" customHeight="1">
      <c r="A99" s="95"/>
      <c r="B99" s="95"/>
      <c r="C99" s="95"/>
      <c r="D99" s="95"/>
      <c r="E99" s="95"/>
      <c r="F99" s="95"/>
      <c r="G99" s="95"/>
      <c r="H99" s="95"/>
      <c r="I99" s="95"/>
      <c r="J99" s="95"/>
      <c r="K99" s="95"/>
    </row>
    <row r="100" spans="1:11" ht="15" customHeight="1">
      <c r="A100" s="95"/>
      <c r="B100" s="95"/>
      <c r="C100" s="95"/>
      <c r="D100" s="95"/>
      <c r="E100" s="95"/>
      <c r="F100" s="95"/>
      <c r="G100" s="95"/>
      <c r="H100" s="95"/>
      <c r="I100" s="95"/>
      <c r="J100" s="95"/>
      <c r="K100" s="95"/>
    </row>
    <row r="101" spans="1:11" ht="15" customHeight="1">
      <c r="A101" s="95"/>
      <c r="B101" s="95"/>
      <c r="C101" s="95"/>
      <c r="D101" s="95"/>
      <c r="E101" s="95"/>
      <c r="F101" s="95"/>
      <c r="G101" s="95"/>
      <c r="H101" s="95"/>
      <c r="I101" s="95"/>
      <c r="J101" s="95"/>
      <c r="K101" s="95"/>
    </row>
    <row r="102" spans="1:11" ht="15" customHeight="1">
      <c r="A102" s="95"/>
      <c r="B102" s="95"/>
      <c r="C102" s="95"/>
      <c r="D102" s="95"/>
      <c r="E102" s="95"/>
      <c r="F102" s="95"/>
      <c r="G102" s="95"/>
      <c r="H102" s="95"/>
      <c r="I102" s="95"/>
      <c r="J102" s="95"/>
      <c r="K102" s="95"/>
    </row>
    <row r="103" spans="1:11" ht="15" customHeight="1">
      <c r="A103" s="95"/>
      <c r="B103" s="95"/>
      <c r="C103" s="95"/>
      <c r="D103" s="95"/>
      <c r="E103" s="95"/>
      <c r="F103" s="95"/>
      <c r="G103" s="95"/>
      <c r="H103" s="95"/>
      <c r="I103" s="95"/>
      <c r="J103" s="95"/>
      <c r="K103" s="95"/>
    </row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</sheetData>
  <mergeCells count="28">
    <mergeCell ref="A1:K1"/>
    <mergeCell ref="A3:C3"/>
    <mergeCell ref="A9:B14"/>
    <mergeCell ref="A15:B20"/>
    <mergeCell ref="A21:B26"/>
    <mergeCell ref="H6:H8"/>
    <mergeCell ref="A8:B8"/>
    <mergeCell ref="E6:F7"/>
    <mergeCell ref="I6:J7"/>
    <mergeCell ref="G6:G8"/>
    <mergeCell ref="K6:K8"/>
    <mergeCell ref="A4:C4"/>
    <mergeCell ref="D4:D5"/>
    <mergeCell ref="I4:K5"/>
    <mergeCell ref="A27:B32"/>
    <mergeCell ref="H36:H38"/>
    <mergeCell ref="A38:B38"/>
    <mergeCell ref="E36:F37"/>
    <mergeCell ref="G36:G38"/>
    <mergeCell ref="A34:C34"/>
    <mergeCell ref="D34:D35"/>
    <mergeCell ref="I34:K35"/>
    <mergeCell ref="A51:B56"/>
    <mergeCell ref="I36:J37"/>
    <mergeCell ref="K36:K38"/>
    <mergeCell ref="A57:B62"/>
    <mergeCell ref="A39:B44"/>
    <mergeCell ref="A45:B50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2 H62" formula="1"/>
  </ignoredError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List26"/>
  <dimension ref="A1:T120"/>
  <sheetViews>
    <sheetView showGridLines="0" topLeftCell="A43" zoomScaleNormal="100" zoomScaleSheetLayoutView="100" workbookViewId="0">
      <selection activeCell="K1" sqref="K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3" width="9.140625" style="84"/>
    <col min="14" max="14" width="11.140625" style="84" customWidth="1"/>
    <col min="15" max="16384" width="9.140625" style="84"/>
  </cols>
  <sheetData>
    <row r="1" spans="1:16" s="103" customFormat="1" ht="18">
      <c r="A1" s="519" t="s">
        <v>306</v>
      </c>
      <c r="B1" s="519"/>
      <c r="C1" s="519"/>
      <c r="D1" s="519"/>
      <c r="E1" s="519"/>
      <c r="F1" s="519"/>
      <c r="G1" s="519"/>
      <c r="H1" s="519"/>
      <c r="I1" s="519"/>
      <c r="J1" s="519"/>
      <c r="K1" s="519"/>
    </row>
    <row r="2" spans="1:16" s="103" customFormat="1" ht="3" customHeight="1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</row>
    <row r="3" spans="1:16" ht="3" customHeight="1">
      <c r="A3" s="536"/>
      <c r="B3" s="536"/>
      <c r="C3" s="536"/>
      <c r="D3" s="301"/>
      <c r="E3" s="301"/>
      <c r="F3" s="302"/>
      <c r="G3" s="303"/>
      <c r="H3" s="303"/>
      <c r="I3" s="303"/>
      <c r="J3" s="76"/>
      <c r="K3" s="76"/>
    </row>
    <row r="4" spans="1:16" ht="12.95" customHeight="1">
      <c r="A4" s="497" t="s">
        <v>41</v>
      </c>
      <c r="B4" s="497"/>
      <c r="C4" s="497"/>
      <c r="D4" s="491">
        <f>'3.1'!A4</f>
        <v>2023</v>
      </c>
      <c r="E4" s="354"/>
      <c r="F4" s="343"/>
      <c r="G4" s="343"/>
      <c r="H4" s="343"/>
      <c r="I4" s="491">
        <f>D4-1</f>
        <v>2022</v>
      </c>
      <c r="J4" s="492"/>
      <c r="K4" s="492"/>
    </row>
    <row r="5" spans="1:16" ht="24.95" customHeight="1">
      <c r="A5" s="355"/>
      <c r="B5" s="355"/>
      <c r="C5" s="355"/>
      <c r="D5" s="493"/>
      <c r="E5" s="356"/>
      <c r="F5" s="357"/>
      <c r="G5" s="357"/>
      <c r="H5" s="358"/>
      <c r="I5" s="493"/>
      <c r="J5" s="494"/>
      <c r="K5" s="494"/>
    </row>
    <row r="6" spans="1:16" ht="24.95" customHeight="1">
      <c r="A6" s="305"/>
      <c r="B6" s="273"/>
      <c r="C6" s="306"/>
      <c r="D6" s="365" t="s">
        <v>159</v>
      </c>
      <c r="E6" s="489" t="s">
        <v>60</v>
      </c>
      <c r="F6" s="489"/>
      <c r="G6" s="490" t="s">
        <v>33</v>
      </c>
      <c r="H6" s="490" t="s">
        <v>270</v>
      </c>
      <c r="I6" s="488" t="s">
        <v>60</v>
      </c>
      <c r="J6" s="489"/>
      <c r="K6" s="490" t="s">
        <v>33</v>
      </c>
    </row>
    <row r="7" spans="1:16" ht="24.95" customHeight="1">
      <c r="A7" s="305"/>
      <c r="B7" s="307"/>
      <c r="D7" s="366"/>
      <c r="E7" s="489"/>
      <c r="F7" s="489"/>
      <c r="G7" s="490"/>
      <c r="H7" s="490"/>
      <c r="I7" s="488"/>
      <c r="J7" s="489"/>
      <c r="K7" s="490"/>
    </row>
    <row r="8" spans="1:16" ht="15" customHeight="1">
      <c r="A8" s="498" t="s">
        <v>158</v>
      </c>
      <c r="B8" s="498"/>
      <c r="C8" s="324" t="s">
        <v>184</v>
      </c>
      <c r="D8" s="344"/>
      <c r="E8" s="220" t="s">
        <v>261</v>
      </c>
      <c r="F8" s="220" t="s">
        <v>262</v>
      </c>
      <c r="G8" s="486"/>
      <c r="H8" s="486"/>
      <c r="I8" s="222" t="s">
        <v>261</v>
      </c>
      <c r="J8" s="220" t="s">
        <v>262</v>
      </c>
      <c r="K8" s="486"/>
    </row>
    <row r="9" spans="1:16" ht="11.1" customHeight="1">
      <c r="A9" s="453" t="str">
        <f>'3.1'!D5</f>
        <v>Leden</v>
      </c>
      <c r="B9" s="453"/>
      <c r="C9" s="165" t="s">
        <v>4</v>
      </c>
      <c r="D9" s="313">
        <v>117</v>
      </c>
      <c r="E9" s="309">
        <v>20657.114999999998</v>
      </c>
      <c r="F9" s="309">
        <v>224920.23470000003</v>
      </c>
      <c r="G9" s="310">
        <f>E9/$E$14</f>
        <v>0.37179297274337303</v>
      </c>
      <c r="H9" s="310">
        <f>(E9-I9)/I9</f>
        <v>-0.12513142860918236</v>
      </c>
      <c r="I9" s="313">
        <v>23611.678</v>
      </c>
      <c r="J9" s="309">
        <v>252221.8174399999</v>
      </c>
      <c r="K9" s="310">
        <f>I9/$I$14</f>
        <v>0.34575145443975691</v>
      </c>
    </row>
    <row r="10" spans="1:16" ht="11.1" customHeight="1">
      <c r="A10" s="447"/>
      <c r="B10" s="447"/>
      <c r="C10" s="155" t="s">
        <v>5</v>
      </c>
      <c r="D10" s="314">
        <v>351</v>
      </c>
      <c r="E10" s="130">
        <v>5248.9229999999998</v>
      </c>
      <c r="F10" s="130">
        <v>57151.419529999992</v>
      </c>
      <c r="G10" s="308">
        <f>E10/$E$14</f>
        <v>9.4471695871909692E-2</v>
      </c>
      <c r="H10" s="308">
        <f>(E10-I10)/I10</f>
        <v>-0.20109723271789981</v>
      </c>
      <c r="I10" s="314">
        <v>6570.165</v>
      </c>
      <c r="J10" s="130">
        <v>70183.601740000086</v>
      </c>
      <c r="K10" s="308">
        <f>I10/$I$14</f>
        <v>9.6208499229033434E-2</v>
      </c>
      <c r="L10" s="94"/>
      <c r="N10" s="94"/>
      <c r="O10" s="94"/>
      <c r="P10" s="94"/>
    </row>
    <row r="11" spans="1:16" ht="11.1" customHeight="1">
      <c r="A11" s="447"/>
      <c r="B11" s="447"/>
      <c r="C11" s="155" t="s">
        <v>6</v>
      </c>
      <c r="D11" s="314">
        <v>13113</v>
      </c>
      <c r="E11" s="130">
        <v>10114.1</v>
      </c>
      <c r="F11" s="130">
        <v>110125.3</v>
      </c>
      <c r="G11" s="308">
        <f>E11/$E$14</f>
        <v>0.18203661574347385</v>
      </c>
      <c r="H11" s="308">
        <f t="shared" ref="H11:H13" si="0">(E11-I11)/I11</f>
        <v>-0.18576905180145001</v>
      </c>
      <c r="I11" s="314">
        <v>12421.66</v>
      </c>
      <c r="J11" s="130">
        <v>132689.41123699999</v>
      </c>
      <c r="K11" s="308">
        <f>I11/$I$14</f>
        <v>0.18189334157259604</v>
      </c>
      <c r="L11" s="94"/>
      <c r="N11" s="94"/>
      <c r="O11" s="94"/>
      <c r="P11" s="94"/>
    </row>
    <row r="12" spans="1:16" ht="11.1" customHeight="1">
      <c r="A12" s="447"/>
      <c r="B12" s="447"/>
      <c r="C12" s="155" t="s">
        <v>7</v>
      </c>
      <c r="D12" s="314">
        <v>170770</v>
      </c>
      <c r="E12" s="130">
        <v>19169</v>
      </c>
      <c r="F12" s="130">
        <v>208717.6</v>
      </c>
      <c r="G12" s="308">
        <f>E12/$E$14</f>
        <v>0.34500943110970328</v>
      </c>
      <c r="H12" s="308">
        <f t="shared" si="0"/>
        <v>-0.24220022454498011</v>
      </c>
      <c r="I12" s="314">
        <v>25295.599999999999</v>
      </c>
      <c r="J12" s="130">
        <v>270209.59999999998</v>
      </c>
      <c r="K12" s="308">
        <f>I12/$I$14</f>
        <v>0.37040952747730654</v>
      </c>
      <c r="L12" s="94"/>
      <c r="N12" s="94"/>
      <c r="O12" s="94"/>
      <c r="P12" s="94"/>
    </row>
    <row r="13" spans="1:16" ht="11.1" customHeight="1">
      <c r="A13" s="447"/>
      <c r="B13" s="447"/>
      <c r="C13" s="155" t="s">
        <v>93</v>
      </c>
      <c r="D13" s="314">
        <v>15</v>
      </c>
      <c r="E13" s="130">
        <v>371.66199999999998</v>
      </c>
      <c r="F13" s="130">
        <v>4046.7587599999997</v>
      </c>
      <c r="G13" s="308">
        <f>E13/$E$14</f>
        <v>6.6892845315402226E-3</v>
      </c>
      <c r="H13" s="308">
        <f t="shared" si="0"/>
        <v>-5.1391409326768826E-2</v>
      </c>
      <c r="I13" s="314">
        <v>391.79700000000003</v>
      </c>
      <c r="J13" s="130">
        <v>4185.2146629999997</v>
      </c>
      <c r="K13" s="308">
        <f>I13/$I$14</f>
        <v>5.7371772813068793E-3</v>
      </c>
      <c r="L13" s="94"/>
      <c r="N13" s="94"/>
      <c r="O13" s="94"/>
      <c r="P13" s="94"/>
    </row>
    <row r="14" spans="1:16" ht="11.1" customHeight="1">
      <c r="A14" s="452"/>
      <c r="B14" s="452"/>
      <c r="C14" s="319" t="s">
        <v>0</v>
      </c>
      <c r="D14" s="322">
        <v>184366</v>
      </c>
      <c r="E14" s="320">
        <v>55560.799999999996</v>
      </c>
      <c r="F14" s="320">
        <v>604961.31299000001</v>
      </c>
      <c r="G14" s="321">
        <f>SUM(G9:G13)</f>
        <v>1</v>
      </c>
      <c r="H14" s="321">
        <f>(E14-I14)/I14</f>
        <v>-0.18640990234423638</v>
      </c>
      <c r="I14" s="322">
        <v>68290.900000000009</v>
      </c>
      <c r="J14" s="320">
        <v>729489.64507999993</v>
      </c>
      <c r="K14" s="321">
        <f>SUM(K9:K13)</f>
        <v>0.99999999999999978</v>
      </c>
      <c r="L14" s="94"/>
    </row>
    <row r="15" spans="1:16" ht="11.1" customHeight="1">
      <c r="A15" s="453" t="str">
        <f>'3.1'!E5</f>
        <v>Únor</v>
      </c>
      <c r="B15" s="453"/>
      <c r="C15" s="165" t="s">
        <v>4</v>
      </c>
      <c r="D15" s="313">
        <v>117</v>
      </c>
      <c r="E15" s="309">
        <v>18697.918999999998</v>
      </c>
      <c r="F15" s="309">
        <v>202694.72330000004</v>
      </c>
      <c r="G15" s="310">
        <f>E15/$E$20</f>
        <v>0.35642103918780332</v>
      </c>
      <c r="H15" s="310">
        <f>(E15-I15)/I15</f>
        <v>4.7222364618491148E-3</v>
      </c>
      <c r="I15" s="313">
        <v>18610.038</v>
      </c>
      <c r="J15" s="309">
        <v>199030.90677999996</v>
      </c>
      <c r="K15" s="310">
        <f>I15/$I$20</f>
        <v>0.3502433066212976</v>
      </c>
      <c r="L15" s="94"/>
      <c r="M15" s="94"/>
    </row>
    <row r="16" spans="1:16" ht="11.1" customHeight="1">
      <c r="A16" s="447"/>
      <c r="B16" s="447"/>
      <c r="C16" s="155" t="s">
        <v>5</v>
      </c>
      <c r="D16" s="314">
        <v>351</v>
      </c>
      <c r="E16" s="130">
        <v>5088.6030000000001</v>
      </c>
      <c r="F16" s="130">
        <v>55162.433450000019</v>
      </c>
      <c r="G16" s="308">
        <f>E16/$E$20</f>
        <v>9.6999306140655203E-2</v>
      </c>
      <c r="H16" s="308">
        <f>(E16-I16)/I16</f>
        <v>-1.1147754679439379E-2</v>
      </c>
      <c r="I16" s="314">
        <v>5145.9690000000001</v>
      </c>
      <c r="J16" s="130">
        <v>55034.885839999966</v>
      </c>
      <c r="K16" s="308">
        <f>I16/$I$20</f>
        <v>9.684779785676377E-2</v>
      </c>
      <c r="L16" s="98"/>
      <c r="M16" s="94"/>
    </row>
    <row r="17" spans="1:20" ht="11.1" customHeight="1">
      <c r="A17" s="447"/>
      <c r="B17" s="447"/>
      <c r="C17" s="155" t="s">
        <v>6</v>
      </c>
      <c r="D17" s="314">
        <v>13110</v>
      </c>
      <c r="E17" s="130">
        <v>9535.2999999999993</v>
      </c>
      <c r="F17" s="130">
        <v>103367</v>
      </c>
      <c r="G17" s="308">
        <f>E17/$E$20</f>
        <v>0.18176255523234758</v>
      </c>
      <c r="H17" s="308">
        <f t="shared" ref="H17:H20" si="1">(E17-I17)/I17</f>
        <v>1.7860332202178962E-3</v>
      </c>
      <c r="I17" s="314">
        <v>9518.2999999999993</v>
      </c>
      <c r="J17" s="130">
        <v>101796.1</v>
      </c>
      <c r="K17" s="308">
        <f>I17/$I$20</f>
        <v>0.17913562913807574</v>
      </c>
      <c r="L17" s="94"/>
      <c r="M17" s="94"/>
      <c r="N17" s="94"/>
      <c r="O17" s="94"/>
    </row>
    <row r="18" spans="1:20" ht="11.1" customHeight="1">
      <c r="A18" s="447"/>
      <c r="B18" s="447"/>
      <c r="C18" s="155" t="s">
        <v>7</v>
      </c>
      <c r="D18" s="314">
        <v>170628</v>
      </c>
      <c r="E18" s="130">
        <v>18777.099999999999</v>
      </c>
      <c r="F18" s="130">
        <v>203552.9</v>
      </c>
      <c r="G18" s="308">
        <f>E18/$E$20</f>
        <v>0.35793039294550916</v>
      </c>
      <c r="H18" s="308">
        <f t="shared" si="1"/>
        <v>-3.1908640956898403E-2</v>
      </c>
      <c r="I18" s="314">
        <v>19396</v>
      </c>
      <c r="J18" s="130">
        <v>207435.8</v>
      </c>
      <c r="K18" s="308">
        <f>I18/$I$20</f>
        <v>0.36503521246043069</v>
      </c>
      <c r="L18" s="94"/>
      <c r="M18" s="94"/>
      <c r="N18" s="94"/>
      <c r="O18" s="94"/>
    </row>
    <row r="19" spans="1:20" ht="11.1" customHeight="1">
      <c r="A19" s="447"/>
      <c r="B19" s="447"/>
      <c r="C19" s="155" t="s">
        <v>93</v>
      </c>
      <c r="D19" s="314">
        <v>15</v>
      </c>
      <c r="E19" s="130">
        <v>361.27800000000002</v>
      </c>
      <c r="F19" s="130">
        <v>3916.4256600000003</v>
      </c>
      <c r="G19" s="308">
        <f>E19/$E$20</f>
        <v>6.8867064936847366E-3</v>
      </c>
      <c r="H19" s="308">
        <f t="shared" si="1"/>
        <v>-0.22187497980800913</v>
      </c>
      <c r="I19" s="314">
        <v>464.29300000000001</v>
      </c>
      <c r="J19" s="130">
        <v>4965.5155999999997</v>
      </c>
      <c r="K19" s="308">
        <f>I19/$I$20</f>
        <v>8.7380539234321892E-3</v>
      </c>
      <c r="L19" s="94"/>
      <c r="M19" s="94"/>
      <c r="N19" s="94"/>
      <c r="O19" s="94"/>
    </row>
    <row r="20" spans="1:20" ht="11.1" customHeight="1">
      <c r="A20" s="452"/>
      <c r="B20" s="452"/>
      <c r="C20" s="319" t="s">
        <v>0</v>
      </c>
      <c r="D20" s="322">
        <v>184221</v>
      </c>
      <c r="E20" s="320">
        <v>52460.2</v>
      </c>
      <c r="F20" s="320">
        <v>568693.48241000006</v>
      </c>
      <c r="G20" s="321">
        <f>SUM(G15:G19)</f>
        <v>0.99999999999999989</v>
      </c>
      <c r="H20" s="321">
        <f t="shared" si="1"/>
        <v>-1.2692294662987987E-2</v>
      </c>
      <c r="I20" s="322">
        <v>53134.6</v>
      </c>
      <c r="J20" s="320">
        <v>568263.20821999991</v>
      </c>
      <c r="K20" s="321">
        <f>SUM(K15:K19)</f>
        <v>1</v>
      </c>
      <c r="L20" s="94"/>
      <c r="M20" s="94"/>
      <c r="N20" s="94"/>
      <c r="O20" s="94"/>
    </row>
    <row r="21" spans="1:20" ht="11.1" customHeight="1">
      <c r="A21" s="453" t="str">
        <f>'3.1'!F5</f>
        <v>Březen</v>
      </c>
      <c r="B21" s="453"/>
      <c r="C21" s="165" t="s">
        <v>4</v>
      </c>
      <c r="D21" s="313">
        <v>117</v>
      </c>
      <c r="E21" s="309">
        <v>17861.159</v>
      </c>
      <c r="F21" s="309">
        <v>193439.32221999997</v>
      </c>
      <c r="G21" s="310">
        <f>E21/$E$26</f>
        <v>0.39050600697443072</v>
      </c>
      <c r="H21" s="310">
        <f>(E21-I21)/I21</f>
        <v>-0.18158771577808408</v>
      </c>
      <c r="I21" s="313">
        <v>21824.157999999999</v>
      </c>
      <c r="J21" s="309">
        <v>234212.94968999995</v>
      </c>
      <c r="K21" s="310">
        <f>I21/$I$26</f>
        <v>0.39299227670604842</v>
      </c>
      <c r="L21" s="88"/>
      <c r="M21" s="88"/>
      <c r="N21" s="88"/>
      <c r="O21" s="88"/>
      <c r="P21" s="88"/>
      <c r="Q21" s="88"/>
      <c r="R21" s="88"/>
      <c r="S21" s="88"/>
      <c r="T21" s="88"/>
    </row>
    <row r="22" spans="1:20" ht="11.1" customHeight="1">
      <c r="A22" s="447"/>
      <c r="B22" s="447"/>
      <c r="C22" s="155" t="s">
        <v>5</v>
      </c>
      <c r="D22" s="314">
        <v>345</v>
      </c>
      <c r="E22" s="130">
        <v>4285.585</v>
      </c>
      <c r="F22" s="130">
        <v>46413.677060000002</v>
      </c>
      <c r="G22" s="308">
        <f>E22/$E$26</f>
        <v>9.3697541458508699E-2</v>
      </c>
      <c r="H22" s="308">
        <f t="shared" ref="H22:H26" si="2">(E22-I22)/I22</f>
        <v>-0.15949870205874117</v>
      </c>
      <c r="I22" s="314">
        <v>5098.8440000000001</v>
      </c>
      <c r="J22" s="130">
        <v>54719.857009999985</v>
      </c>
      <c r="K22" s="308">
        <f>I22/$I$26</f>
        <v>9.1815973478975674E-2</v>
      </c>
      <c r="L22" s="88"/>
      <c r="M22" s="88"/>
      <c r="N22" s="88"/>
      <c r="O22" s="88"/>
      <c r="P22" s="88"/>
      <c r="Q22" s="88"/>
      <c r="R22" s="88"/>
      <c r="S22" s="88"/>
      <c r="T22" s="88"/>
    </row>
    <row r="23" spans="1:20" ht="11.1" customHeight="1">
      <c r="A23" s="447"/>
      <c r="B23" s="447"/>
      <c r="C23" s="155" t="s">
        <v>6</v>
      </c>
      <c r="D23" s="314">
        <v>13107</v>
      </c>
      <c r="E23" s="130">
        <v>7955.6</v>
      </c>
      <c r="F23" s="130">
        <v>86161.2</v>
      </c>
      <c r="G23" s="308">
        <f>E23/$E$26</f>
        <v>0.17393661794768084</v>
      </c>
      <c r="H23" s="308">
        <f t="shared" si="2"/>
        <v>-0.16440672625487079</v>
      </c>
      <c r="I23" s="314">
        <v>9520.9</v>
      </c>
      <c r="J23" s="130">
        <v>102176.9</v>
      </c>
      <c r="K23" s="308">
        <f>I23/$I$26</f>
        <v>0.17144488081925618</v>
      </c>
      <c r="L23" s="88"/>
      <c r="M23" s="88"/>
      <c r="N23" s="88"/>
      <c r="O23" s="88"/>
      <c r="P23" s="88"/>
      <c r="Q23" s="88"/>
      <c r="R23" s="88"/>
      <c r="S23" s="88"/>
      <c r="T23" s="88"/>
    </row>
    <row r="24" spans="1:20" ht="11.1" customHeight="1">
      <c r="A24" s="447"/>
      <c r="B24" s="447"/>
      <c r="C24" s="155" t="s">
        <v>7</v>
      </c>
      <c r="D24" s="314">
        <v>170442</v>
      </c>
      <c r="E24" s="130">
        <v>15227.9</v>
      </c>
      <c r="F24" s="130">
        <v>164921.1</v>
      </c>
      <c r="G24" s="308">
        <f>E24/$E$26</f>
        <v>0.33293396154224558</v>
      </c>
      <c r="H24" s="308">
        <f t="shared" si="2"/>
        <v>-0.18247364013142353</v>
      </c>
      <c r="I24" s="314">
        <v>18626.8</v>
      </c>
      <c r="J24" s="130">
        <v>199900</v>
      </c>
      <c r="K24" s="308">
        <f>I24/$I$26</f>
        <v>0.33541676795724362</v>
      </c>
      <c r="L24" s="88"/>
      <c r="M24" s="88"/>
      <c r="N24" s="88"/>
      <c r="O24" s="88"/>
      <c r="P24" s="88"/>
      <c r="Q24" s="88"/>
      <c r="R24" s="88"/>
      <c r="S24" s="88"/>
      <c r="T24" s="88"/>
    </row>
    <row r="25" spans="1:20" ht="11.1" customHeight="1">
      <c r="A25" s="447"/>
      <c r="B25" s="447"/>
      <c r="C25" s="155" t="s">
        <v>93</v>
      </c>
      <c r="D25" s="314">
        <v>15</v>
      </c>
      <c r="E25" s="130">
        <v>408.25599999999997</v>
      </c>
      <c r="F25" s="130">
        <v>4421.4952999999996</v>
      </c>
      <c r="G25" s="308">
        <f>E25/$E$26</f>
        <v>8.9258720771341424E-3</v>
      </c>
      <c r="H25" s="308">
        <f t="shared" si="2"/>
        <v>-0.11747132499492008</v>
      </c>
      <c r="I25" s="314">
        <v>462.59800000000001</v>
      </c>
      <c r="J25" s="130">
        <v>4964.5111699999998</v>
      </c>
      <c r="K25" s="308">
        <f>I25/$I$26</f>
        <v>8.3301010384760135E-3</v>
      </c>
      <c r="L25" s="88"/>
      <c r="M25" s="88"/>
      <c r="N25" s="88"/>
      <c r="O25" s="88"/>
      <c r="P25" s="88"/>
      <c r="Q25" s="88"/>
      <c r="R25" s="88"/>
      <c r="S25" s="88"/>
      <c r="T25" s="88"/>
    </row>
    <row r="26" spans="1:20" ht="11.1" customHeight="1">
      <c r="A26" s="452"/>
      <c r="B26" s="452"/>
      <c r="C26" s="319" t="s">
        <v>0</v>
      </c>
      <c r="D26" s="322">
        <v>184026</v>
      </c>
      <c r="E26" s="320">
        <v>45738.5</v>
      </c>
      <c r="F26" s="320">
        <v>495356.79458000005</v>
      </c>
      <c r="G26" s="321">
        <f>SUM(G21:G25)</f>
        <v>1</v>
      </c>
      <c r="H26" s="321">
        <f t="shared" si="2"/>
        <v>-0.17637705664889358</v>
      </c>
      <c r="I26" s="322">
        <v>55533.3</v>
      </c>
      <c r="J26" s="320">
        <v>595974.21786999993</v>
      </c>
      <c r="K26" s="321">
        <f>SUM(K21:K25)</f>
        <v>0.99999999999999989</v>
      </c>
    </row>
    <row r="27" spans="1:20" ht="11.1" customHeight="1">
      <c r="A27" s="510" t="str">
        <f>'3.1'!G5</f>
        <v>I. čtvrtletí</v>
      </c>
      <c r="B27" s="453"/>
      <c r="C27" s="165" t="s">
        <v>4</v>
      </c>
      <c r="D27" s="313">
        <f>D21</f>
        <v>117</v>
      </c>
      <c r="E27" s="309">
        <f>E9+E15+E21</f>
        <v>57216.192999999999</v>
      </c>
      <c r="F27" s="309">
        <f>F9+F15+F21</f>
        <v>621054.28022000007</v>
      </c>
      <c r="G27" s="310">
        <f>E27/$E$32</f>
        <v>0.37211484818824203</v>
      </c>
      <c r="H27" s="310">
        <f>(E27-I27)/I27</f>
        <v>-0.1066373299863157</v>
      </c>
      <c r="I27" s="313">
        <f>I9+I15+I21</f>
        <v>64045.873999999996</v>
      </c>
      <c r="J27" s="309">
        <f>J9+J15+J21</f>
        <v>685465.67390999978</v>
      </c>
      <c r="K27" s="310">
        <f>I27/$I$32</f>
        <v>0.36192534081379396</v>
      </c>
    </row>
    <row r="28" spans="1:20" ht="11.1" customHeight="1">
      <c r="A28" s="447"/>
      <c r="B28" s="447"/>
      <c r="C28" s="155" t="s">
        <v>5</v>
      </c>
      <c r="D28" s="314">
        <f>D22</f>
        <v>345</v>
      </c>
      <c r="E28" s="130">
        <f t="shared" ref="E28:F31" si="3">E10+E16+E22</f>
        <v>14623.111000000001</v>
      </c>
      <c r="F28" s="130">
        <f t="shared" si="3"/>
        <v>158727.53004000001</v>
      </c>
      <c r="G28" s="308">
        <f>E28/$E$32</f>
        <v>9.5103788708990347E-2</v>
      </c>
      <c r="H28" s="308">
        <f t="shared" ref="H28:H31" si="4">(E28-I28)/I28</f>
        <v>-0.13035205874191441</v>
      </c>
      <c r="I28" s="314">
        <f t="shared" ref="I28:J28" si="5">I10+I16+I22</f>
        <v>16814.977999999999</v>
      </c>
      <c r="J28" s="130">
        <f t="shared" si="5"/>
        <v>179938.34459000002</v>
      </c>
      <c r="K28" s="308">
        <f>I28/$I$32</f>
        <v>9.5021993820030431E-2</v>
      </c>
    </row>
    <row r="29" spans="1:20" ht="11.1" customHeight="1">
      <c r="A29" s="447"/>
      <c r="B29" s="447"/>
      <c r="C29" s="155" t="s">
        <v>6</v>
      </c>
      <c r="D29" s="314">
        <f>D23</f>
        <v>13107</v>
      </c>
      <c r="E29" s="130">
        <f t="shared" si="3"/>
        <v>27605</v>
      </c>
      <c r="F29" s="130">
        <f t="shared" si="3"/>
        <v>299653.5</v>
      </c>
      <c r="G29" s="308">
        <f>E29/$E$32</f>
        <v>0.17953362231276768</v>
      </c>
      <c r="H29" s="308">
        <f t="shared" si="4"/>
        <v>-0.12256054030309409</v>
      </c>
      <c r="I29" s="314">
        <f t="shared" ref="I29:J29" si="6">I11+I17+I23</f>
        <v>31460.86</v>
      </c>
      <c r="J29" s="130">
        <f t="shared" si="6"/>
        <v>336662.41123700002</v>
      </c>
      <c r="K29" s="308">
        <f>I29/$I$32</f>
        <v>0.17778635478992852</v>
      </c>
    </row>
    <row r="30" spans="1:20" ht="11.1" customHeight="1">
      <c r="A30" s="447"/>
      <c r="B30" s="447"/>
      <c r="C30" s="155" t="s">
        <v>7</v>
      </c>
      <c r="D30" s="314">
        <f>D24</f>
        <v>170442</v>
      </c>
      <c r="E30" s="130">
        <f t="shared" si="3"/>
        <v>53174</v>
      </c>
      <c r="F30" s="130">
        <f t="shared" si="3"/>
        <v>577191.6</v>
      </c>
      <c r="G30" s="308">
        <f>E30/$E$32</f>
        <v>0.34582578637417527</v>
      </c>
      <c r="H30" s="308">
        <f t="shared" si="4"/>
        <v>-0.16021251326628586</v>
      </c>
      <c r="I30" s="314">
        <f t="shared" ref="I30:J30" si="7">I12+I18+I24</f>
        <v>63318.399999999994</v>
      </c>
      <c r="J30" s="130">
        <f t="shared" si="7"/>
        <v>677545.39999999991</v>
      </c>
      <c r="K30" s="308">
        <f>I30/$I$32</f>
        <v>0.35781436130896005</v>
      </c>
    </row>
    <row r="31" spans="1:20" ht="11.1" customHeight="1">
      <c r="A31" s="447"/>
      <c r="B31" s="447"/>
      <c r="C31" s="155" t="s">
        <v>93</v>
      </c>
      <c r="D31" s="314">
        <f>D25</f>
        <v>15</v>
      </c>
      <c r="E31" s="130">
        <f>E13+E19+E25</f>
        <v>1141.1959999999999</v>
      </c>
      <c r="F31" s="130">
        <f t="shared" si="3"/>
        <v>12384.67972</v>
      </c>
      <c r="G31" s="308">
        <f>E31/$E$32</f>
        <v>7.4219544158247129E-3</v>
      </c>
      <c r="H31" s="308">
        <f t="shared" si="4"/>
        <v>-0.13459741803974873</v>
      </c>
      <c r="I31" s="314">
        <f>I13+I19+I25</f>
        <v>1318.6880000000001</v>
      </c>
      <c r="J31" s="130">
        <f t="shared" ref="J31" si="8">J13+J19+J25</f>
        <v>14115.241432999999</v>
      </c>
      <c r="K31" s="308">
        <f>I31/$I$32</f>
        <v>7.4519492672870755E-3</v>
      </c>
    </row>
    <row r="32" spans="1:20" ht="11.1" customHeight="1">
      <c r="A32" s="452"/>
      <c r="B32" s="452"/>
      <c r="C32" s="319" t="s">
        <v>0</v>
      </c>
      <c r="D32" s="322">
        <f>SUM(D27:D31)</f>
        <v>184026</v>
      </c>
      <c r="E32" s="320">
        <f>SUM(E27:E31)</f>
        <v>153759.5</v>
      </c>
      <c r="F32" s="320">
        <f>SUM(F27:F31)</f>
        <v>1669011.5899800002</v>
      </c>
      <c r="G32" s="321">
        <f>SUM(G27:G31)</f>
        <v>1</v>
      </c>
      <c r="H32" s="321">
        <f>(E32-I32)/I32</f>
        <v>-0.13110000745936337</v>
      </c>
      <c r="I32" s="322">
        <f>SUM(I27:I31)</f>
        <v>176958.8</v>
      </c>
      <c r="J32" s="320">
        <f>SUM(J27:J31)</f>
        <v>1893727.0711699997</v>
      </c>
      <c r="K32" s="321">
        <f>SUM(K27:K31)</f>
        <v>1</v>
      </c>
    </row>
    <row r="33" spans="1:11" ht="9.9499999999999993" customHeight="1">
      <c r="A33" s="359"/>
      <c r="B33" s="360"/>
      <c r="C33" s="361"/>
      <c r="D33" s="362"/>
      <c r="E33" s="362"/>
      <c r="F33" s="362"/>
      <c r="G33" s="363"/>
      <c r="H33" s="364"/>
      <c r="I33" s="362"/>
      <c r="J33" s="362"/>
      <c r="K33" s="363"/>
    </row>
    <row r="34" spans="1:11" ht="12.95" customHeight="1">
      <c r="A34" s="535" t="s">
        <v>42</v>
      </c>
      <c r="B34" s="535"/>
      <c r="C34" s="535"/>
      <c r="D34" s="491">
        <f>D4</f>
        <v>2023</v>
      </c>
      <c r="E34" s="354"/>
      <c r="F34" s="343"/>
      <c r="G34" s="343"/>
      <c r="H34" s="343"/>
      <c r="I34" s="491">
        <f>D34-1</f>
        <v>2022</v>
      </c>
      <c r="J34" s="492"/>
      <c r="K34" s="492"/>
    </row>
    <row r="35" spans="1:11" ht="24.95" customHeight="1">
      <c r="A35" s="305"/>
      <c r="B35" s="273"/>
      <c r="C35" s="151"/>
      <c r="D35" s="493"/>
      <c r="E35" s="356"/>
      <c r="F35" s="357"/>
      <c r="G35" s="357"/>
      <c r="H35" s="358"/>
      <c r="I35" s="493"/>
      <c r="J35" s="494"/>
      <c r="K35" s="494"/>
    </row>
    <row r="36" spans="1:11" ht="24.95" customHeight="1">
      <c r="A36" s="131"/>
      <c r="B36" s="132"/>
      <c r="C36" s="353"/>
      <c r="D36" s="365" t="s">
        <v>159</v>
      </c>
      <c r="E36" s="489" t="s">
        <v>60</v>
      </c>
      <c r="F36" s="489"/>
      <c r="G36" s="490" t="s">
        <v>33</v>
      </c>
      <c r="H36" s="490" t="s">
        <v>270</v>
      </c>
      <c r="I36" s="488" t="s">
        <v>60</v>
      </c>
      <c r="J36" s="489"/>
      <c r="K36" s="490" t="s">
        <v>33</v>
      </c>
    </row>
    <row r="37" spans="1:11" ht="24.95" customHeight="1">
      <c r="A37" s="131"/>
      <c r="B37" s="307"/>
      <c r="C37" s="307"/>
      <c r="D37" s="366"/>
      <c r="E37" s="489"/>
      <c r="F37" s="489"/>
      <c r="G37" s="490"/>
      <c r="H37" s="490"/>
      <c r="I37" s="488"/>
      <c r="J37" s="489"/>
      <c r="K37" s="490"/>
    </row>
    <row r="38" spans="1:11" ht="15" customHeight="1">
      <c r="A38" s="534" t="s">
        <v>158</v>
      </c>
      <c r="B38" s="534"/>
      <c r="C38" s="367" t="s">
        <v>184</v>
      </c>
      <c r="D38" s="344"/>
      <c r="E38" s="220" t="s">
        <v>261</v>
      </c>
      <c r="F38" s="220" t="s">
        <v>262</v>
      </c>
      <c r="G38" s="486"/>
      <c r="H38" s="486"/>
      <c r="I38" s="222" t="s">
        <v>261</v>
      </c>
      <c r="J38" s="220" t="s">
        <v>262</v>
      </c>
      <c r="K38" s="486"/>
    </row>
    <row r="39" spans="1:11" ht="11.1" customHeight="1">
      <c r="A39" s="453" t="str">
        <f>'3.1'!D5</f>
        <v>Leden</v>
      </c>
      <c r="B39" s="453"/>
      <c r="C39" s="165" t="s">
        <v>4</v>
      </c>
      <c r="D39" s="313">
        <v>81</v>
      </c>
      <c r="E39" s="309">
        <v>11503.8</v>
      </c>
      <c r="F39" s="309">
        <v>125256.59098000005</v>
      </c>
      <c r="G39" s="310">
        <f>E39/$E$44</f>
        <v>0.2919094212460161</v>
      </c>
      <c r="H39" s="310">
        <f>(E39-I39)/I39</f>
        <v>-0.19502755735038546</v>
      </c>
      <c r="I39" s="313">
        <v>14290.923999999999</v>
      </c>
      <c r="J39" s="309">
        <v>152657.55012</v>
      </c>
      <c r="K39" s="310">
        <f>I39/$I$44</f>
        <v>0.28562482636772268</v>
      </c>
    </row>
    <row r="40" spans="1:11" ht="11.1" customHeight="1">
      <c r="A40" s="447"/>
      <c r="B40" s="447"/>
      <c r="C40" s="155" t="s">
        <v>5</v>
      </c>
      <c r="D40" s="314">
        <v>272</v>
      </c>
      <c r="E40" s="130">
        <v>4118.8610000000008</v>
      </c>
      <c r="F40" s="130">
        <v>44846.81697</v>
      </c>
      <c r="G40" s="308">
        <f t="shared" ref="G40" si="9">E40/$E$44</f>
        <v>0.10451627555266846</v>
      </c>
      <c r="H40" s="308">
        <f>(E40-I40)/I40</f>
        <v>-0.19303605207140462</v>
      </c>
      <c r="I40" s="314">
        <v>5104.1450000000004</v>
      </c>
      <c r="J40" s="130">
        <v>54523.309610000011</v>
      </c>
      <c r="K40" s="308">
        <f t="shared" ref="K40:K43" si="10">I40/$I$44</f>
        <v>0.10201373468788164</v>
      </c>
    </row>
    <row r="41" spans="1:11" ht="11.1" customHeight="1">
      <c r="A41" s="447"/>
      <c r="B41" s="447"/>
      <c r="C41" s="155" t="s">
        <v>6</v>
      </c>
      <c r="D41" s="314">
        <v>11228</v>
      </c>
      <c r="E41" s="130">
        <v>8284.268</v>
      </c>
      <c r="F41" s="130">
        <v>90201.865559999991</v>
      </c>
      <c r="G41" s="308">
        <f>E41/$E$44</f>
        <v>0.21021365786321836</v>
      </c>
      <c r="H41" s="308">
        <f t="shared" ref="H41:H43" si="11">(E41-I41)/I41</f>
        <v>-0.18560698334165984</v>
      </c>
      <c r="I41" s="314">
        <v>10172.322</v>
      </c>
      <c r="J41" s="130">
        <v>108661.51370000001</v>
      </c>
      <c r="K41" s="308">
        <f t="shared" si="10"/>
        <v>0.20330859677138902</v>
      </c>
    </row>
    <row r="42" spans="1:11" ht="11.1" customHeight="1">
      <c r="A42" s="447"/>
      <c r="B42" s="447"/>
      <c r="C42" s="155" t="s">
        <v>7</v>
      </c>
      <c r="D42" s="314">
        <v>123180</v>
      </c>
      <c r="E42" s="130">
        <v>15281.6</v>
      </c>
      <c r="F42" s="130">
        <v>166389.9</v>
      </c>
      <c r="G42" s="308">
        <f>E42/$E$44</f>
        <v>0.38777125921114064</v>
      </c>
      <c r="H42" s="308">
        <f t="shared" si="11"/>
        <v>-0.24219462847621684</v>
      </c>
      <c r="I42" s="314">
        <v>20165.599999999999</v>
      </c>
      <c r="J42" s="130">
        <v>215411.4</v>
      </c>
      <c r="K42" s="308">
        <f t="shared" si="10"/>
        <v>0.40303873973446003</v>
      </c>
    </row>
    <row r="43" spans="1:11" ht="11.1" customHeight="1">
      <c r="A43" s="447"/>
      <c r="B43" s="447"/>
      <c r="C43" s="155" t="s">
        <v>93</v>
      </c>
      <c r="D43" s="314">
        <v>15</v>
      </c>
      <c r="E43" s="130">
        <v>220.27099999999999</v>
      </c>
      <c r="F43" s="130">
        <v>2398.3767499999999</v>
      </c>
      <c r="G43" s="308">
        <f>E43/$E$44</f>
        <v>5.589386126956415E-3</v>
      </c>
      <c r="H43" s="308">
        <f t="shared" si="11"/>
        <v>-0.26798134984330813</v>
      </c>
      <c r="I43" s="314">
        <v>300.90899999999999</v>
      </c>
      <c r="J43" s="130">
        <v>3214.3443600000001</v>
      </c>
      <c r="K43" s="308">
        <f t="shared" si="10"/>
        <v>6.0141024385466655E-3</v>
      </c>
    </row>
    <row r="44" spans="1:11" ht="11.1" customHeight="1">
      <c r="A44" s="452"/>
      <c r="B44" s="452"/>
      <c r="C44" s="319" t="s">
        <v>0</v>
      </c>
      <c r="D44" s="322">
        <v>134776</v>
      </c>
      <c r="E44" s="320">
        <v>39408.800000000003</v>
      </c>
      <c r="F44" s="320">
        <v>429093.55025999999</v>
      </c>
      <c r="G44" s="321">
        <f>SUM(G39:G43)</f>
        <v>0.99999999999999989</v>
      </c>
      <c r="H44" s="321">
        <f>(E44-I44)/I44</f>
        <v>-0.21235802126158448</v>
      </c>
      <c r="I44" s="322">
        <v>50033.899999999994</v>
      </c>
      <c r="J44" s="320">
        <v>534468.11779000005</v>
      </c>
      <c r="K44" s="321">
        <f>SUM(K39:K43)</f>
        <v>1</v>
      </c>
    </row>
    <row r="45" spans="1:11" ht="11.1" customHeight="1">
      <c r="A45" s="453" t="str">
        <f>'3.1'!E5</f>
        <v>Únor</v>
      </c>
      <c r="B45" s="453"/>
      <c r="C45" s="165" t="s">
        <v>4</v>
      </c>
      <c r="D45" s="313">
        <v>81</v>
      </c>
      <c r="E45" s="309">
        <v>10875.892</v>
      </c>
      <c r="F45" s="309">
        <v>117899.89482999998</v>
      </c>
      <c r="G45" s="310">
        <f>E45/$E$50</f>
        <v>0.28739432023275052</v>
      </c>
      <c r="H45" s="310">
        <f>(E45-I45)/I45</f>
        <v>-0.21994795632726674</v>
      </c>
      <c r="I45" s="313">
        <v>13942.520999999999</v>
      </c>
      <c r="J45" s="309">
        <v>149112.17649999994</v>
      </c>
      <c r="K45" s="310">
        <f>I45/$I$50</f>
        <v>0.33460417531624459</v>
      </c>
    </row>
    <row r="46" spans="1:11" ht="11.1" customHeight="1">
      <c r="A46" s="447"/>
      <c r="B46" s="447"/>
      <c r="C46" s="155" t="s">
        <v>5</v>
      </c>
      <c r="D46" s="314">
        <v>270</v>
      </c>
      <c r="E46" s="130">
        <v>3967.1520000000005</v>
      </c>
      <c r="F46" s="130">
        <v>43005.423489999994</v>
      </c>
      <c r="G46" s="308">
        <f t="shared" ref="G46:G49" si="12">E46/$E$50</f>
        <v>0.10483158092228176</v>
      </c>
      <c r="H46" s="308">
        <f>(E46-I46)/I46</f>
        <v>-5.1177301069973397E-2</v>
      </c>
      <c r="I46" s="314">
        <v>4181.1309999999994</v>
      </c>
      <c r="J46" s="130">
        <v>44716.027250000043</v>
      </c>
      <c r="K46" s="308">
        <f t="shared" ref="K46:K49" si="13">I46/$I$50</f>
        <v>0.10034224729833184</v>
      </c>
    </row>
    <row r="47" spans="1:11" ht="11.1" customHeight="1">
      <c r="A47" s="447"/>
      <c r="B47" s="447"/>
      <c r="C47" s="155" t="s">
        <v>6</v>
      </c>
      <c r="D47" s="314">
        <v>11226</v>
      </c>
      <c r="E47" s="130">
        <v>7808.5879999999997</v>
      </c>
      <c r="F47" s="130">
        <v>84648.350980000003</v>
      </c>
      <c r="G47" s="308">
        <f t="shared" si="12"/>
        <v>0.20634112955862496</v>
      </c>
      <c r="H47" s="308">
        <f t="shared" ref="H47:H49" si="14">(E47-I47)/I47</f>
        <v>1.1970378697854923E-3</v>
      </c>
      <c r="I47" s="314">
        <v>7799.2519999999995</v>
      </c>
      <c r="J47" s="130">
        <v>83411.761499999993</v>
      </c>
      <c r="K47" s="308">
        <f t="shared" si="13"/>
        <v>0.18717291396179866</v>
      </c>
    </row>
    <row r="48" spans="1:11" ht="11.1" customHeight="1">
      <c r="A48" s="447"/>
      <c r="B48" s="447"/>
      <c r="C48" s="155" t="s">
        <v>7</v>
      </c>
      <c r="D48" s="314">
        <v>123078</v>
      </c>
      <c r="E48" s="130">
        <v>14969.1</v>
      </c>
      <c r="F48" s="130">
        <v>162272.6</v>
      </c>
      <c r="G48" s="308">
        <f t="shared" si="12"/>
        <v>0.39555691790577413</v>
      </c>
      <c r="H48" s="308">
        <f t="shared" si="14"/>
        <v>-3.1909458367016953E-2</v>
      </c>
      <c r="I48" s="314">
        <v>15462.5</v>
      </c>
      <c r="J48" s="130">
        <v>165368</v>
      </c>
      <c r="K48" s="308">
        <f t="shared" si="13"/>
        <v>0.37108189120370927</v>
      </c>
    </row>
    <row r="49" spans="1:11" ht="11.1" customHeight="1">
      <c r="A49" s="447"/>
      <c r="B49" s="447"/>
      <c r="C49" s="155" t="s">
        <v>93</v>
      </c>
      <c r="D49" s="314">
        <v>15</v>
      </c>
      <c r="E49" s="130">
        <v>222.36799999999999</v>
      </c>
      <c r="F49" s="130">
        <v>2410.5759399999997</v>
      </c>
      <c r="G49" s="308">
        <f t="shared" si="12"/>
        <v>5.8760513805687165E-3</v>
      </c>
      <c r="H49" s="308">
        <f t="shared" si="14"/>
        <v>-0.21506833841635603</v>
      </c>
      <c r="I49" s="314">
        <v>283.29599999999999</v>
      </c>
      <c r="J49" s="130">
        <v>3029.79567</v>
      </c>
      <c r="K49" s="308">
        <f t="shared" si="13"/>
        <v>6.7987722199156688E-3</v>
      </c>
    </row>
    <row r="50" spans="1:11" ht="11.1" customHeight="1">
      <c r="A50" s="452"/>
      <c r="B50" s="452"/>
      <c r="C50" s="319" t="s">
        <v>0</v>
      </c>
      <c r="D50" s="322">
        <v>134670</v>
      </c>
      <c r="E50" s="320">
        <v>37843.1</v>
      </c>
      <c r="F50" s="320">
        <v>410236.84523999994</v>
      </c>
      <c r="G50" s="321">
        <f>SUM(G45:G49)</f>
        <v>1</v>
      </c>
      <c r="H50" s="321">
        <f t="shared" ref="H50" si="15">(E50-I50)/I50</f>
        <v>-9.1809919675919782E-2</v>
      </c>
      <c r="I50" s="322">
        <v>41668.699999999997</v>
      </c>
      <c r="J50" s="320">
        <v>445637.76092000003</v>
      </c>
      <c r="K50" s="321">
        <f>SUM(K45:K49)</f>
        <v>1</v>
      </c>
    </row>
    <row r="51" spans="1:11" ht="11.1" customHeight="1">
      <c r="A51" s="453" t="str">
        <f>'3.1'!F5</f>
        <v>Březen</v>
      </c>
      <c r="B51" s="453"/>
      <c r="C51" s="165" t="s">
        <v>4</v>
      </c>
      <c r="D51" s="313">
        <v>81</v>
      </c>
      <c r="E51" s="309">
        <v>10956.059000000001</v>
      </c>
      <c r="F51" s="309">
        <v>118656.76305999997</v>
      </c>
      <c r="G51" s="310">
        <f>E51/$E$56</f>
        <v>0.32772350646709031</v>
      </c>
      <c r="H51" s="310">
        <f>(E51-I51)/I51</f>
        <v>-0.21584288026602222</v>
      </c>
      <c r="I51" s="313">
        <v>13971.765000000001</v>
      </c>
      <c r="J51" s="309">
        <v>149942.94242999991</v>
      </c>
      <c r="K51" s="310">
        <f>I51/$I$56</f>
        <v>0.34023121598422029</v>
      </c>
    </row>
    <row r="52" spans="1:11" ht="11.1" customHeight="1">
      <c r="A52" s="447"/>
      <c r="B52" s="447"/>
      <c r="C52" s="155" t="s">
        <v>5</v>
      </c>
      <c r="D52" s="314">
        <v>268</v>
      </c>
      <c r="E52" s="130">
        <v>3583.81</v>
      </c>
      <c r="F52" s="130">
        <v>38812.998079999998</v>
      </c>
      <c r="G52" s="308">
        <f t="shared" ref="G52:G55" si="16">E52/$E$56</f>
        <v>0.10720084473000946</v>
      </c>
      <c r="H52" s="308">
        <f t="shared" ref="H52:H55" si="17">(E52-I52)/I52</f>
        <v>-0.13921136147521637</v>
      </c>
      <c r="I52" s="314">
        <v>4163.4030000000002</v>
      </c>
      <c r="J52" s="130">
        <v>44680.64243</v>
      </c>
      <c r="K52" s="308">
        <f t="shared" ref="K52:K55" si="18">I52/$I$56</f>
        <v>0.10138444679840741</v>
      </c>
    </row>
    <row r="53" spans="1:11" ht="11.1" customHeight="1">
      <c r="A53" s="447"/>
      <c r="B53" s="447"/>
      <c r="C53" s="155" t="s">
        <v>6</v>
      </c>
      <c r="D53" s="314">
        <v>11223</v>
      </c>
      <c r="E53" s="130">
        <v>6519.8240000000005</v>
      </c>
      <c r="F53" s="130">
        <v>70610.660149999996</v>
      </c>
      <c r="G53" s="308">
        <f t="shared" si="16"/>
        <v>0.19502446845423985</v>
      </c>
      <c r="H53" s="308">
        <f t="shared" si="17"/>
        <v>-0.1622695552700513</v>
      </c>
      <c r="I53" s="314">
        <v>7782.723</v>
      </c>
      <c r="J53" s="130">
        <v>83522.879490000007</v>
      </c>
      <c r="K53" s="308">
        <f t="shared" si="18"/>
        <v>0.18951974284983741</v>
      </c>
    </row>
    <row r="54" spans="1:11" ht="11.1" customHeight="1">
      <c r="A54" s="447"/>
      <c r="B54" s="447"/>
      <c r="C54" s="155" t="s">
        <v>7</v>
      </c>
      <c r="D54" s="314">
        <v>122945</v>
      </c>
      <c r="E54" s="130">
        <v>12139.7</v>
      </c>
      <c r="F54" s="130">
        <v>131475.20000000001</v>
      </c>
      <c r="G54" s="308">
        <f t="shared" si="16"/>
        <v>0.36312921018940625</v>
      </c>
      <c r="H54" s="308">
        <f t="shared" si="17"/>
        <v>-0.18247324789720717</v>
      </c>
      <c r="I54" s="314">
        <v>14849.3</v>
      </c>
      <c r="J54" s="130">
        <v>159360.5</v>
      </c>
      <c r="K54" s="308">
        <f t="shared" si="18"/>
        <v>0.36160037014038537</v>
      </c>
    </row>
    <row r="55" spans="1:11" ht="11.1" customHeight="1">
      <c r="A55" s="447"/>
      <c r="B55" s="447"/>
      <c r="C55" s="155" t="s">
        <v>93</v>
      </c>
      <c r="D55" s="314">
        <v>15</v>
      </c>
      <c r="E55" s="130">
        <v>231.40700000000001</v>
      </c>
      <c r="F55" s="130">
        <v>2506.17436</v>
      </c>
      <c r="G55" s="308">
        <f t="shared" si="16"/>
        <v>6.9219701592543419E-3</v>
      </c>
      <c r="H55" s="308">
        <f t="shared" si="17"/>
        <v>-0.22427080644566544</v>
      </c>
      <c r="I55" s="314">
        <v>298.30900000000003</v>
      </c>
      <c r="J55" s="130">
        <v>3201.3971699999997</v>
      </c>
      <c r="K55" s="308">
        <f t="shared" si="18"/>
        <v>7.2642242271493095E-3</v>
      </c>
    </row>
    <row r="56" spans="1:11" ht="11.1" customHeight="1">
      <c r="A56" s="452"/>
      <c r="B56" s="452"/>
      <c r="C56" s="319" t="s">
        <v>0</v>
      </c>
      <c r="D56" s="322">
        <v>134532</v>
      </c>
      <c r="E56" s="320">
        <v>33430.799999999996</v>
      </c>
      <c r="F56" s="320">
        <v>362061.79564999999</v>
      </c>
      <c r="G56" s="321">
        <f>SUM(G51:G55)</f>
        <v>1.0000000000000002</v>
      </c>
      <c r="H56" s="321">
        <f t="shared" ref="H56" si="19">(E56-I56)/I56</f>
        <v>-0.1859151842787744</v>
      </c>
      <c r="I56" s="322">
        <v>41065.500000000007</v>
      </c>
      <c r="J56" s="320">
        <v>440708.36151999992</v>
      </c>
      <c r="K56" s="321">
        <f>SUM(K51:K55)</f>
        <v>0.99999999999999989</v>
      </c>
    </row>
    <row r="57" spans="1:11" ht="11.1" customHeight="1">
      <c r="A57" s="510" t="str">
        <f>'3.1'!G5</f>
        <v>I. čtvrtletí</v>
      </c>
      <c r="B57" s="453"/>
      <c r="C57" s="165" t="s">
        <v>4</v>
      </c>
      <c r="D57" s="313">
        <f>D51</f>
        <v>81</v>
      </c>
      <c r="E57" s="309">
        <f>E39+E45+E51</f>
        <v>33335.751000000004</v>
      </c>
      <c r="F57" s="309">
        <f>F39+F45+F51</f>
        <v>361813.24887000001</v>
      </c>
      <c r="G57" s="310">
        <f>E57/$E$62</f>
        <v>0.30118303041035321</v>
      </c>
      <c r="H57" s="310">
        <f>(E57-I57)/I57</f>
        <v>-0.21015080839545627</v>
      </c>
      <c r="I57" s="313">
        <f>I39+I45+I51</f>
        <v>42205.21</v>
      </c>
      <c r="J57" s="309">
        <f>J39+J45+J51</f>
        <v>451712.66904999991</v>
      </c>
      <c r="K57" s="310">
        <f>I57/$I$62</f>
        <v>0.31788667609162147</v>
      </c>
    </row>
    <row r="58" spans="1:11" ht="11.1" customHeight="1">
      <c r="A58" s="447"/>
      <c r="B58" s="447"/>
      <c r="C58" s="155" t="s">
        <v>5</v>
      </c>
      <c r="D58" s="314">
        <f>D52</f>
        <v>268</v>
      </c>
      <c r="E58" s="130">
        <f t="shared" ref="E58:F59" si="20">E40+E46+E52</f>
        <v>11669.823</v>
      </c>
      <c r="F58" s="130">
        <f t="shared" si="20"/>
        <v>126665.23853999999</v>
      </c>
      <c r="G58" s="308">
        <f t="shared" ref="G58:G61" si="21">E58/$E$62</f>
        <v>0.10543493246912118</v>
      </c>
      <c r="H58" s="308">
        <f t="shared" ref="H58:H61" si="22">(E58-I58)/I58</f>
        <v>-0.13226994264641156</v>
      </c>
      <c r="I58" s="314">
        <f t="shared" ref="I58:J58" si="23">I40+I46+I52</f>
        <v>13448.679</v>
      </c>
      <c r="J58" s="130">
        <f t="shared" si="23"/>
        <v>143919.97929000005</v>
      </c>
      <c r="K58" s="308">
        <f t="shared" ref="K58:K61" si="24">I58/$I$62</f>
        <v>0.10129450523130182</v>
      </c>
    </row>
    <row r="59" spans="1:11" ht="11.1" customHeight="1">
      <c r="A59" s="447"/>
      <c r="B59" s="447"/>
      <c r="C59" s="155" t="s">
        <v>6</v>
      </c>
      <c r="D59" s="314">
        <f>D53</f>
        <v>11223</v>
      </c>
      <c r="E59" s="130">
        <f>E41+E47+E53</f>
        <v>22612.68</v>
      </c>
      <c r="F59" s="130">
        <f t="shared" si="20"/>
        <v>245460.87669</v>
      </c>
      <c r="G59" s="308">
        <f t="shared" si="21"/>
        <v>0.20430184663005146</v>
      </c>
      <c r="H59" s="308">
        <f t="shared" si="22"/>
        <v>-0.12198418772603262</v>
      </c>
      <c r="I59" s="314">
        <f>I41+I47+I53</f>
        <v>25754.296999999999</v>
      </c>
      <c r="J59" s="130">
        <f t="shared" ref="J59" si="25">J41+J47+J53</f>
        <v>275596.15469</v>
      </c>
      <c r="K59" s="308">
        <f t="shared" si="24"/>
        <v>0.19397955532993244</v>
      </c>
    </row>
    <row r="60" spans="1:11" ht="11.1" customHeight="1">
      <c r="A60" s="447"/>
      <c r="B60" s="447"/>
      <c r="C60" s="155" t="s">
        <v>7</v>
      </c>
      <c r="D60" s="314">
        <f>D54</f>
        <v>122945</v>
      </c>
      <c r="E60" s="130">
        <f t="shared" ref="E60:F61" si="26">E42+E48+E54</f>
        <v>42390.400000000001</v>
      </c>
      <c r="F60" s="130">
        <f t="shared" si="26"/>
        <v>460137.7</v>
      </c>
      <c r="G60" s="308">
        <f t="shared" si="21"/>
        <v>0.38299029568306514</v>
      </c>
      <c r="H60" s="308">
        <f t="shared" si="22"/>
        <v>-0.16021031194158164</v>
      </c>
      <c r="I60" s="314">
        <f t="shared" ref="I60:J60" si="27">I42+I48+I54</f>
        <v>50477.399999999994</v>
      </c>
      <c r="J60" s="130">
        <f t="shared" si="27"/>
        <v>540139.9</v>
      </c>
      <c r="K60" s="308">
        <f t="shared" si="24"/>
        <v>0.38019222991064872</v>
      </c>
    </row>
    <row r="61" spans="1:11" ht="11.1" customHeight="1">
      <c r="A61" s="447"/>
      <c r="B61" s="447"/>
      <c r="C61" s="155" t="s">
        <v>93</v>
      </c>
      <c r="D61" s="314">
        <f>D55</f>
        <v>15</v>
      </c>
      <c r="E61" s="130">
        <f>E43+E49+E55</f>
        <v>674.04600000000005</v>
      </c>
      <c r="F61" s="130">
        <f t="shared" si="26"/>
        <v>7315.1270500000001</v>
      </c>
      <c r="G61" s="308">
        <f t="shared" si="21"/>
        <v>6.0898948074089264E-3</v>
      </c>
      <c r="H61" s="308">
        <f t="shared" si="22"/>
        <v>-0.23622061519703921</v>
      </c>
      <c r="I61" s="314">
        <f>I43+I49+I55</f>
        <v>882.5139999999999</v>
      </c>
      <c r="J61" s="130">
        <f t="shared" ref="J61" si="28">J43+J49+J55</f>
        <v>9445.5372000000007</v>
      </c>
      <c r="K61" s="308">
        <f t="shared" si="24"/>
        <v>6.6470334364956644E-3</v>
      </c>
    </row>
    <row r="62" spans="1:11" ht="11.1" customHeight="1">
      <c r="A62" s="452"/>
      <c r="B62" s="452"/>
      <c r="C62" s="319" t="s">
        <v>0</v>
      </c>
      <c r="D62" s="322">
        <f>SUM(D57:D61)</f>
        <v>134532</v>
      </c>
      <c r="E62" s="320">
        <f>SUM(E57:E61)</f>
        <v>110682.70000000001</v>
      </c>
      <c r="F62" s="320">
        <f>SUM(F57:F61)</f>
        <v>1201392.1911500001</v>
      </c>
      <c r="G62" s="321">
        <f>SUM(G57:G61)</f>
        <v>0.99999999999999989</v>
      </c>
      <c r="H62" s="321">
        <f>(E62-I62)/I62</f>
        <v>-0.16634568092787325</v>
      </c>
      <c r="I62" s="322">
        <f>SUM(I57:I61)</f>
        <v>132768.09999999998</v>
      </c>
      <c r="J62" s="320">
        <f>SUM(J57:J61)</f>
        <v>1420814.2402299999</v>
      </c>
      <c r="K62" s="321">
        <f>SUM(K57:K61)</f>
        <v>1.0000000000000002</v>
      </c>
    </row>
    <row r="63" spans="1:11" ht="15" customHeight="1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</row>
    <row r="64" spans="1:11" ht="15" customHeight="1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</row>
    <row r="65" spans="1:11" ht="15" customHeight="1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</row>
    <row r="66" spans="1:11" ht="15" customHeight="1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</row>
    <row r="67" spans="1:11" ht="15" customHeight="1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</row>
    <row r="68" spans="1:11" ht="15" customHeight="1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</row>
    <row r="69" spans="1:11" ht="15" customHeight="1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</row>
    <row r="70" spans="1:11" ht="15" customHeight="1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</row>
    <row r="71" spans="1:11" ht="15" customHeight="1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</row>
    <row r="72" spans="1:11" ht="15" customHeight="1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</row>
    <row r="73" spans="1:11" ht="15" customHeight="1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</row>
    <row r="74" spans="1:11" ht="15" customHeight="1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</row>
    <row r="75" spans="1:11" ht="15" customHeight="1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</row>
    <row r="76" spans="1:11" ht="15" customHeight="1">
      <c r="A76" s="95"/>
      <c r="B76" s="95"/>
      <c r="C76" s="95"/>
      <c r="D76" s="95"/>
      <c r="E76" s="95"/>
      <c r="F76" s="95"/>
      <c r="G76" s="95"/>
      <c r="H76" s="95"/>
      <c r="I76" s="95"/>
      <c r="J76" s="95"/>
      <c r="K76" s="95"/>
    </row>
    <row r="77" spans="1:11" ht="15" customHeight="1">
      <c r="A77" s="95"/>
      <c r="B77" s="95"/>
      <c r="C77" s="95"/>
      <c r="D77" s="95"/>
      <c r="E77" s="95"/>
      <c r="F77" s="95"/>
      <c r="G77" s="95"/>
      <c r="H77" s="95"/>
      <c r="I77" s="95"/>
      <c r="J77" s="95"/>
      <c r="K77" s="95"/>
    </row>
    <row r="78" spans="1:11" ht="15" customHeight="1">
      <c r="A78" s="95"/>
      <c r="B78" s="95"/>
      <c r="C78" s="95"/>
      <c r="D78" s="95"/>
      <c r="E78" s="95"/>
      <c r="F78" s="95"/>
      <c r="G78" s="95"/>
      <c r="H78" s="95"/>
      <c r="I78" s="95"/>
      <c r="J78" s="95"/>
      <c r="K78" s="95"/>
    </row>
    <row r="79" spans="1:11" ht="15" customHeight="1">
      <c r="A79" s="95"/>
      <c r="B79" s="95"/>
      <c r="C79" s="95"/>
      <c r="D79" s="95"/>
      <c r="E79" s="95"/>
      <c r="F79" s="95"/>
      <c r="G79" s="95"/>
      <c r="H79" s="95"/>
      <c r="I79" s="95"/>
      <c r="J79" s="95"/>
      <c r="K79" s="95"/>
    </row>
    <row r="80" spans="1:11" ht="15" customHeight="1">
      <c r="A80" s="95"/>
      <c r="B80" s="95"/>
      <c r="C80" s="95"/>
      <c r="D80" s="95"/>
      <c r="E80" s="95"/>
      <c r="F80" s="95"/>
      <c r="G80" s="95"/>
      <c r="H80" s="95"/>
      <c r="I80" s="95"/>
      <c r="J80" s="95"/>
      <c r="K80" s="95"/>
    </row>
    <row r="81" spans="1:11" ht="15" customHeight="1">
      <c r="A81" s="95"/>
      <c r="B81" s="95"/>
      <c r="C81" s="95"/>
      <c r="D81" s="95"/>
      <c r="E81" s="95"/>
      <c r="F81" s="95"/>
      <c r="G81" s="95"/>
      <c r="H81" s="95"/>
      <c r="I81" s="95"/>
      <c r="J81" s="95"/>
      <c r="K81" s="95"/>
    </row>
    <row r="82" spans="1:11" ht="15" customHeight="1">
      <c r="A82" s="95"/>
      <c r="B82" s="95"/>
      <c r="C82" s="95"/>
      <c r="D82" s="95"/>
      <c r="E82" s="95"/>
      <c r="F82" s="95"/>
      <c r="G82" s="95"/>
      <c r="H82" s="95"/>
      <c r="I82" s="95"/>
      <c r="J82" s="95"/>
      <c r="K82" s="95"/>
    </row>
    <row r="83" spans="1:11" ht="15" customHeight="1">
      <c r="A83" s="95"/>
      <c r="B83" s="95"/>
      <c r="C83" s="95"/>
      <c r="D83" s="95"/>
      <c r="E83" s="95"/>
      <c r="F83" s="95"/>
      <c r="G83" s="95"/>
      <c r="H83" s="95"/>
      <c r="I83" s="95"/>
      <c r="J83" s="95"/>
      <c r="K83" s="95"/>
    </row>
    <row r="84" spans="1:11" ht="15" customHeight="1">
      <c r="A84" s="95"/>
      <c r="B84" s="95"/>
      <c r="C84" s="95"/>
      <c r="D84" s="95"/>
      <c r="E84" s="95"/>
      <c r="F84" s="95"/>
      <c r="G84" s="95"/>
      <c r="H84" s="95"/>
      <c r="I84" s="95"/>
      <c r="J84" s="95"/>
      <c r="K84" s="95"/>
    </row>
    <row r="85" spans="1:11" ht="15" customHeight="1">
      <c r="A85" s="95"/>
      <c r="B85" s="95"/>
      <c r="C85" s="95"/>
      <c r="D85" s="95"/>
      <c r="E85" s="95"/>
      <c r="F85" s="95"/>
      <c r="G85" s="95"/>
      <c r="H85" s="95"/>
      <c r="I85" s="95"/>
      <c r="J85" s="95"/>
      <c r="K85" s="95"/>
    </row>
    <row r="86" spans="1:11" ht="15" customHeight="1">
      <c r="A86" s="95"/>
      <c r="B86" s="95"/>
      <c r="C86" s="95"/>
      <c r="D86" s="95"/>
      <c r="E86" s="95"/>
      <c r="F86" s="95"/>
      <c r="G86" s="95"/>
      <c r="H86" s="95"/>
      <c r="I86" s="95"/>
      <c r="J86" s="95"/>
      <c r="K86" s="95"/>
    </row>
    <row r="87" spans="1:11" ht="15" customHeight="1">
      <c r="A87" s="95"/>
      <c r="B87" s="95"/>
      <c r="C87" s="95"/>
      <c r="D87" s="95"/>
      <c r="E87" s="95"/>
      <c r="F87" s="95"/>
      <c r="G87" s="95"/>
      <c r="H87" s="95"/>
      <c r="I87" s="95"/>
      <c r="J87" s="95"/>
      <c r="K87" s="95"/>
    </row>
    <row r="88" spans="1:11" ht="15" customHeight="1">
      <c r="A88" s="95"/>
      <c r="B88" s="95"/>
      <c r="C88" s="95"/>
      <c r="D88" s="95"/>
      <c r="E88" s="95"/>
      <c r="F88" s="95"/>
      <c r="G88" s="95"/>
      <c r="H88" s="95"/>
      <c r="I88" s="95"/>
      <c r="J88" s="95"/>
      <c r="K88" s="95"/>
    </row>
    <row r="89" spans="1:11" ht="15" customHeight="1">
      <c r="A89" s="95"/>
      <c r="B89" s="95"/>
      <c r="C89" s="95"/>
      <c r="D89" s="95"/>
      <c r="E89" s="95"/>
      <c r="F89" s="95"/>
      <c r="G89" s="95"/>
      <c r="H89" s="95"/>
      <c r="I89" s="95"/>
      <c r="J89" s="95"/>
      <c r="K89" s="95"/>
    </row>
    <row r="90" spans="1:11" ht="15" customHeight="1">
      <c r="A90" s="95"/>
      <c r="B90" s="95"/>
      <c r="C90" s="95"/>
      <c r="D90" s="95"/>
      <c r="E90" s="95"/>
      <c r="F90" s="95"/>
      <c r="G90" s="95"/>
      <c r="H90" s="95"/>
      <c r="I90" s="95"/>
      <c r="J90" s="95"/>
      <c r="K90" s="95"/>
    </row>
    <row r="91" spans="1:11" ht="15" customHeight="1">
      <c r="A91" s="95"/>
      <c r="B91" s="95"/>
      <c r="C91" s="95"/>
      <c r="D91" s="95"/>
      <c r="E91" s="95"/>
      <c r="F91" s="95"/>
      <c r="G91" s="95"/>
      <c r="H91" s="95"/>
      <c r="I91" s="95"/>
      <c r="J91" s="95"/>
      <c r="K91" s="95"/>
    </row>
    <row r="92" spans="1:11" ht="15" customHeight="1">
      <c r="A92" s="95"/>
      <c r="B92" s="95"/>
      <c r="C92" s="95"/>
      <c r="D92" s="95"/>
      <c r="E92" s="95"/>
      <c r="F92" s="95"/>
      <c r="G92" s="95"/>
      <c r="H92" s="95"/>
      <c r="I92" s="95"/>
      <c r="J92" s="95"/>
      <c r="K92" s="95"/>
    </row>
    <row r="93" spans="1:11" ht="15" customHeight="1">
      <c r="A93" s="95"/>
      <c r="B93" s="95"/>
      <c r="C93" s="95"/>
      <c r="D93" s="95"/>
      <c r="E93" s="95"/>
      <c r="F93" s="95"/>
      <c r="G93" s="95"/>
      <c r="H93" s="95"/>
      <c r="I93" s="95"/>
      <c r="J93" s="95"/>
      <c r="K93" s="95"/>
    </row>
    <row r="94" spans="1:11" ht="15" customHeight="1">
      <c r="A94" s="95"/>
      <c r="B94" s="95"/>
      <c r="C94" s="95"/>
      <c r="D94" s="95"/>
      <c r="E94" s="95"/>
      <c r="F94" s="95"/>
      <c r="G94" s="95"/>
      <c r="H94" s="95"/>
      <c r="I94" s="95"/>
      <c r="J94" s="95"/>
      <c r="K94" s="95"/>
    </row>
    <row r="95" spans="1:11" ht="15" customHeight="1">
      <c r="A95" s="95"/>
      <c r="B95" s="95"/>
      <c r="C95" s="95"/>
      <c r="D95" s="95"/>
      <c r="E95" s="95"/>
      <c r="F95" s="95"/>
      <c r="G95" s="95"/>
      <c r="H95" s="95"/>
      <c r="I95" s="95"/>
      <c r="J95" s="95"/>
      <c r="K95" s="95"/>
    </row>
    <row r="96" spans="1:11" ht="15" customHeight="1">
      <c r="A96" s="95"/>
      <c r="B96" s="95"/>
      <c r="C96" s="95"/>
      <c r="D96" s="95"/>
      <c r="E96" s="95"/>
      <c r="F96" s="95"/>
      <c r="G96" s="95"/>
      <c r="H96" s="95"/>
      <c r="I96" s="95"/>
      <c r="J96" s="95"/>
      <c r="K96" s="95"/>
    </row>
    <row r="97" spans="1:11" ht="15" customHeight="1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</row>
    <row r="98" spans="1:11" ht="15" customHeight="1">
      <c r="A98" s="95"/>
      <c r="B98" s="95"/>
      <c r="C98" s="95"/>
      <c r="D98" s="95"/>
      <c r="E98" s="95"/>
      <c r="F98" s="95"/>
      <c r="G98" s="95"/>
      <c r="H98" s="95"/>
      <c r="I98" s="95"/>
      <c r="J98" s="95"/>
      <c r="K98" s="95"/>
    </row>
    <row r="99" spans="1:11" ht="15" customHeight="1">
      <c r="A99" s="95"/>
      <c r="B99" s="95"/>
      <c r="C99" s="95"/>
      <c r="D99" s="95"/>
      <c r="E99" s="95"/>
      <c r="F99" s="95"/>
      <c r="G99" s="95"/>
      <c r="H99" s="95"/>
      <c r="I99" s="95"/>
      <c r="J99" s="95"/>
      <c r="K99" s="95"/>
    </row>
    <row r="100" spans="1:11" ht="15" customHeight="1">
      <c r="A100" s="95"/>
      <c r="B100" s="95"/>
      <c r="C100" s="95"/>
      <c r="D100" s="95"/>
      <c r="E100" s="95"/>
      <c r="F100" s="95"/>
      <c r="G100" s="95"/>
      <c r="H100" s="95"/>
      <c r="I100" s="95"/>
      <c r="J100" s="95"/>
      <c r="K100" s="95"/>
    </row>
    <row r="101" spans="1:11" ht="15" customHeight="1">
      <c r="A101" s="95"/>
      <c r="B101" s="95"/>
      <c r="C101" s="95"/>
      <c r="D101" s="95"/>
      <c r="E101" s="95"/>
      <c r="F101" s="95"/>
      <c r="G101" s="95"/>
      <c r="H101" s="95"/>
      <c r="I101" s="95"/>
      <c r="J101" s="95"/>
      <c r="K101" s="95"/>
    </row>
    <row r="102" spans="1:11" ht="15" customHeight="1">
      <c r="A102" s="95"/>
      <c r="B102" s="95"/>
      <c r="C102" s="95"/>
      <c r="D102" s="95"/>
      <c r="E102" s="95"/>
      <c r="F102" s="95"/>
      <c r="G102" s="95"/>
      <c r="H102" s="95"/>
      <c r="I102" s="95"/>
      <c r="J102" s="95"/>
      <c r="K102" s="95"/>
    </row>
    <row r="103" spans="1:11" ht="15" customHeight="1">
      <c r="A103" s="95"/>
      <c r="B103" s="95"/>
      <c r="C103" s="95"/>
      <c r="D103" s="95"/>
      <c r="E103" s="95"/>
      <c r="F103" s="95"/>
      <c r="G103" s="95"/>
      <c r="H103" s="95"/>
      <c r="I103" s="95"/>
      <c r="J103" s="95"/>
      <c r="K103" s="95"/>
    </row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</sheetData>
  <mergeCells count="28">
    <mergeCell ref="A1:K1"/>
    <mergeCell ref="A3:C3"/>
    <mergeCell ref="A9:B14"/>
    <mergeCell ref="A15:B20"/>
    <mergeCell ref="A21:B26"/>
    <mergeCell ref="H6:H8"/>
    <mergeCell ref="A8:B8"/>
    <mergeCell ref="E6:F7"/>
    <mergeCell ref="I6:J7"/>
    <mergeCell ref="G6:G8"/>
    <mergeCell ref="K6:K8"/>
    <mergeCell ref="A4:C4"/>
    <mergeCell ref="D4:D5"/>
    <mergeCell ref="I4:K5"/>
    <mergeCell ref="A27:B32"/>
    <mergeCell ref="H36:H38"/>
    <mergeCell ref="A38:B38"/>
    <mergeCell ref="E36:F37"/>
    <mergeCell ref="G36:G38"/>
    <mergeCell ref="A34:C34"/>
    <mergeCell ref="D34:D35"/>
    <mergeCell ref="I34:K35"/>
    <mergeCell ref="A51:B56"/>
    <mergeCell ref="I36:J37"/>
    <mergeCell ref="K36:K38"/>
    <mergeCell ref="A57:B62"/>
    <mergeCell ref="A39:B44"/>
    <mergeCell ref="A45:B50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2 H62" formula="1"/>
  </ignoredError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List27"/>
  <dimension ref="A1:T120"/>
  <sheetViews>
    <sheetView showGridLines="0" topLeftCell="A43" zoomScaleNormal="100" zoomScaleSheetLayoutView="100" workbookViewId="0">
      <selection activeCell="K1" sqref="K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3" width="9.140625" style="84"/>
    <col min="14" max="14" width="11.140625" style="84" customWidth="1"/>
    <col min="15" max="16384" width="9.140625" style="84"/>
  </cols>
  <sheetData>
    <row r="1" spans="1:16" s="103" customFormat="1" ht="18">
      <c r="A1" s="519" t="s">
        <v>307</v>
      </c>
      <c r="B1" s="519"/>
      <c r="C1" s="519"/>
      <c r="D1" s="519"/>
      <c r="E1" s="519"/>
      <c r="F1" s="519"/>
      <c r="G1" s="519"/>
      <c r="H1" s="519"/>
      <c r="I1" s="519"/>
      <c r="J1" s="519"/>
      <c r="K1" s="519"/>
    </row>
    <row r="2" spans="1:16" s="103" customFormat="1" ht="3" customHeight="1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</row>
    <row r="3" spans="1:16" ht="3" customHeight="1">
      <c r="A3" s="536"/>
      <c r="B3" s="536"/>
      <c r="C3" s="536"/>
      <c r="D3" s="301"/>
      <c r="E3" s="301"/>
      <c r="F3" s="302"/>
      <c r="G3" s="303"/>
      <c r="H3" s="303"/>
      <c r="I3" s="303"/>
      <c r="J3" s="76"/>
      <c r="K3" s="76"/>
    </row>
    <row r="4" spans="1:16" ht="12.95" customHeight="1">
      <c r="A4" s="497" t="s">
        <v>43</v>
      </c>
      <c r="B4" s="497"/>
      <c r="C4" s="497"/>
      <c r="D4" s="491">
        <f>'3.1'!A4</f>
        <v>2023</v>
      </c>
      <c r="E4" s="354"/>
      <c r="F4" s="343"/>
      <c r="G4" s="343"/>
      <c r="H4" s="343"/>
      <c r="I4" s="491">
        <f>D4-1</f>
        <v>2022</v>
      </c>
      <c r="J4" s="492"/>
      <c r="K4" s="492"/>
    </row>
    <row r="5" spans="1:16" ht="24.95" customHeight="1">
      <c r="A5" s="355"/>
      <c r="B5" s="355"/>
      <c r="C5" s="355"/>
      <c r="D5" s="493"/>
      <c r="E5" s="356"/>
      <c r="F5" s="357"/>
      <c r="G5" s="357"/>
      <c r="H5" s="358"/>
      <c r="I5" s="493"/>
      <c r="J5" s="494"/>
      <c r="K5" s="494"/>
    </row>
    <row r="6" spans="1:16" ht="24.95" customHeight="1">
      <c r="A6" s="305"/>
      <c r="B6" s="273"/>
      <c r="C6" s="306"/>
      <c r="D6" s="365" t="s">
        <v>159</v>
      </c>
      <c r="E6" s="489" t="s">
        <v>60</v>
      </c>
      <c r="F6" s="489"/>
      <c r="G6" s="490" t="s">
        <v>33</v>
      </c>
      <c r="H6" s="490" t="s">
        <v>270</v>
      </c>
      <c r="I6" s="488" t="s">
        <v>60</v>
      </c>
      <c r="J6" s="489"/>
      <c r="K6" s="490" t="s">
        <v>33</v>
      </c>
    </row>
    <row r="7" spans="1:16" ht="24.95" customHeight="1">
      <c r="A7" s="305"/>
      <c r="B7" s="307"/>
      <c r="D7" s="366"/>
      <c r="E7" s="489"/>
      <c r="F7" s="489"/>
      <c r="G7" s="490"/>
      <c r="H7" s="490"/>
      <c r="I7" s="488"/>
      <c r="J7" s="489"/>
      <c r="K7" s="490"/>
    </row>
    <row r="8" spans="1:16" ht="15" customHeight="1">
      <c r="A8" s="498" t="s">
        <v>158</v>
      </c>
      <c r="B8" s="498"/>
      <c r="C8" s="324" t="s">
        <v>184</v>
      </c>
      <c r="D8" s="344"/>
      <c r="E8" s="220" t="s">
        <v>261</v>
      </c>
      <c r="F8" s="220" t="s">
        <v>262</v>
      </c>
      <c r="G8" s="486"/>
      <c r="H8" s="486"/>
      <c r="I8" s="222" t="s">
        <v>261</v>
      </c>
      <c r="J8" s="220" t="s">
        <v>262</v>
      </c>
      <c r="K8" s="486"/>
    </row>
    <row r="9" spans="1:16" ht="11.1" customHeight="1">
      <c r="A9" s="453" t="str">
        <f>'3.1'!D5</f>
        <v>Leden</v>
      </c>
      <c r="B9" s="453"/>
      <c r="C9" s="165" t="s">
        <v>4</v>
      </c>
      <c r="D9" s="313">
        <v>85</v>
      </c>
      <c r="E9" s="309">
        <v>13567.743999999999</v>
      </c>
      <c r="F9" s="309">
        <v>147728.94743999999</v>
      </c>
      <c r="G9" s="310">
        <f>E9/$E$14</f>
        <v>0.32498446665660652</v>
      </c>
      <c r="H9" s="310">
        <f>(E9-I9)/I9</f>
        <v>-0.14775108007691753</v>
      </c>
      <c r="I9" s="313">
        <v>15919.931</v>
      </c>
      <c r="J9" s="309">
        <v>170058.49652000002</v>
      </c>
      <c r="K9" s="310">
        <f>I9/$I$14</f>
        <v>0.30590015160569456</v>
      </c>
    </row>
    <row r="10" spans="1:16" ht="11.1" customHeight="1">
      <c r="A10" s="447"/>
      <c r="B10" s="447"/>
      <c r="C10" s="155" t="s">
        <v>5</v>
      </c>
      <c r="D10" s="314">
        <v>330</v>
      </c>
      <c r="E10" s="130">
        <v>4833.3880000000008</v>
      </c>
      <c r="F10" s="130">
        <v>52627.779309999998</v>
      </c>
      <c r="G10" s="308">
        <f>E10/$E$14</f>
        <v>0.1157728227570068</v>
      </c>
      <c r="H10" s="308">
        <f>(E10-I10)/I10</f>
        <v>-0.21510132304813726</v>
      </c>
      <c r="I10" s="314">
        <v>6157.9769999999999</v>
      </c>
      <c r="J10" s="130">
        <v>65779.859249999936</v>
      </c>
      <c r="K10" s="308">
        <f>I10/$I$14</f>
        <v>0.11832501647679125</v>
      </c>
      <c r="L10" s="94"/>
      <c r="N10" s="94"/>
      <c r="O10" s="94"/>
      <c r="P10" s="94"/>
    </row>
    <row r="11" spans="1:16" ht="11.1" customHeight="1">
      <c r="A11" s="447"/>
      <c r="B11" s="447"/>
      <c r="C11" s="155" t="s">
        <v>6</v>
      </c>
      <c r="D11" s="314">
        <v>11782</v>
      </c>
      <c r="E11" s="130">
        <v>9082.1530000000002</v>
      </c>
      <c r="F11" s="130">
        <v>98888.792350000003</v>
      </c>
      <c r="G11" s="308">
        <f>E11/$E$14</f>
        <v>0.21754233045661087</v>
      </c>
      <c r="H11" s="308">
        <f t="shared" ref="H11:H13" si="0">(E11-I11)/I11</f>
        <v>-0.18555303756606956</v>
      </c>
      <c r="I11" s="314">
        <v>11151.313</v>
      </c>
      <c r="J11" s="130">
        <v>119119.58368000001</v>
      </c>
      <c r="K11" s="308">
        <f>I11/$I$14</f>
        <v>0.21427155289194108</v>
      </c>
      <c r="L11" s="94"/>
      <c r="N11" s="94"/>
      <c r="O11" s="94"/>
      <c r="P11" s="94"/>
    </row>
    <row r="12" spans="1:16" ht="11.1" customHeight="1">
      <c r="A12" s="447"/>
      <c r="B12" s="447"/>
      <c r="C12" s="155" t="s">
        <v>7</v>
      </c>
      <c r="D12" s="314">
        <v>145637</v>
      </c>
      <c r="E12" s="130">
        <v>14126.1</v>
      </c>
      <c r="F12" s="130">
        <v>153809.4</v>
      </c>
      <c r="G12" s="308">
        <f>E12/$E$14</f>
        <v>0.33835861543657442</v>
      </c>
      <c r="H12" s="308">
        <f t="shared" si="0"/>
        <v>-0.24219860629046885</v>
      </c>
      <c r="I12" s="314">
        <v>18640.900000000001</v>
      </c>
      <c r="J12" s="130">
        <v>199124.4</v>
      </c>
      <c r="K12" s="308">
        <f>I12/$I$14</f>
        <v>0.35818334489430836</v>
      </c>
      <c r="L12" s="94"/>
      <c r="N12" s="94"/>
      <c r="O12" s="94"/>
      <c r="P12" s="94"/>
    </row>
    <row r="13" spans="1:16" ht="11.1" customHeight="1">
      <c r="A13" s="447"/>
      <c r="B13" s="447"/>
      <c r="C13" s="155" t="s">
        <v>93</v>
      </c>
      <c r="D13" s="314">
        <v>14</v>
      </c>
      <c r="E13" s="130">
        <v>139.51499999999999</v>
      </c>
      <c r="F13" s="130">
        <v>1519.0743600000001</v>
      </c>
      <c r="G13" s="308">
        <f>E13/$E$14</f>
        <v>3.3417646932014976E-3</v>
      </c>
      <c r="H13" s="308">
        <f t="shared" si="0"/>
        <v>-0.19252339694060047</v>
      </c>
      <c r="I13" s="314">
        <v>172.779</v>
      </c>
      <c r="J13" s="130">
        <v>1845.6368200000004</v>
      </c>
      <c r="K13" s="308">
        <f>I13/$I$14</f>
        <v>3.3199341312647834E-3</v>
      </c>
      <c r="L13" s="94"/>
      <c r="N13" s="94"/>
      <c r="O13" s="94"/>
      <c r="P13" s="94"/>
    </row>
    <row r="14" spans="1:16" ht="11.1" customHeight="1">
      <c r="A14" s="452"/>
      <c r="B14" s="452"/>
      <c r="C14" s="319" t="s">
        <v>0</v>
      </c>
      <c r="D14" s="322">
        <v>157848</v>
      </c>
      <c r="E14" s="320">
        <v>41748.899999999994</v>
      </c>
      <c r="F14" s="320">
        <v>454573.99345999997</v>
      </c>
      <c r="G14" s="321">
        <f>SUM(G9:G13)</f>
        <v>1.0000000000000002</v>
      </c>
      <c r="H14" s="321">
        <f>(E14-I14)/I14</f>
        <v>-0.19779835481881308</v>
      </c>
      <c r="I14" s="322">
        <v>52042.9</v>
      </c>
      <c r="J14" s="320">
        <v>555927.97626999998</v>
      </c>
      <c r="K14" s="321">
        <f>SUM(K9:K13)</f>
        <v>1</v>
      </c>
      <c r="L14" s="94"/>
    </row>
    <row r="15" spans="1:16" ht="11.1" customHeight="1">
      <c r="A15" s="453" t="str">
        <f>'3.1'!E5</f>
        <v>Únor</v>
      </c>
      <c r="B15" s="453"/>
      <c r="C15" s="165" t="s">
        <v>4</v>
      </c>
      <c r="D15" s="313">
        <v>85</v>
      </c>
      <c r="E15" s="309">
        <v>13044.463</v>
      </c>
      <c r="F15" s="309">
        <v>141408.02109999998</v>
      </c>
      <c r="G15" s="310">
        <f>E15/$E$20</f>
        <v>0.32456259999154041</v>
      </c>
      <c r="H15" s="310">
        <f>(E15-I15)/I15</f>
        <v>-9.9130212224515499E-2</v>
      </c>
      <c r="I15" s="313">
        <v>14479.853999999999</v>
      </c>
      <c r="J15" s="309">
        <v>154858.59617000012</v>
      </c>
      <c r="K15" s="310">
        <f>I15/$I$20</f>
        <v>0.34072810188061214</v>
      </c>
      <c r="L15" s="94"/>
      <c r="M15" s="94"/>
    </row>
    <row r="16" spans="1:16" ht="11.1" customHeight="1">
      <c r="A16" s="447"/>
      <c r="B16" s="447"/>
      <c r="C16" s="155" t="s">
        <v>5</v>
      </c>
      <c r="D16" s="314">
        <v>327</v>
      </c>
      <c r="E16" s="130">
        <v>4612.2579999999998</v>
      </c>
      <c r="F16" s="130">
        <v>49999.009880000034</v>
      </c>
      <c r="G16" s="308">
        <f>E16/$E$20</f>
        <v>0.11475876379976563</v>
      </c>
      <c r="H16" s="308">
        <f>(E16-I16)/I16</f>
        <v>-7.9609706102213407E-2</v>
      </c>
      <c r="I16" s="314">
        <v>5011.1979999999994</v>
      </c>
      <c r="J16" s="130">
        <v>53593.392179999995</v>
      </c>
      <c r="K16" s="308">
        <f>I16/$I$20</f>
        <v>0.117919419815139</v>
      </c>
      <c r="L16" s="98"/>
      <c r="M16" s="94"/>
    </row>
    <row r="17" spans="1:20" ht="11.1" customHeight="1">
      <c r="A17" s="447"/>
      <c r="B17" s="447"/>
      <c r="C17" s="155" t="s">
        <v>6</v>
      </c>
      <c r="D17" s="314">
        <v>11778</v>
      </c>
      <c r="E17" s="130">
        <v>8557.9580000000005</v>
      </c>
      <c r="F17" s="130">
        <v>92772.840070000006</v>
      </c>
      <c r="G17" s="308">
        <f>E17/$E$20</f>
        <v>0.21293272855298095</v>
      </c>
      <c r="H17" s="308">
        <f t="shared" ref="H17:H20" si="1">(E17-I17)/I17</f>
        <v>1.3519136235544313E-3</v>
      </c>
      <c r="I17" s="314">
        <v>8546.4040000000005</v>
      </c>
      <c r="J17" s="130">
        <v>91401.854680000004</v>
      </c>
      <c r="K17" s="308">
        <f>I17/$I$20</f>
        <v>0.20110700099772219</v>
      </c>
      <c r="L17" s="94"/>
      <c r="M17" s="94"/>
      <c r="N17" s="94"/>
      <c r="O17" s="94"/>
    </row>
    <row r="18" spans="1:20" ht="11.1" customHeight="1">
      <c r="A18" s="447"/>
      <c r="B18" s="447"/>
      <c r="C18" s="155" t="s">
        <v>7</v>
      </c>
      <c r="D18" s="314">
        <v>145516</v>
      </c>
      <c r="E18" s="130">
        <v>13837.3</v>
      </c>
      <c r="F18" s="130">
        <v>150003.29999999999</v>
      </c>
      <c r="G18" s="308">
        <f>E18/$E$20</f>
        <v>0.34428937893901357</v>
      </c>
      <c r="H18" s="308">
        <f t="shared" si="1"/>
        <v>-3.1909832510109586E-2</v>
      </c>
      <c r="I18" s="314">
        <v>14293.4</v>
      </c>
      <c r="J18" s="130">
        <v>152864.70000000001</v>
      </c>
      <c r="K18" s="308">
        <f>I18/$I$20</f>
        <v>0.33634061858775244</v>
      </c>
      <c r="L18" s="94"/>
      <c r="M18" s="94"/>
      <c r="N18" s="94"/>
      <c r="O18" s="94"/>
    </row>
    <row r="19" spans="1:20" ht="11.1" customHeight="1">
      <c r="A19" s="447"/>
      <c r="B19" s="447"/>
      <c r="C19" s="155" t="s">
        <v>93</v>
      </c>
      <c r="D19" s="314">
        <v>15</v>
      </c>
      <c r="E19" s="130">
        <v>138.92099999999999</v>
      </c>
      <c r="F19" s="130">
        <v>1505.97813</v>
      </c>
      <c r="G19" s="308">
        <f>E19/$E$20</f>
        <v>3.4565287166995516E-3</v>
      </c>
      <c r="H19" s="308">
        <f t="shared" si="1"/>
        <v>-0.16284409198283759</v>
      </c>
      <c r="I19" s="314">
        <v>165.94399999999999</v>
      </c>
      <c r="J19" s="130">
        <v>1774.7335000000003</v>
      </c>
      <c r="K19" s="308">
        <f>I19/$I$20</f>
        <v>3.904858718774119E-3</v>
      </c>
      <c r="L19" s="94"/>
      <c r="M19" s="94"/>
      <c r="N19" s="94"/>
      <c r="O19" s="94"/>
    </row>
    <row r="20" spans="1:20" ht="11.1" customHeight="1">
      <c r="A20" s="452"/>
      <c r="B20" s="452"/>
      <c r="C20" s="319" t="s">
        <v>0</v>
      </c>
      <c r="D20" s="322">
        <v>157721</v>
      </c>
      <c r="E20" s="320">
        <v>40190.899999999994</v>
      </c>
      <c r="F20" s="320">
        <v>435689.14918000001</v>
      </c>
      <c r="G20" s="321">
        <f>SUM(G15:G19)</f>
        <v>1.0000000000000002</v>
      </c>
      <c r="H20" s="321">
        <f t="shared" si="1"/>
        <v>-5.4260556088929247E-2</v>
      </c>
      <c r="I20" s="322">
        <v>42496.800000000003</v>
      </c>
      <c r="J20" s="320">
        <v>454493.27653000009</v>
      </c>
      <c r="K20" s="321">
        <f>SUM(K15:K19)</f>
        <v>0.99999999999999989</v>
      </c>
      <c r="L20" s="94"/>
      <c r="M20" s="94"/>
      <c r="N20" s="94"/>
      <c r="O20" s="94"/>
    </row>
    <row r="21" spans="1:20" ht="11.1" customHeight="1">
      <c r="A21" s="453" t="str">
        <f>'3.1'!F5</f>
        <v>Březen</v>
      </c>
      <c r="B21" s="453"/>
      <c r="C21" s="165" t="s">
        <v>4</v>
      </c>
      <c r="D21" s="313">
        <v>85</v>
      </c>
      <c r="E21" s="309">
        <v>13238.018</v>
      </c>
      <c r="F21" s="309">
        <v>143370.19858000003</v>
      </c>
      <c r="G21" s="310">
        <f>E21/$E$26</f>
        <v>0.37045793665452148</v>
      </c>
      <c r="H21" s="310">
        <f>(E21-I21)/I21</f>
        <v>-0.13633600672140794</v>
      </c>
      <c r="I21" s="313">
        <v>15327.741</v>
      </c>
      <c r="J21" s="309">
        <v>164494.58588000003</v>
      </c>
      <c r="K21" s="310">
        <f>I21/$I$26</f>
        <v>0.35834917658720877</v>
      </c>
      <c r="L21" s="88"/>
      <c r="M21" s="88"/>
      <c r="N21" s="88"/>
      <c r="O21" s="88"/>
      <c r="P21" s="88"/>
      <c r="Q21" s="88"/>
      <c r="R21" s="88"/>
      <c r="S21" s="88"/>
      <c r="T21" s="88"/>
    </row>
    <row r="22" spans="1:20" ht="11.1" customHeight="1">
      <c r="A22" s="447"/>
      <c r="B22" s="447"/>
      <c r="C22" s="155" t="s">
        <v>5</v>
      </c>
      <c r="D22" s="314">
        <v>324</v>
      </c>
      <c r="E22" s="130">
        <v>3976.163</v>
      </c>
      <c r="F22" s="130">
        <v>43062.679279999997</v>
      </c>
      <c r="G22" s="308">
        <f>E22/$E$26</f>
        <v>0.1112705195582943</v>
      </c>
      <c r="H22" s="308">
        <f t="shared" ref="H22:H26" si="2">(E22-I22)/I22</f>
        <v>-0.2038700022665548</v>
      </c>
      <c r="I22" s="314">
        <v>4994.3639999999996</v>
      </c>
      <c r="J22" s="130">
        <v>53598.817800000019</v>
      </c>
      <c r="K22" s="308">
        <f>I22/$I$26</f>
        <v>0.11676386148335871</v>
      </c>
      <c r="L22" s="88"/>
      <c r="M22" s="88"/>
      <c r="N22" s="88"/>
      <c r="O22" s="88"/>
      <c r="P22" s="88"/>
      <c r="Q22" s="88"/>
      <c r="R22" s="88"/>
      <c r="S22" s="88"/>
      <c r="T22" s="88"/>
    </row>
    <row r="23" spans="1:20" ht="11.1" customHeight="1">
      <c r="A23" s="447"/>
      <c r="B23" s="447"/>
      <c r="C23" s="155" t="s">
        <v>6</v>
      </c>
      <c r="D23" s="314">
        <v>11775</v>
      </c>
      <c r="E23" s="130">
        <v>7139.8320000000003</v>
      </c>
      <c r="F23" s="130">
        <v>77325.420590000009</v>
      </c>
      <c r="G23" s="308">
        <f>E23/$E$26</f>
        <v>0.19980388535352689</v>
      </c>
      <c r="H23" s="308">
        <f t="shared" si="2"/>
        <v>-0.16483591037425702</v>
      </c>
      <c r="I23" s="314">
        <v>8549.0169999999998</v>
      </c>
      <c r="J23" s="130">
        <v>91746.115590000001</v>
      </c>
      <c r="K23" s="308">
        <f>I23/$I$26</f>
        <v>0.19986853917873806</v>
      </c>
      <c r="L23" s="88"/>
      <c r="M23" s="88"/>
      <c r="N23" s="88"/>
      <c r="O23" s="88"/>
      <c r="P23" s="88"/>
      <c r="Q23" s="88"/>
      <c r="R23" s="88"/>
      <c r="S23" s="88"/>
      <c r="T23" s="88"/>
    </row>
    <row r="24" spans="1:20" ht="11.1" customHeight="1">
      <c r="A24" s="447"/>
      <c r="B24" s="447"/>
      <c r="C24" s="155" t="s">
        <v>7</v>
      </c>
      <c r="D24" s="314">
        <v>145359</v>
      </c>
      <c r="E24" s="130">
        <v>11221.8</v>
      </c>
      <c r="F24" s="130">
        <v>121534.5</v>
      </c>
      <c r="G24" s="308">
        <f>E24/$E$26</f>
        <v>0.31403529392011015</v>
      </c>
      <c r="H24" s="308">
        <f t="shared" si="2"/>
        <v>-0.18247781679367076</v>
      </c>
      <c r="I24" s="314">
        <v>13726.6</v>
      </c>
      <c r="J24" s="130">
        <v>147311.4</v>
      </c>
      <c r="K24" s="308">
        <f>I24/$I$26</f>
        <v>0.32091590061066272</v>
      </c>
      <c r="L24" s="88"/>
      <c r="M24" s="88"/>
      <c r="N24" s="88"/>
      <c r="O24" s="88"/>
      <c r="P24" s="88"/>
      <c r="Q24" s="88"/>
      <c r="R24" s="88"/>
      <c r="S24" s="88"/>
      <c r="T24" s="88"/>
    </row>
    <row r="25" spans="1:20" ht="11.1" customHeight="1">
      <c r="A25" s="447"/>
      <c r="B25" s="447"/>
      <c r="C25" s="155" t="s">
        <v>93</v>
      </c>
      <c r="D25" s="314">
        <v>15</v>
      </c>
      <c r="E25" s="130">
        <v>158.387</v>
      </c>
      <c r="F25" s="130">
        <v>1715.3587399999999</v>
      </c>
      <c r="G25" s="308">
        <f>E25/$E$26</f>
        <v>4.4323645135472467E-3</v>
      </c>
      <c r="H25" s="308">
        <f t="shared" si="2"/>
        <v>-9.739682467317845E-2</v>
      </c>
      <c r="I25" s="314">
        <v>175.47800000000001</v>
      </c>
      <c r="J25" s="130">
        <v>1883.1954900000001</v>
      </c>
      <c r="K25" s="308">
        <f>I25/$I$26</f>
        <v>4.1025221400316086E-3</v>
      </c>
      <c r="L25" s="88"/>
      <c r="M25" s="88"/>
      <c r="N25" s="88"/>
      <c r="O25" s="88"/>
      <c r="P25" s="88"/>
      <c r="Q25" s="88"/>
      <c r="R25" s="88"/>
      <c r="S25" s="88"/>
      <c r="T25" s="88"/>
    </row>
    <row r="26" spans="1:20" ht="11.1" customHeight="1">
      <c r="A26" s="452"/>
      <c r="B26" s="452"/>
      <c r="C26" s="319" t="s">
        <v>0</v>
      </c>
      <c r="D26" s="322">
        <v>157558</v>
      </c>
      <c r="E26" s="320">
        <v>35734.199999999997</v>
      </c>
      <c r="F26" s="320">
        <v>387008.15719</v>
      </c>
      <c r="G26" s="321">
        <f>SUM(G21:G25)</f>
        <v>1.0000000000000002</v>
      </c>
      <c r="H26" s="321">
        <f t="shared" si="2"/>
        <v>-0.1645656626111679</v>
      </c>
      <c r="I26" s="322">
        <v>42773.200000000004</v>
      </c>
      <c r="J26" s="320">
        <v>459034.11476000008</v>
      </c>
      <c r="K26" s="321">
        <f>SUM(K21:K25)</f>
        <v>0.99999999999999989</v>
      </c>
    </row>
    <row r="27" spans="1:20" ht="11.1" customHeight="1">
      <c r="A27" s="510" t="str">
        <f>'3.1'!G5</f>
        <v>I. čtvrtletí</v>
      </c>
      <c r="B27" s="453"/>
      <c r="C27" s="165" t="s">
        <v>4</v>
      </c>
      <c r="D27" s="313">
        <f>D21</f>
        <v>85</v>
      </c>
      <c r="E27" s="309">
        <f>E9+E15+E21</f>
        <v>39850.224999999999</v>
      </c>
      <c r="F27" s="309">
        <f>F9+F15+F21</f>
        <v>432507.16712</v>
      </c>
      <c r="G27" s="310">
        <f>E27/$E$32</f>
        <v>0.33864936179614868</v>
      </c>
      <c r="H27" s="310">
        <f>(E27-I27)/I27</f>
        <v>-0.12852873343727364</v>
      </c>
      <c r="I27" s="313">
        <f>I9+I15+I21</f>
        <v>45727.525999999998</v>
      </c>
      <c r="J27" s="309">
        <f>J9+J15+J21</f>
        <v>489411.67857000016</v>
      </c>
      <c r="K27" s="310">
        <f>I27/$I$32</f>
        <v>0.3330169707288973</v>
      </c>
    </row>
    <row r="28" spans="1:20" ht="11.1" customHeight="1">
      <c r="A28" s="447"/>
      <c r="B28" s="447"/>
      <c r="C28" s="155" t="s">
        <v>5</v>
      </c>
      <c r="D28" s="314">
        <f>D22</f>
        <v>324</v>
      </c>
      <c r="E28" s="130">
        <f t="shared" ref="E28:F31" si="3">E10+E16+E22</f>
        <v>13421.809000000001</v>
      </c>
      <c r="F28" s="130">
        <f t="shared" si="3"/>
        <v>145689.46847000002</v>
      </c>
      <c r="G28" s="308">
        <f>E28/$E$32</f>
        <v>0.114059256930163</v>
      </c>
      <c r="H28" s="308">
        <f t="shared" ref="H28:H31" si="4">(E28-I28)/I28</f>
        <v>-0.16962436258544605</v>
      </c>
      <c r="I28" s="314">
        <f t="shared" ref="I28:J28" si="5">I10+I16+I22</f>
        <v>16163.538999999999</v>
      </c>
      <c r="J28" s="130">
        <f t="shared" si="5"/>
        <v>172972.06922999996</v>
      </c>
      <c r="K28" s="308">
        <f>I28/$I$32</f>
        <v>0.11771318645225612</v>
      </c>
    </row>
    <row r="29" spans="1:20" ht="11.1" customHeight="1">
      <c r="A29" s="447"/>
      <c r="B29" s="447"/>
      <c r="C29" s="155" t="s">
        <v>6</v>
      </c>
      <c r="D29" s="314">
        <f>D23</f>
        <v>11775</v>
      </c>
      <c r="E29" s="130">
        <f t="shared" si="3"/>
        <v>24779.942999999999</v>
      </c>
      <c r="F29" s="130">
        <f t="shared" si="3"/>
        <v>268987.05301000003</v>
      </c>
      <c r="G29" s="308">
        <f>E29/$E$32</f>
        <v>0.21058129238404405</v>
      </c>
      <c r="H29" s="308">
        <f t="shared" si="4"/>
        <v>-0.1227324546618381</v>
      </c>
      <c r="I29" s="314">
        <f t="shared" ref="I29:J29" si="6">I11+I17+I23</f>
        <v>28246.734</v>
      </c>
      <c r="J29" s="130">
        <f t="shared" si="6"/>
        <v>302267.55395000003</v>
      </c>
      <c r="K29" s="308">
        <f>I29/$I$32</f>
        <v>0.2057107088991639</v>
      </c>
    </row>
    <row r="30" spans="1:20" ht="11.1" customHeight="1">
      <c r="A30" s="447"/>
      <c r="B30" s="447"/>
      <c r="C30" s="155" t="s">
        <v>7</v>
      </c>
      <c r="D30" s="314">
        <f>D24</f>
        <v>145359</v>
      </c>
      <c r="E30" s="130">
        <f t="shared" si="3"/>
        <v>39185.199999999997</v>
      </c>
      <c r="F30" s="130">
        <f t="shared" si="3"/>
        <v>425347.19999999995</v>
      </c>
      <c r="G30" s="308">
        <f>E30/$E$32</f>
        <v>0.33299794347094513</v>
      </c>
      <c r="H30" s="308">
        <f t="shared" si="4"/>
        <v>-0.1602133692234827</v>
      </c>
      <c r="I30" s="314">
        <f t="shared" ref="I30:J30" si="7">I12+I18+I24</f>
        <v>46660.9</v>
      </c>
      <c r="J30" s="130">
        <f t="shared" si="7"/>
        <v>499300.5</v>
      </c>
      <c r="K30" s="308">
        <f>I30/$I$32</f>
        <v>0.33981439471455344</v>
      </c>
    </row>
    <row r="31" spans="1:20" ht="11.1" customHeight="1">
      <c r="A31" s="447"/>
      <c r="B31" s="447"/>
      <c r="C31" s="155" t="s">
        <v>93</v>
      </c>
      <c r="D31" s="314">
        <f>D25</f>
        <v>15</v>
      </c>
      <c r="E31" s="130">
        <f>E13+E19+E25</f>
        <v>436.82299999999998</v>
      </c>
      <c r="F31" s="130">
        <f t="shared" si="3"/>
        <v>4740.4112299999997</v>
      </c>
      <c r="G31" s="308">
        <f>E31/$E$32</f>
        <v>3.7121454186991179E-3</v>
      </c>
      <c r="H31" s="308">
        <f t="shared" si="4"/>
        <v>-0.15048200995330627</v>
      </c>
      <c r="I31" s="314">
        <f>I13+I19+I25</f>
        <v>514.20100000000002</v>
      </c>
      <c r="J31" s="130">
        <f t="shared" ref="J31" si="8">J13+J19+J25</f>
        <v>5503.565810000001</v>
      </c>
      <c r="K31" s="308">
        <f>I31/$I$32</f>
        <v>3.7447392051293072E-3</v>
      </c>
    </row>
    <row r="32" spans="1:20" ht="11.1" customHeight="1">
      <c r="A32" s="452"/>
      <c r="B32" s="452"/>
      <c r="C32" s="319" t="s">
        <v>0</v>
      </c>
      <c r="D32" s="322">
        <f>SUM(D27:D31)</f>
        <v>157558</v>
      </c>
      <c r="E32" s="320">
        <f>SUM(E27:E31)</f>
        <v>117674</v>
      </c>
      <c r="F32" s="320">
        <f>SUM(F27:F31)</f>
        <v>1277271.2998300001</v>
      </c>
      <c r="G32" s="321">
        <f>SUM(G27:G31)</f>
        <v>1</v>
      </c>
      <c r="H32" s="321">
        <f>(E32-I32)/I32</f>
        <v>-0.14302297890438551</v>
      </c>
      <c r="I32" s="322">
        <f>SUM(I27:I31)</f>
        <v>137312.9</v>
      </c>
      <c r="J32" s="320">
        <f>SUM(J27:J31)</f>
        <v>1469455.3675600002</v>
      </c>
      <c r="K32" s="321">
        <f>SUM(K27:K31)</f>
        <v>1</v>
      </c>
    </row>
    <row r="33" spans="1:11" ht="9.9499999999999993" customHeight="1">
      <c r="A33" s="359"/>
      <c r="B33" s="360"/>
      <c r="C33" s="361"/>
      <c r="D33" s="362"/>
      <c r="E33" s="362"/>
      <c r="F33" s="362"/>
      <c r="G33" s="363"/>
      <c r="H33" s="364"/>
      <c r="I33" s="362"/>
      <c r="J33" s="362"/>
      <c r="K33" s="363"/>
    </row>
    <row r="34" spans="1:11" ht="12.95" customHeight="1">
      <c r="A34" s="535" t="s">
        <v>90</v>
      </c>
      <c r="B34" s="535"/>
      <c r="C34" s="535"/>
      <c r="D34" s="491">
        <f>D4</f>
        <v>2023</v>
      </c>
      <c r="E34" s="354"/>
      <c r="F34" s="343"/>
      <c r="G34" s="343"/>
      <c r="H34" s="343"/>
      <c r="I34" s="491">
        <f>D34-1</f>
        <v>2022</v>
      </c>
      <c r="J34" s="492"/>
      <c r="K34" s="492"/>
    </row>
    <row r="35" spans="1:11" ht="24.95" customHeight="1">
      <c r="A35" s="305"/>
      <c r="B35" s="273"/>
      <c r="C35" s="151"/>
      <c r="D35" s="493"/>
      <c r="E35" s="356"/>
      <c r="F35" s="357"/>
      <c r="G35" s="357"/>
      <c r="H35" s="358"/>
      <c r="I35" s="493"/>
      <c r="J35" s="494"/>
      <c r="K35" s="494"/>
    </row>
    <row r="36" spans="1:11" ht="24.95" customHeight="1">
      <c r="A36" s="131"/>
      <c r="B36" s="132"/>
      <c r="C36" s="353"/>
      <c r="D36" s="365" t="s">
        <v>159</v>
      </c>
      <c r="E36" s="489" t="s">
        <v>60</v>
      </c>
      <c r="F36" s="489"/>
      <c r="G36" s="490" t="s">
        <v>33</v>
      </c>
      <c r="H36" s="490" t="s">
        <v>270</v>
      </c>
      <c r="I36" s="488" t="s">
        <v>60</v>
      </c>
      <c r="J36" s="489"/>
      <c r="K36" s="490" t="s">
        <v>33</v>
      </c>
    </row>
    <row r="37" spans="1:11" ht="24.95" customHeight="1">
      <c r="A37" s="131"/>
      <c r="B37" s="307"/>
      <c r="C37" s="307"/>
      <c r="D37" s="366"/>
      <c r="E37" s="489"/>
      <c r="F37" s="489"/>
      <c r="G37" s="490"/>
      <c r="H37" s="490"/>
      <c r="I37" s="488"/>
      <c r="J37" s="489"/>
      <c r="K37" s="490"/>
    </row>
    <row r="38" spans="1:11" ht="15" customHeight="1">
      <c r="A38" s="534" t="s">
        <v>158</v>
      </c>
      <c r="B38" s="534"/>
      <c r="C38" s="367" t="s">
        <v>184</v>
      </c>
      <c r="D38" s="344"/>
      <c r="E38" s="220" t="s">
        <v>261</v>
      </c>
      <c r="F38" s="220" t="s">
        <v>262</v>
      </c>
      <c r="G38" s="486"/>
      <c r="H38" s="486"/>
      <c r="I38" s="222" t="s">
        <v>261</v>
      </c>
      <c r="J38" s="220" t="s">
        <v>262</v>
      </c>
      <c r="K38" s="486"/>
    </row>
    <row r="39" spans="1:11" ht="11.1" customHeight="1">
      <c r="A39" s="453" t="str">
        <f>'3.1'!D5</f>
        <v>Leden</v>
      </c>
      <c r="B39" s="453"/>
      <c r="C39" s="165" t="s">
        <v>4</v>
      </c>
      <c r="D39" s="313">
        <v>135</v>
      </c>
      <c r="E39" s="309">
        <v>19767.865307949101</v>
      </c>
      <c r="F39" s="309">
        <v>215523.33815</v>
      </c>
      <c r="G39" s="310">
        <f>E39/$E$44</f>
        <v>0.19188364845213346</v>
      </c>
      <c r="H39" s="310">
        <f>(E39-I39)/I39</f>
        <v>-0.18738071298661529</v>
      </c>
      <c r="I39" s="313">
        <v>24326.108946542274</v>
      </c>
      <c r="J39" s="309">
        <v>260139.90506000002</v>
      </c>
      <c r="K39" s="310">
        <f>I39/$I$44</f>
        <v>0.19013634533825161</v>
      </c>
    </row>
    <row r="40" spans="1:11" ht="11.1" customHeight="1">
      <c r="A40" s="447"/>
      <c r="B40" s="447"/>
      <c r="C40" s="155" t="s">
        <v>5</v>
      </c>
      <c r="D40" s="314">
        <v>1479</v>
      </c>
      <c r="E40" s="130">
        <v>19991.42140319771</v>
      </c>
      <c r="F40" s="130">
        <v>217960.93731000001</v>
      </c>
      <c r="G40" s="308">
        <f t="shared" ref="G40" si="9">E40/$E$44</f>
        <v>0.19405367331429021</v>
      </c>
      <c r="H40" s="308">
        <f>(E40-I40)/I40</f>
        <v>-0.1989354421985409</v>
      </c>
      <c r="I40" s="314">
        <v>24956.067783181727</v>
      </c>
      <c r="J40" s="130">
        <v>266876.64655</v>
      </c>
      <c r="K40" s="308">
        <f t="shared" ref="K40:K43" si="10">I40/$I$44</f>
        <v>0.19506019366826524</v>
      </c>
    </row>
    <row r="41" spans="1:11" ht="11.1" customHeight="1">
      <c r="A41" s="447"/>
      <c r="B41" s="447"/>
      <c r="C41" s="155" t="s">
        <v>6</v>
      </c>
      <c r="D41" s="314">
        <v>37678</v>
      </c>
      <c r="E41" s="130">
        <v>26892.801402867524</v>
      </c>
      <c r="F41" s="130">
        <v>293204.77431000001</v>
      </c>
      <c r="G41" s="308">
        <f>E41/$E$44</f>
        <v>0.26104431459302818</v>
      </c>
      <c r="H41" s="308">
        <f t="shared" ref="H41:H43" si="11">(E41-I41)/I41</f>
        <v>-0.16890492244525632</v>
      </c>
      <c r="I41" s="314">
        <v>32358.272993255832</v>
      </c>
      <c r="J41" s="130">
        <v>346034.77838000003</v>
      </c>
      <c r="K41" s="308">
        <f t="shared" si="10"/>
        <v>0.25291688785557415</v>
      </c>
    </row>
    <row r="42" spans="1:11" ht="11.1" customHeight="1">
      <c r="A42" s="447"/>
      <c r="B42" s="447"/>
      <c r="C42" s="155" t="s">
        <v>7</v>
      </c>
      <c r="D42" s="314">
        <v>367654</v>
      </c>
      <c r="E42" s="130">
        <v>35333.401186640353</v>
      </c>
      <c r="F42" s="130">
        <v>385230.29882000003</v>
      </c>
      <c r="G42" s="308">
        <f>E42/$E$44</f>
        <v>0.34297592715735181</v>
      </c>
      <c r="H42" s="308">
        <f t="shared" si="11"/>
        <v>-0.21778072203632634</v>
      </c>
      <c r="I42" s="314">
        <v>45170.71131080106</v>
      </c>
      <c r="J42" s="130">
        <v>483049.17512000003</v>
      </c>
      <c r="K42" s="308">
        <f t="shared" si="10"/>
        <v>0.35306073749150602</v>
      </c>
    </row>
    <row r="43" spans="1:11" ht="11.1" customHeight="1">
      <c r="A43" s="447"/>
      <c r="B43" s="447"/>
      <c r="C43" s="155" t="s">
        <v>93</v>
      </c>
      <c r="D43" s="314">
        <v>39</v>
      </c>
      <c r="E43" s="130">
        <v>1034.572426388811</v>
      </c>
      <c r="F43" s="130">
        <v>11279.65697</v>
      </c>
      <c r="G43" s="308">
        <f>E43/$E$44</f>
        <v>1.0042436483196441E-2</v>
      </c>
      <c r="H43" s="308">
        <f t="shared" si="11"/>
        <v>-8.3784661583895526E-2</v>
      </c>
      <c r="I43" s="314">
        <v>1129.1804262710934</v>
      </c>
      <c r="J43" s="130">
        <v>12075.2952</v>
      </c>
      <c r="K43" s="308">
        <f t="shared" si="10"/>
        <v>8.8258356464029613E-3</v>
      </c>
    </row>
    <row r="44" spans="1:11" ht="11.1" customHeight="1">
      <c r="A44" s="452"/>
      <c r="B44" s="452"/>
      <c r="C44" s="319" t="s">
        <v>0</v>
      </c>
      <c r="D44" s="322">
        <v>406985</v>
      </c>
      <c r="E44" s="320">
        <v>103020.06172704349</v>
      </c>
      <c r="F44" s="320">
        <v>1123199.00556</v>
      </c>
      <c r="G44" s="321">
        <f>SUM(G39:G43)</f>
        <v>1</v>
      </c>
      <c r="H44" s="321">
        <f>(E44-I44)/I44</f>
        <v>-0.19478046915162872</v>
      </c>
      <c r="I44" s="322">
        <v>127940.34146005199</v>
      </c>
      <c r="J44" s="320">
        <v>1368175.8003100001</v>
      </c>
      <c r="K44" s="321">
        <f>SUM(K39:K43)</f>
        <v>0.99999999999999989</v>
      </c>
    </row>
    <row r="45" spans="1:11" ht="11.1" customHeight="1">
      <c r="A45" s="453" t="str">
        <f>'3.1'!E5</f>
        <v>Únor</v>
      </c>
      <c r="B45" s="453"/>
      <c r="C45" s="165" t="s">
        <v>4</v>
      </c>
      <c r="D45" s="313">
        <v>145</v>
      </c>
      <c r="E45" s="309">
        <v>18463.714934024938</v>
      </c>
      <c r="F45" s="309">
        <v>201144.25449000002</v>
      </c>
      <c r="G45" s="310">
        <f>E45/$E$50</f>
        <v>0.18966793991128247</v>
      </c>
      <c r="H45" s="310">
        <f>(E45-I45)/I45</f>
        <v>-6.0207054734864152E-2</v>
      </c>
      <c r="I45" s="313">
        <v>19646.57750097914</v>
      </c>
      <c r="J45" s="309">
        <v>210699.64882000003</v>
      </c>
      <c r="K45" s="310">
        <f>I45/$I$50</f>
        <v>0.194960704247443</v>
      </c>
    </row>
    <row r="46" spans="1:11" ht="11.1" customHeight="1">
      <c r="A46" s="447"/>
      <c r="B46" s="447"/>
      <c r="C46" s="155" t="s">
        <v>5</v>
      </c>
      <c r="D46" s="314">
        <v>1472</v>
      </c>
      <c r="E46" s="130">
        <v>18810.64915011518</v>
      </c>
      <c r="F46" s="130">
        <v>204924.16413999998</v>
      </c>
      <c r="G46" s="308">
        <f t="shared" ref="G46:G49" si="12">E46/$E$50</f>
        <v>0.19323181090288402</v>
      </c>
      <c r="H46" s="308">
        <f>(E46-I46)/I46</f>
        <v>-4.3388980165537286E-2</v>
      </c>
      <c r="I46" s="314">
        <v>19663.843255088446</v>
      </c>
      <c r="J46" s="130">
        <v>210884.91539000001</v>
      </c>
      <c r="K46" s="308">
        <f t="shared" ref="K46:K49" si="13">I46/$I$50</f>
        <v>0.19513203910616564</v>
      </c>
    </row>
    <row r="47" spans="1:11" ht="11.1" customHeight="1">
      <c r="A47" s="447"/>
      <c r="B47" s="447"/>
      <c r="C47" s="155" t="s">
        <v>6</v>
      </c>
      <c r="D47" s="314">
        <v>37571</v>
      </c>
      <c r="E47" s="130">
        <v>25644.976486145606</v>
      </c>
      <c r="F47" s="130">
        <v>279377.67213000002</v>
      </c>
      <c r="G47" s="308">
        <f t="shared" si="12"/>
        <v>0.26343722683007204</v>
      </c>
      <c r="H47" s="308">
        <f t="shared" ref="H47:H49" si="14">(E47-I47)/I47</f>
        <v>1.7200676264114863E-2</v>
      </c>
      <c r="I47" s="314">
        <v>25211.324652606621</v>
      </c>
      <c r="J47" s="130">
        <v>270378.88764999999</v>
      </c>
      <c r="K47" s="308">
        <f t="shared" si="13"/>
        <v>0.25018187564923944</v>
      </c>
    </row>
    <row r="48" spans="1:11" ht="11.1" customHeight="1">
      <c r="A48" s="447"/>
      <c r="B48" s="447"/>
      <c r="C48" s="155" t="s">
        <v>7</v>
      </c>
      <c r="D48" s="314">
        <v>367111</v>
      </c>
      <c r="E48" s="130">
        <v>33396.666456474886</v>
      </c>
      <c r="F48" s="130">
        <v>363824.97509999998</v>
      </c>
      <c r="G48" s="308">
        <f t="shared" si="12"/>
        <v>0.34306622201098946</v>
      </c>
      <c r="H48" s="308">
        <f t="shared" si="14"/>
        <v>-5.0961690502158978E-2</v>
      </c>
      <c r="I48" s="314">
        <v>35190.008793370907</v>
      </c>
      <c r="J48" s="130">
        <v>377395.30012999999</v>
      </c>
      <c r="K48" s="308">
        <f t="shared" si="13"/>
        <v>0.34920427725833592</v>
      </c>
    </row>
    <row r="49" spans="1:11" ht="11.1" customHeight="1">
      <c r="A49" s="447"/>
      <c r="B49" s="447"/>
      <c r="C49" s="155" t="s">
        <v>93</v>
      </c>
      <c r="D49" s="314">
        <v>39</v>
      </c>
      <c r="E49" s="130">
        <v>1031.5728681935757</v>
      </c>
      <c r="F49" s="130">
        <v>11238.007049999998</v>
      </c>
      <c r="G49" s="308">
        <f t="shared" si="12"/>
        <v>1.0596800344772056E-2</v>
      </c>
      <c r="H49" s="308">
        <f t="shared" si="14"/>
        <v>-2.7031483594785723E-2</v>
      </c>
      <c r="I49" s="314">
        <v>1060.2325263358823</v>
      </c>
      <c r="J49" s="130">
        <v>11370.465260000001</v>
      </c>
      <c r="K49" s="308">
        <f t="shared" si="13"/>
        <v>1.0521103738815967E-2</v>
      </c>
    </row>
    <row r="50" spans="1:11" ht="11.1" customHeight="1">
      <c r="A50" s="452"/>
      <c r="B50" s="452"/>
      <c r="C50" s="319" t="s">
        <v>0</v>
      </c>
      <c r="D50" s="322">
        <v>406338</v>
      </c>
      <c r="E50" s="320">
        <v>97347.579894954179</v>
      </c>
      <c r="F50" s="320">
        <v>1060509.0729099999</v>
      </c>
      <c r="G50" s="321">
        <f>SUM(G45:G49)</f>
        <v>1</v>
      </c>
      <c r="H50" s="321">
        <f t="shared" ref="H50" si="15">(E50-I50)/I50</f>
        <v>-3.3981733858804507E-2</v>
      </c>
      <c r="I50" s="322">
        <v>100771.986728381</v>
      </c>
      <c r="J50" s="320">
        <v>1080729.21725</v>
      </c>
      <c r="K50" s="321">
        <f>SUM(K45:K49)</f>
        <v>1</v>
      </c>
    </row>
    <row r="51" spans="1:11" ht="11.1" customHeight="1">
      <c r="A51" s="453" t="str">
        <f>'3.1'!F5</f>
        <v>Březen</v>
      </c>
      <c r="B51" s="453"/>
      <c r="C51" s="165" t="s">
        <v>4</v>
      </c>
      <c r="D51" s="313">
        <v>136</v>
      </c>
      <c r="E51" s="309">
        <v>16667.23184918275</v>
      </c>
      <c r="F51" s="309">
        <v>181132.64786000003</v>
      </c>
      <c r="G51" s="310">
        <f>E51/$E$56</f>
        <v>0.19771890301965203</v>
      </c>
      <c r="H51" s="310">
        <f>(E51-I51)/I51</f>
        <v>-0.15648604837375116</v>
      </c>
      <c r="I51" s="313">
        <v>19759.284143491921</v>
      </c>
      <c r="J51" s="309">
        <v>213263.67053</v>
      </c>
      <c r="K51" s="310">
        <f>I51/$I$56</f>
        <v>0.20132718584736778</v>
      </c>
    </row>
    <row r="52" spans="1:11" ht="11.1" customHeight="1">
      <c r="A52" s="447"/>
      <c r="B52" s="447"/>
      <c r="C52" s="155" t="s">
        <v>5</v>
      </c>
      <c r="D52" s="314">
        <v>1447</v>
      </c>
      <c r="E52" s="130">
        <v>16427.70253648757</v>
      </c>
      <c r="F52" s="130">
        <v>178529.97398999997</v>
      </c>
      <c r="G52" s="308">
        <f t="shared" ref="G52:G55" si="16">E52/$E$56</f>
        <v>0.19487743099984184</v>
      </c>
      <c r="H52" s="308">
        <f t="shared" ref="H52:H55" si="17">(E52-I52)/I52</f>
        <v>-0.14247327790021344</v>
      </c>
      <c r="I52" s="314">
        <v>19157.073608460625</v>
      </c>
      <c r="J52" s="130">
        <v>206765.50153000001</v>
      </c>
      <c r="K52" s="308">
        <f t="shared" ref="K52:K55" si="18">I52/$I$56</f>
        <v>0.19519126759116812</v>
      </c>
    </row>
    <row r="53" spans="1:11" ht="11.1" customHeight="1">
      <c r="A53" s="447"/>
      <c r="B53" s="447"/>
      <c r="C53" s="155" t="s">
        <v>6</v>
      </c>
      <c r="D53" s="314">
        <v>37553</v>
      </c>
      <c r="E53" s="130">
        <v>21887.412229922753</v>
      </c>
      <c r="F53" s="130">
        <v>237864.00608590498</v>
      </c>
      <c r="G53" s="308">
        <f t="shared" si="16"/>
        <v>0.25964450337033246</v>
      </c>
      <c r="H53" s="308">
        <f t="shared" si="17"/>
        <v>-0.10117721798000642</v>
      </c>
      <c r="I53" s="314">
        <v>24351.198776619221</v>
      </c>
      <c r="J53" s="130">
        <v>262826.56374409498</v>
      </c>
      <c r="K53" s="308">
        <f t="shared" si="18"/>
        <v>0.24811416679390985</v>
      </c>
    </row>
    <row r="54" spans="1:11" ht="11.1" customHeight="1">
      <c r="A54" s="447"/>
      <c r="B54" s="447"/>
      <c r="C54" s="155" t="s">
        <v>7</v>
      </c>
      <c r="D54" s="314">
        <v>366748</v>
      </c>
      <c r="E54" s="130">
        <v>28097.930114933653</v>
      </c>
      <c r="F54" s="130">
        <v>305357.5338030493</v>
      </c>
      <c r="G54" s="308">
        <f t="shared" si="16"/>
        <v>0.33331821202930778</v>
      </c>
      <c r="H54" s="308">
        <f t="shared" si="17"/>
        <v>-0.16784879867515728</v>
      </c>
      <c r="I54" s="314">
        <v>33765.41435042068</v>
      </c>
      <c r="J54" s="130">
        <v>364435.76796873804</v>
      </c>
      <c r="K54" s="308">
        <f t="shared" si="18"/>
        <v>0.34403553290565608</v>
      </c>
    </row>
    <row r="55" spans="1:11" ht="11.1" customHeight="1">
      <c r="A55" s="447"/>
      <c r="B55" s="447"/>
      <c r="C55" s="155" t="s">
        <v>93</v>
      </c>
      <c r="D55" s="314">
        <v>39</v>
      </c>
      <c r="E55" s="130">
        <v>1217.337683842788</v>
      </c>
      <c r="F55" s="130">
        <v>13229.559309999999</v>
      </c>
      <c r="G55" s="308">
        <f t="shared" si="16"/>
        <v>1.4440950580865766E-2</v>
      </c>
      <c r="H55" s="308">
        <f t="shared" si="17"/>
        <v>9.4565072806328018E-2</v>
      </c>
      <c r="I55" s="314">
        <v>1112.1656574713154</v>
      </c>
      <c r="J55" s="130">
        <v>12003.790070000001</v>
      </c>
      <c r="K55" s="308">
        <f t="shared" si="18"/>
        <v>1.1331846861898387E-2</v>
      </c>
    </row>
    <row r="56" spans="1:11" ht="11.1" customHeight="1">
      <c r="A56" s="452"/>
      <c r="B56" s="452"/>
      <c r="C56" s="319" t="s">
        <v>0</v>
      </c>
      <c r="D56" s="322">
        <v>405923</v>
      </c>
      <c r="E56" s="320">
        <v>84297.614414369527</v>
      </c>
      <c r="F56" s="320">
        <v>916113.72104895429</v>
      </c>
      <c r="G56" s="321">
        <f>SUM(G51:G55)</f>
        <v>0.99999999999999989</v>
      </c>
      <c r="H56" s="321">
        <f t="shared" ref="H56" si="19">(E56-I56)/I56</f>
        <v>-0.1410922905685649</v>
      </c>
      <c r="I56" s="322">
        <v>98145.136536463746</v>
      </c>
      <c r="J56" s="320">
        <v>1059295.293842833</v>
      </c>
      <c r="K56" s="321">
        <f>SUM(K51:K55)</f>
        <v>1.0000000000000002</v>
      </c>
    </row>
    <row r="57" spans="1:11" ht="11.1" customHeight="1">
      <c r="A57" s="510" t="str">
        <f>'3.1'!G5</f>
        <v>I. čtvrtletí</v>
      </c>
      <c r="B57" s="453"/>
      <c r="C57" s="165" t="s">
        <v>4</v>
      </c>
      <c r="D57" s="313">
        <f>D51</f>
        <v>136</v>
      </c>
      <c r="E57" s="309">
        <f>E39+E45+E51</f>
        <v>54898.812091156782</v>
      </c>
      <c r="F57" s="309">
        <f>F39+F45+F51</f>
        <v>597800.24050000007</v>
      </c>
      <c r="G57" s="310">
        <f>E57/$E$62</f>
        <v>0.19285392553892569</v>
      </c>
      <c r="H57" s="310">
        <f>(E57-I57)/I57</f>
        <v>-0.13859854666257709</v>
      </c>
      <c r="I57" s="313">
        <f>I39+I45+I51</f>
        <v>63731.970591013334</v>
      </c>
      <c r="J57" s="309">
        <f>J39+J45+J51</f>
        <v>684103.22441000002</v>
      </c>
      <c r="K57" s="310">
        <f>I57/$I$62</f>
        <v>0.19498398375161496</v>
      </c>
    </row>
    <row r="58" spans="1:11" ht="11.1" customHeight="1">
      <c r="A58" s="447"/>
      <c r="B58" s="447"/>
      <c r="C58" s="155" t="s">
        <v>5</v>
      </c>
      <c r="D58" s="314">
        <f>D52</f>
        <v>1447</v>
      </c>
      <c r="E58" s="130">
        <f t="shared" ref="E58:F59" si="20">E40+E46+E52</f>
        <v>55229.773089800467</v>
      </c>
      <c r="F58" s="130">
        <f t="shared" si="20"/>
        <v>601415.07543999993</v>
      </c>
      <c r="G58" s="308">
        <f t="shared" ref="G58:G61" si="21">E58/$E$62</f>
        <v>0.1940165577591409</v>
      </c>
      <c r="H58" s="308">
        <f t="shared" ref="H58:H61" si="22">(E58-I58)/I58</f>
        <v>-0.13401717883456668</v>
      </c>
      <c r="I58" s="314">
        <f t="shared" ref="I58:J58" si="23">I40+I46+I52</f>
        <v>63776.984646730802</v>
      </c>
      <c r="J58" s="130">
        <f t="shared" si="23"/>
        <v>684527.06347000005</v>
      </c>
      <c r="K58" s="308">
        <f t="shared" ref="K58:K61" si="24">I58/$I$62</f>
        <v>0.19512170144380644</v>
      </c>
    </row>
    <row r="59" spans="1:11" ht="11.1" customHeight="1">
      <c r="A59" s="447"/>
      <c r="B59" s="447"/>
      <c r="C59" s="155" t="s">
        <v>6</v>
      </c>
      <c r="D59" s="314">
        <f>D53</f>
        <v>37553</v>
      </c>
      <c r="E59" s="130">
        <f>E41+E47+E53</f>
        <v>74425.19011893589</v>
      </c>
      <c r="F59" s="130">
        <f t="shared" si="20"/>
        <v>810446.4525259051</v>
      </c>
      <c r="G59" s="308">
        <f t="shared" si="21"/>
        <v>0.26144809927006951</v>
      </c>
      <c r="H59" s="308">
        <f t="shared" si="22"/>
        <v>-9.1498210843672226E-2</v>
      </c>
      <c r="I59" s="314">
        <f>I41+I47+I53</f>
        <v>81920.796422481668</v>
      </c>
      <c r="J59" s="130">
        <f t="shared" ref="J59" si="25">J41+J47+J53</f>
        <v>879240.22977409489</v>
      </c>
      <c r="K59" s="308">
        <f t="shared" si="24"/>
        <v>0.25063156043087842</v>
      </c>
    </row>
    <row r="60" spans="1:11" ht="11.1" customHeight="1">
      <c r="A60" s="447"/>
      <c r="B60" s="447"/>
      <c r="C60" s="155" t="s">
        <v>7</v>
      </c>
      <c r="D60" s="314">
        <f>D54</f>
        <v>366748</v>
      </c>
      <c r="E60" s="130">
        <f t="shared" ref="E60:F61" si="26">E42+E48+E54</f>
        <v>96827.997758048892</v>
      </c>
      <c r="F60" s="130">
        <f t="shared" si="26"/>
        <v>1054412.8077230493</v>
      </c>
      <c r="G60" s="308">
        <f t="shared" si="21"/>
        <v>0.34014687674311295</v>
      </c>
      <c r="H60" s="308">
        <f t="shared" si="22"/>
        <v>-0.15157033732204581</v>
      </c>
      <c r="I60" s="314">
        <f t="shared" ref="I60:J60" si="27">I42+I48+I54</f>
        <v>114126.13445459265</v>
      </c>
      <c r="J60" s="130">
        <f t="shared" si="27"/>
        <v>1224880.2432187381</v>
      </c>
      <c r="K60" s="308">
        <f t="shared" si="24"/>
        <v>0.3491617808106301</v>
      </c>
    </row>
    <row r="61" spans="1:11" ht="11.1" customHeight="1">
      <c r="A61" s="447"/>
      <c r="B61" s="447"/>
      <c r="C61" s="155" t="s">
        <v>93</v>
      </c>
      <c r="D61" s="314">
        <f>D55</f>
        <v>39</v>
      </c>
      <c r="E61" s="130">
        <f>E43+E49+E55</f>
        <v>3283.4829784251747</v>
      </c>
      <c r="F61" s="130">
        <f t="shared" si="26"/>
        <v>35747.223329999993</v>
      </c>
      <c r="G61" s="308">
        <f t="shared" si="21"/>
        <v>1.1534540688750915E-2</v>
      </c>
      <c r="H61" s="308">
        <f t="shared" si="22"/>
        <v>-5.4809028620060362E-3</v>
      </c>
      <c r="I61" s="314">
        <f>I43+I49+I55</f>
        <v>3301.5786100782907</v>
      </c>
      <c r="J61" s="130">
        <f t="shared" ref="J61" si="28">J43+J49+J55</f>
        <v>35449.55053</v>
      </c>
      <c r="K61" s="308">
        <f t="shared" si="24"/>
        <v>1.0100973563070071E-2</v>
      </c>
    </row>
    <row r="62" spans="1:11" ht="11.1" customHeight="1">
      <c r="A62" s="452"/>
      <c r="B62" s="452"/>
      <c r="C62" s="319" t="s">
        <v>0</v>
      </c>
      <c r="D62" s="322">
        <f>SUM(D57:D61)</f>
        <v>405923</v>
      </c>
      <c r="E62" s="320">
        <f>SUM(E57:E61)</f>
        <v>284665.25603636721</v>
      </c>
      <c r="F62" s="320">
        <f>SUM(F57:F61)</f>
        <v>3099821.7995189545</v>
      </c>
      <c r="G62" s="321">
        <f>SUM(G57:G61)</f>
        <v>1</v>
      </c>
      <c r="H62" s="321">
        <f>(E62-I62)/I62</f>
        <v>-0.12908442744008033</v>
      </c>
      <c r="I62" s="322">
        <f>SUM(I57:I61)</f>
        <v>326857.46472489677</v>
      </c>
      <c r="J62" s="320">
        <f>SUM(J57:J61)</f>
        <v>3508200.3114028331</v>
      </c>
      <c r="K62" s="321">
        <f>SUM(K57:K61)</f>
        <v>1</v>
      </c>
    </row>
    <row r="63" spans="1:11" ht="15" customHeight="1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</row>
    <row r="64" spans="1:11" ht="15" customHeight="1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</row>
    <row r="65" spans="1:11" ht="15" customHeight="1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</row>
    <row r="66" spans="1:11" ht="15" customHeight="1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</row>
    <row r="67" spans="1:11" ht="15" customHeight="1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</row>
    <row r="68" spans="1:11" ht="15" customHeight="1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</row>
    <row r="69" spans="1:11" ht="15" customHeight="1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</row>
    <row r="70" spans="1:11" ht="15" customHeight="1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</row>
    <row r="71" spans="1:11" ht="15" customHeight="1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</row>
    <row r="72" spans="1:11" ht="15" customHeight="1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</row>
    <row r="73" spans="1:11" ht="15" customHeight="1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</row>
    <row r="74" spans="1:11" ht="15" customHeight="1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</row>
    <row r="75" spans="1:11" ht="15" customHeight="1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</row>
    <row r="76" spans="1:11" ht="15" customHeight="1">
      <c r="A76" s="95"/>
      <c r="B76" s="95"/>
      <c r="C76" s="95"/>
      <c r="D76" s="95"/>
      <c r="E76" s="95"/>
      <c r="F76" s="95"/>
      <c r="G76" s="95"/>
      <c r="H76" s="95"/>
      <c r="I76" s="95"/>
      <c r="J76" s="95"/>
      <c r="K76" s="95"/>
    </row>
    <row r="77" spans="1:11" ht="15" customHeight="1">
      <c r="A77" s="95"/>
      <c r="B77" s="95"/>
      <c r="C77" s="95"/>
      <c r="D77" s="95"/>
      <c r="E77" s="95"/>
      <c r="F77" s="95"/>
      <c r="G77" s="95"/>
      <c r="H77" s="95"/>
      <c r="I77" s="95"/>
      <c r="J77" s="95"/>
      <c r="K77" s="95"/>
    </row>
    <row r="78" spans="1:11" ht="15" customHeight="1">
      <c r="A78" s="95"/>
      <c r="B78" s="95"/>
      <c r="C78" s="95"/>
      <c r="D78" s="95"/>
      <c r="E78" s="95"/>
      <c r="F78" s="95"/>
      <c r="G78" s="95"/>
      <c r="H78" s="95"/>
      <c r="I78" s="95"/>
      <c r="J78" s="95"/>
      <c r="K78" s="95"/>
    </row>
    <row r="79" spans="1:11" ht="15" customHeight="1">
      <c r="A79" s="95"/>
      <c r="B79" s="95"/>
      <c r="C79" s="95"/>
      <c r="D79" s="95"/>
      <c r="E79" s="95"/>
      <c r="F79" s="95"/>
      <c r="G79" s="95"/>
      <c r="H79" s="95"/>
      <c r="I79" s="95"/>
      <c r="J79" s="95"/>
      <c r="K79" s="95"/>
    </row>
    <row r="80" spans="1:11" ht="15" customHeight="1">
      <c r="A80" s="95"/>
      <c r="B80" s="95"/>
      <c r="C80" s="95"/>
      <c r="D80" s="95"/>
      <c r="E80" s="95"/>
      <c r="F80" s="95"/>
      <c r="G80" s="95"/>
      <c r="H80" s="95"/>
      <c r="I80" s="95"/>
      <c r="J80" s="95"/>
      <c r="K80" s="95"/>
    </row>
    <row r="81" spans="1:11" ht="15" customHeight="1">
      <c r="A81" s="95"/>
      <c r="B81" s="95"/>
      <c r="C81" s="95"/>
      <c r="D81" s="95"/>
      <c r="E81" s="95"/>
      <c r="F81" s="95"/>
      <c r="G81" s="95"/>
      <c r="H81" s="95"/>
      <c r="I81" s="95"/>
      <c r="J81" s="95"/>
      <c r="K81" s="95"/>
    </row>
    <row r="82" spans="1:11" ht="15" customHeight="1">
      <c r="A82" s="95"/>
      <c r="B82" s="95"/>
      <c r="C82" s="95"/>
      <c r="D82" s="95"/>
      <c r="E82" s="95"/>
      <c r="F82" s="95"/>
      <c r="G82" s="95"/>
      <c r="H82" s="95"/>
      <c r="I82" s="95"/>
      <c r="J82" s="95"/>
      <c r="K82" s="95"/>
    </row>
    <row r="83" spans="1:11" ht="15" customHeight="1">
      <c r="A83" s="95"/>
      <c r="B83" s="95"/>
      <c r="C83" s="95"/>
      <c r="D83" s="95"/>
      <c r="E83" s="95"/>
      <c r="F83" s="95"/>
      <c r="G83" s="95"/>
      <c r="H83" s="95"/>
      <c r="I83" s="95"/>
      <c r="J83" s="95"/>
      <c r="K83" s="95"/>
    </row>
    <row r="84" spans="1:11" ht="15" customHeight="1">
      <c r="A84" s="95"/>
      <c r="B84" s="95"/>
      <c r="C84" s="95"/>
      <c r="D84" s="95"/>
      <c r="E84" s="95"/>
      <c r="F84" s="95"/>
      <c r="G84" s="95"/>
      <c r="H84" s="95"/>
      <c r="I84" s="95"/>
      <c r="J84" s="95"/>
      <c r="K84" s="95"/>
    </row>
    <row r="85" spans="1:11" ht="15" customHeight="1">
      <c r="A85" s="95"/>
      <c r="B85" s="95"/>
      <c r="C85" s="95"/>
      <c r="D85" s="95"/>
      <c r="E85" s="95"/>
      <c r="F85" s="95"/>
      <c r="G85" s="95"/>
      <c r="H85" s="95"/>
      <c r="I85" s="95"/>
      <c r="J85" s="95"/>
      <c r="K85" s="95"/>
    </row>
    <row r="86" spans="1:11" ht="15" customHeight="1">
      <c r="A86" s="95"/>
      <c r="B86" s="95"/>
      <c r="C86" s="95"/>
      <c r="D86" s="95"/>
      <c r="E86" s="95"/>
      <c r="F86" s="95"/>
      <c r="G86" s="95"/>
      <c r="H86" s="95"/>
      <c r="I86" s="95"/>
      <c r="J86" s="95"/>
      <c r="K86" s="95"/>
    </row>
    <row r="87" spans="1:11" ht="15" customHeight="1">
      <c r="A87" s="95"/>
      <c r="B87" s="95"/>
      <c r="C87" s="95"/>
      <c r="D87" s="95"/>
      <c r="E87" s="95"/>
      <c r="F87" s="95"/>
      <c r="G87" s="95"/>
      <c r="H87" s="95"/>
      <c r="I87" s="95"/>
      <c r="J87" s="95"/>
      <c r="K87" s="95"/>
    </row>
    <row r="88" spans="1:11" ht="15" customHeight="1">
      <c r="A88" s="95"/>
      <c r="B88" s="95"/>
      <c r="C88" s="95"/>
      <c r="D88" s="95"/>
      <c r="E88" s="95"/>
      <c r="F88" s="95"/>
      <c r="G88" s="95"/>
      <c r="H88" s="95"/>
      <c r="I88" s="95"/>
      <c r="J88" s="95"/>
      <c r="K88" s="95"/>
    </row>
    <row r="89" spans="1:11" ht="15" customHeight="1">
      <c r="A89" s="95"/>
      <c r="B89" s="95"/>
      <c r="C89" s="95"/>
      <c r="D89" s="95"/>
      <c r="E89" s="95"/>
      <c r="F89" s="95"/>
      <c r="G89" s="95"/>
      <c r="H89" s="95"/>
      <c r="I89" s="95"/>
      <c r="J89" s="95"/>
      <c r="K89" s="95"/>
    </row>
    <row r="90" spans="1:11" ht="15" customHeight="1">
      <c r="A90" s="95"/>
      <c r="B90" s="95"/>
      <c r="C90" s="95"/>
      <c r="D90" s="95"/>
      <c r="E90" s="95"/>
      <c r="F90" s="95"/>
      <c r="G90" s="95"/>
      <c r="H90" s="95"/>
      <c r="I90" s="95"/>
      <c r="J90" s="95"/>
      <c r="K90" s="95"/>
    </row>
    <row r="91" spans="1:11" ht="15" customHeight="1">
      <c r="A91" s="95"/>
      <c r="B91" s="95"/>
      <c r="C91" s="95"/>
      <c r="D91" s="95"/>
      <c r="E91" s="95"/>
      <c r="F91" s="95"/>
      <c r="G91" s="95"/>
      <c r="H91" s="95"/>
      <c r="I91" s="95"/>
      <c r="J91" s="95"/>
      <c r="K91" s="95"/>
    </row>
    <row r="92" spans="1:11" ht="15" customHeight="1">
      <c r="A92" s="95"/>
      <c r="B92" s="95"/>
      <c r="C92" s="95"/>
      <c r="D92" s="95"/>
      <c r="E92" s="95"/>
      <c r="F92" s="95"/>
      <c r="G92" s="95"/>
      <c r="H92" s="95"/>
      <c r="I92" s="95"/>
      <c r="J92" s="95"/>
      <c r="K92" s="95"/>
    </row>
    <row r="93" spans="1:11" ht="15" customHeight="1">
      <c r="A93" s="95"/>
      <c r="B93" s="95"/>
      <c r="C93" s="95"/>
      <c r="D93" s="95"/>
      <c r="E93" s="95"/>
      <c r="F93" s="95"/>
      <c r="G93" s="95"/>
      <c r="H93" s="95"/>
      <c r="I93" s="95"/>
      <c r="J93" s="95"/>
      <c r="K93" s="95"/>
    </row>
    <row r="94" spans="1:11" ht="15" customHeight="1">
      <c r="A94" s="95"/>
      <c r="B94" s="95"/>
      <c r="C94" s="95"/>
      <c r="D94" s="95"/>
      <c r="E94" s="95"/>
      <c r="F94" s="95"/>
      <c r="G94" s="95"/>
      <c r="H94" s="95"/>
      <c r="I94" s="95"/>
      <c r="J94" s="95"/>
      <c r="K94" s="95"/>
    </row>
    <row r="95" spans="1:11" ht="15" customHeight="1">
      <c r="A95" s="95"/>
      <c r="B95" s="95"/>
      <c r="C95" s="95"/>
      <c r="D95" s="95"/>
      <c r="E95" s="95"/>
      <c r="F95" s="95"/>
      <c r="G95" s="95"/>
      <c r="H95" s="95"/>
      <c r="I95" s="95"/>
      <c r="J95" s="95"/>
      <c r="K95" s="95"/>
    </row>
    <row r="96" spans="1:11" ht="15" customHeight="1">
      <c r="A96" s="95"/>
      <c r="B96" s="95"/>
      <c r="C96" s="95"/>
      <c r="D96" s="95"/>
      <c r="E96" s="95"/>
      <c r="F96" s="95"/>
      <c r="G96" s="95"/>
      <c r="H96" s="95"/>
      <c r="I96" s="95"/>
      <c r="J96" s="95"/>
      <c r="K96" s="95"/>
    </row>
    <row r="97" spans="1:11" ht="15" customHeight="1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</row>
    <row r="98" spans="1:11" ht="15" customHeight="1">
      <c r="A98" s="95"/>
      <c r="B98" s="95"/>
      <c r="C98" s="95"/>
      <c r="D98" s="95"/>
      <c r="E98" s="95"/>
      <c r="F98" s="95"/>
      <c r="G98" s="95"/>
      <c r="H98" s="95"/>
      <c r="I98" s="95"/>
      <c r="J98" s="95"/>
      <c r="K98" s="95"/>
    </row>
    <row r="99" spans="1:11" ht="15" customHeight="1">
      <c r="A99" s="95"/>
      <c r="B99" s="95"/>
      <c r="C99" s="95"/>
      <c r="D99" s="95"/>
      <c r="E99" s="95"/>
      <c r="F99" s="95"/>
      <c r="G99" s="95"/>
      <c r="H99" s="95"/>
      <c r="I99" s="95"/>
      <c r="J99" s="95"/>
      <c r="K99" s="95"/>
    </row>
    <row r="100" spans="1:11" ht="15" customHeight="1">
      <c r="A100" s="95"/>
      <c r="B100" s="95"/>
      <c r="C100" s="95"/>
      <c r="D100" s="95"/>
      <c r="E100" s="95"/>
      <c r="F100" s="95"/>
      <c r="G100" s="95"/>
      <c r="H100" s="95"/>
      <c r="I100" s="95"/>
      <c r="J100" s="95"/>
      <c r="K100" s="95"/>
    </row>
    <row r="101" spans="1:11" ht="15" customHeight="1">
      <c r="A101" s="95"/>
      <c r="B101" s="95"/>
      <c r="C101" s="95"/>
      <c r="D101" s="95"/>
      <c r="E101" s="95"/>
      <c r="F101" s="95"/>
      <c r="G101" s="95"/>
      <c r="H101" s="95"/>
      <c r="I101" s="95"/>
      <c r="J101" s="95"/>
      <c r="K101" s="95"/>
    </row>
    <row r="102" spans="1:11" ht="15" customHeight="1">
      <c r="A102" s="95"/>
      <c r="B102" s="95"/>
      <c r="C102" s="95"/>
      <c r="D102" s="95"/>
      <c r="E102" s="95"/>
      <c r="F102" s="95"/>
      <c r="G102" s="95"/>
      <c r="H102" s="95"/>
      <c r="I102" s="95"/>
      <c r="J102" s="95"/>
      <c r="K102" s="95"/>
    </row>
    <row r="103" spans="1:11" ht="15" customHeight="1">
      <c r="A103" s="95"/>
      <c r="B103" s="95"/>
      <c r="C103" s="95"/>
      <c r="D103" s="95"/>
      <c r="E103" s="95"/>
      <c r="F103" s="95"/>
      <c r="G103" s="95"/>
      <c r="H103" s="95"/>
      <c r="I103" s="95"/>
      <c r="J103" s="95"/>
      <c r="K103" s="95"/>
    </row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</sheetData>
  <mergeCells count="28">
    <mergeCell ref="A1:K1"/>
    <mergeCell ref="A3:C3"/>
    <mergeCell ref="A9:B14"/>
    <mergeCell ref="A15:B20"/>
    <mergeCell ref="A21:B26"/>
    <mergeCell ref="H6:H8"/>
    <mergeCell ref="A8:B8"/>
    <mergeCell ref="E6:F7"/>
    <mergeCell ref="I6:J7"/>
    <mergeCell ref="G6:G8"/>
    <mergeCell ref="K6:K8"/>
    <mergeCell ref="A4:C4"/>
    <mergeCell ref="D4:D5"/>
    <mergeCell ref="I4:K5"/>
    <mergeCell ref="A27:B32"/>
    <mergeCell ref="H36:H38"/>
    <mergeCell ref="A38:B38"/>
    <mergeCell ref="E36:F37"/>
    <mergeCell ref="G36:G38"/>
    <mergeCell ref="A34:C34"/>
    <mergeCell ref="D34:D35"/>
    <mergeCell ref="I34:K35"/>
    <mergeCell ref="A51:B56"/>
    <mergeCell ref="I36:J37"/>
    <mergeCell ref="K36:K38"/>
    <mergeCell ref="A57:B62"/>
    <mergeCell ref="A39:B44"/>
    <mergeCell ref="A45:B50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2 H62" formula="1"/>
  </ignoredError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List28"/>
  <dimension ref="A1:T120"/>
  <sheetViews>
    <sheetView showGridLines="0" topLeftCell="A46" zoomScaleNormal="100" zoomScaleSheetLayoutView="100" workbookViewId="0">
      <selection activeCell="K1" sqref="K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3" width="9.140625" style="84"/>
    <col min="14" max="14" width="11.140625" style="84" customWidth="1"/>
    <col min="15" max="16384" width="9.140625" style="84"/>
  </cols>
  <sheetData>
    <row r="1" spans="1:16" s="103" customFormat="1" ht="18">
      <c r="A1" s="519" t="s">
        <v>308</v>
      </c>
      <c r="B1" s="519"/>
      <c r="C1" s="519"/>
      <c r="D1" s="519"/>
      <c r="E1" s="519"/>
      <c r="F1" s="519"/>
      <c r="G1" s="519"/>
      <c r="H1" s="519"/>
      <c r="I1" s="519"/>
      <c r="J1" s="519"/>
      <c r="K1" s="519"/>
    </row>
    <row r="2" spans="1:16" s="103" customFormat="1" ht="3" customHeight="1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</row>
    <row r="3" spans="1:16" ht="3" customHeight="1">
      <c r="A3" s="536"/>
      <c r="B3" s="536"/>
      <c r="C3" s="536"/>
      <c r="D3" s="301"/>
      <c r="E3" s="301"/>
      <c r="F3" s="302"/>
      <c r="G3" s="303"/>
      <c r="H3" s="303"/>
      <c r="I3" s="303"/>
      <c r="J3" s="76"/>
      <c r="K3" s="76"/>
    </row>
    <row r="4" spans="1:16" ht="12.95" customHeight="1">
      <c r="A4" s="497" t="s">
        <v>44</v>
      </c>
      <c r="B4" s="497"/>
      <c r="C4" s="497"/>
      <c r="D4" s="491">
        <f>'3.1'!A4</f>
        <v>2023</v>
      </c>
      <c r="E4" s="354"/>
      <c r="F4" s="343"/>
      <c r="G4" s="343"/>
      <c r="H4" s="343"/>
      <c r="I4" s="491">
        <f>D4-1</f>
        <v>2022</v>
      </c>
      <c r="J4" s="492"/>
      <c r="K4" s="492"/>
    </row>
    <row r="5" spans="1:16" ht="24.95" customHeight="1">
      <c r="A5" s="355"/>
      <c r="B5" s="355"/>
      <c r="C5" s="355"/>
      <c r="D5" s="493"/>
      <c r="E5" s="356"/>
      <c r="F5" s="357"/>
      <c r="G5" s="357"/>
      <c r="H5" s="358"/>
      <c r="I5" s="493"/>
      <c r="J5" s="494"/>
      <c r="K5" s="494"/>
    </row>
    <row r="6" spans="1:16" ht="24.95" customHeight="1">
      <c r="A6" s="305"/>
      <c r="B6" s="273"/>
      <c r="C6" s="306"/>
      <c r="D6" s="365" t="s">
        <v>159</v>
      </c>
      <c r="E6" s="489" t="s">
        <v>60</v>
      </c>
      <c r="F6" s="489"/>
      <c r="G6" s="490" t="s">
        <v>33</v>
      </c>
      <c r="H6" s="490" t="s">
        <v>270</v>
      </c>
      <c r="I6" s="488" t="s">
        <v>60</v>
      </c>
      <c r="J6" s="489"/>
      <c r="K6" s="490" t="s">
        <v>33</v>
      </c>
    </row>
    <row r="7" spans="1:16" ht="24.95" customHeight="1">
      <c r="A7" s="305"/>
      <c r="B7" s="307"/>
      <c r="D7" s="366"/>
      <c r="E7" s="489"/>
      <c r="F7" s="489"/>
      <c r="G7" s="490"/>
      <c r="H7" s="490"/>
      <c r="I7" s="488"/>
      <c r="J7" s="489"/>
      <c r="K7" s="490"/>
    </row>
    <row r="8" spans="1:16" ht="15" customHeight="1">
      <c r="A8" s="498" t="s">
        <v>158</v>
      </c>
      <c r="B8" s="498"/>
      <c r="C8" s="324" t="s">
        <v>184</v>
      </c>
      <c r="D8" s="344"/>
      <c r="E8" s="220" t="s">
        <v>261</v>
      </c>
      <c r="F8" s="220" t="s">
        <v>262</v>
      </c>
      <c r="G8" s="486"/>
      <c r="H8" s="486"/>
      <c r="I8" s="222" t="s">
        <v>261</v>
      </c>
      <c r="J8" s="220" t="s">
        <v>262</v>
      </c>
      <c r="K8" s="486"/>
    </row>
    <row r="9" spans="1:16" ht="11.1" customHeight="1">
      <c r="A9" s="453" t="str">
        <f>'3.1'!D5</f>
        <v>Leden</v>
      </c>
      <c r="B9" s="453"/>
      <c r="C9" s="165" t="s">
        <v>4</v>
      </c>
      <c r="D9" s="313">
        <v>184</v>
      </c>
      <c r="E9" s="309">
        <v>54523.303</v>
      </c>
      <c r="F9" s="309">
        <v>593734.87550999958</v>
      </c>
      <c r="G9" s="310">
        <f>E9/$E$14</f>
        <v>0.47346864424588042</v>
      </c>
      <c r="H9" s="310">
        <f>(E9-I9)/I9</f>
        <v>-0.18017968073631871</v>
      </c>
      <c r="I9" s="313">
        <v>66506.405999999988</v>
      </c>
      <c r="J9" s="309">
        <v>710440.3237000003</v>
      </c>
      <c r="K9" s="310">
        <f>I9/$I$14</f>
        <v>0.45748027270241787</v>
      </c>
    </row>
    <row r="10" spans="1:16" ht="11.1" customHeight="1">
      <c r="A10" s="447"/>
      <c r="B10" s="447"/>
      <c r="C10" s="155" t="s">
        <v>5</v>
      </c>
      <c r="D10" s="314">
        <v>630</v>
      </c>
      <c r="E10" s="130">
        <v>9348.3420000000006</v>
      </c>
      <c r="F10" s="130">
        <v>101787.15564000004</v>
      </c>
      <c r="G10" s="308">
        <f>E10/$E$14</f>
        <v>8.1178992635255839E-2</v>
      </c>
      <c r="H10" s="308">
        <f>(E10-I10)/I10</f>
        <v>-0.27142864825109136</v>
      </c>
      <c r="I10" s="314">
        <v>12831.059000000001</v>
      </c>
      <c r="J10" s="130">
        <v>137062.61191999994</v>
      </c>
      <c r="K10" s="308">
        <f>I10/$I$14</f>
        <v>8.8261518302174005E-2</v>
      </c>
      <c r="L10" s="94"/>
      <c r="N10" s="94"/>
      <c r="O10" s="94"/>
      <c r="P10" s="94"/>
    </row>
    <row r="11" spans="1:16" ht="11.1" customHeight="1">
      <c r="A11" s="447"/>
      <c r="B11" s="447"/>
      <c r="C11" s="155" t="s">
        <v>6</v>
      </c>
      <c r="D11" s="314">
        <v>19129</v>
      </c>
      <c r="E11" s="130">
        <v>15516.217000000001</v>
      </c>
      <c r="F11" s="130">
        <v>168944.74176</v>
      </c>
      <c r="G11" s="308">
        <f>E11/$E$14</f>
        <v>0.13473949343851899</v>
      </c>
      <c r="H11" s="308">
        <f t="shared" ref="H11:H13" si="0">(E11-I11)/I11</f>
        <v>-0.1855880600775244</v>
      </c>
      <c r="I11" s="314">
        <v>19052.05</v>
      </c>
      <c r="J11" s="130">
        <v>203515.484</v>
      </c>
      <c r="K11" s="308">
        <f>I11/$I$14</f>
        <v>0.13105409769910137</v>
      </c>
      <c r="L11" s="94"/>
      <c r="N11" s="94"/>
      <c r="O11" s="94"/>
      <c r="P11" s="94"/>
    </row>
    <row r="12" spans="1:16" ht="11.1" customHeight="1">
      <c r="A12" s="447"/>
      <c r="B12" s="447"/>
      <c r="C12" s="155" t="s">
        <v>7</v>
      </c>
      <c r="D12" s="314">
        <v>237440</v>
      </c>
      <c r="E12" s="130">
        <v>34766.1</v>
      </c>
      <c r="F12" s="130">
        <v>378543.4</v>
      </c>
      <c r="G12" s="308">
        <f>E12/$E$14</f>
        <v>0.30190133992279783</v>
      </c>
      <c r="H12" s="308">
        <f t="shared" si="0"/>
        <v>-0.24219880726105988</v>
      </c>
      <c r="I12" s="314">
        <v>45877.599999999999</v>
      </c>
      <c r="J12" s="130">
        <v>490069.2</v>
      </c>
      <c r="K12" s="308">
        <f>I12/$I$14</f>
        <v>0.31558008049529018</v>
      </c>
      <c r="L12" s="94"/>
      <c r="N12" s="94"/>
      <c r="O12" s="94"/>
      <c r="P12" s="94"/>
    </row>
    <row r="13" spans="1:16" ht="11.1" customHeight="1">
      <c r="A13" s="447"/>
      <c r="B13" s="447"/>
      <c r="C13" s="155" t="s">
        <v>93</v>
      </c>
      <c r="D13" s="314">
        <v>35</v>
      </c>
      <c r="E13" s="130">
        <v>1003.1950000000001</v>
      </c>
      <c r="F13" s="130">
        <v>10923.07307</v>
      </c>
      <c r="G13" s="308">
        <f>E13/$E$14</f>
        <v>8.7115297575468976E-3</v>
      </c>
      <c r="H13" s="308">
        <f t="shared" si="0"/>
        <v>-9.4872815102129512E-2</v>
      </c>
      <c r="I13" s="314">
        <v>1108.347</v>
      </c>
      <c r="J13" s="130">
        <v>11839.47725</v>
      </c>
      <c r="K13" s="308">
        <f>I13/$I$14</f>
        <v>7.624030801016474E-3</v>
      </c>
      <c r="L13" s="94"/>
      <c r="N13" s="94"/>
      <c r="O13" s="94"/>
      <c r="P13" s="94"/>
    </row>
    <row r="14" spans="1:16" ht="11.1" customHeight="1">
      <c r="A14" s="452"/>
      <c r="B14" s="452"/>
      <c r="C14" s="319" t="s">
        <v>0</v>
      </c>
      <c r="D14" s="322">
        <v>257418</v>
      </c>
      <c r="E14" s="320">
        <v>115157.15700000001</v>
      </c>
      <c r="F14" s="320">
        <v>1253933.2459799997</v>
      </c>
      <c r="G14" s="321">
        <f>SUM(G9:G13)</f>
        <v>1</v>
      </c>
      <c r="H14" s="321">
        <f>(E14-I14)/I14</f>
        <v>-0.20786386219704667</v>
      </c>
      <c r="I14" s="322">
        <v>145375.462</v>
      </c>
      <c r="J14" s="320">
        <v>1552927.0968700002</v>
      </c>
      <c r="K14" s="321">
        <f>SUM(K9:K13)</f>
        <v>0.99999999999999989</v>
      </c>
      <c r="L14" s="94"/>
    </row>
    <row r="15" spans="1:16" ht="11.1" customHeight="1">
      <c r="A15" s="453" t="str">
        <f>'3.1'!E5</f>
        <v>Únor</v>
      </c>
      <c r="B15" s="453"/>
      <c r="C15" s="165" t="s">
        <v>4</v>
      </c>
      <c r="D15" s="313">
        <v>184</v>
      </c>
      <c r="E15" s="309">
        <v>47653.748</v>
      </c>
      <c r="F15" s="309">
        <v>516593.87500699988</v>
      </c>
      <c r="G15" s="310">
        <f>E15/$E$20</f>
        <v>0.44872436801272697</v>
      </c>
      <c r="H15" s="310">
        <f>(E15-I15)/I15</f>
        <v>-0.11396676262652843</v>
      </c>
      <c r="I15" s="313">
        <v>53783.250999999997</v>
      </c>
      <c r="J15" s="309">
        <v>575220.45257699979</v>
      </c>
      <c r="K15" s="310">
        <f>I15/$I$20</f>
        <v>0.47544358976931639</v>
      </c>
      <c r="L15" s="94"/>
      <c r="M15" s="94"/>
    </row>
    <row r="16" spans="1:16" ht="11.1" customHeight="1">
      <c r="A16" s="447"/>
      <c r="B16" s="447"/>
      <c r="C16" s="155" t="s">
        <v>5</v>
      </c>
      <c r="D16" s="314">
        <v>626</v>
      </c>
      <c r="E16" s="130">
        <v>8975.5259999999998</v>
      </c>
      <c r="F16" s="130">
        <v>97298.640760000009</v>
      </c>
      <c r="G16" s="308">
        <f>E16/$E$20</f>
        <v>8.4516693879604171E-2</v>
      </c>
      <c r="H16" s="308">
        <f>(E16-I16)/I16</f>
        <v>6.3929716239606471E-2</v>
      </c>
      <c r="I16" s="314">
        <v>8436.2019999999993</v>
      </c>
      <c r="J16" s="130">
        <v>90223.575150000077</v>
      </c>
      <c r="K16" s="308">
        <f>I16/$I$20</f>
        <v>7.4575970926322149E-2</v>
      </c>
      <c r="L16" s="98"/>
      <c r="M16" s="94"/>
    </row>
    <row r="17" spans="1:20" ht="11.1" customHeight="1">
      <c r="A17" s="447"/>
      <c r="B17" s="447"/>
      <c r="C17" s="155" t="s">
        <v>6</v>
      </c>
      <c r="D17" s="314">
        <v>19126</v>
      </c>
      <c r="E17" s="130">
        <v>14628.433999999999</v>
      </c>
      <c r="F17" s="130">
        <v>158578.69024</v>
      </c>
      <c r="G17" s="308">
        <f>E17/$E$20</f>
        <v>0.13774645389206086</v>
      </c>
      <c r="H17" s="308">
        <f t="shared" ref="H17:H20" si="1">(E17-I17)/I17</f>
        <v>1.8029589839328884E-3</v>
      </c>
      <c r="I17" s="314">
        <v>14602.107</v>
      </c>
      <c r="J17" s="130">
        <v>156166.35153999997</v>
      </c>
      <c r="K17" s="308">
        <f>I17/$I$20</f>
        <v>0.12908253110760567</v>
      </c>
      <c r="L17" s="94"/>
      <c r="M17" s="94"/>
      <c r="N17" s="94"/>
      <c r="O17" s="94"/>
    </row>
    <row r="18" spans="1:20" ht="11.1" customHeight="1">
      <c r="A18" s="447"/>
      <c r="B18" s="447"/>
      <c r="C18" s="155" t="s">
        <v>7</v>
      </c>
      <c r="D18" s="314">
        <v>237242</v>
      </c>
      <c r="E18" s="130">
        <v>34055.4</v>
      </c>
      <c r="F18" s="130">
        <v>369176.3</v>
      </c>
      <c r="G18" s="308">
        <f>E18/$E$20</f>
        <v>0.32067756438424577</v>
      </c>
      <c r="H18" s="308">
        <f t="shared" si="1"/>
        <v>-3.1903734468143048E-2</v>
      </c>
      <c r="I18" s="314">
        <v>35177.699999999997</v>
      </c>
      <c r="J18" s="130">
        <v>376218.6</v>
      </c>
      <c r="K18" s="308">
        <f>I18/$I$20</f>
        <v>0.31097063968535632</v>
      </c>
      <c r="L18" s="94"/>
      <c r="M18" s="94"/>
      <c r="N18" s="94"/>
      <c r="O18" s="94"/>
    </row>
    <row r="19" spans="1:20" ht="11.1" customHeight="1">
      <c r="A19" s="447"/>
      <c r="B19" s="447"/>
      <c r="C19" s="155" t="s">
        <v>93</v>
      </c>
      <c r="D19" s="314">
        <v>35</v>
      </c>
      <c r="E19" s="130">
        <v>885.154</v>
      </c>
      <c r="F19" s="130">
        <v>9595.4891199999984</v>
      </c>
      <c r="G19" s="308">
        <f>E19/$E$20</f>
        <v>8.3349198313622114E-3</v>
      </c>
      <c r="H19" s="308">
        <f t="shared" si="1"/>
        <v>-0.21179168206447929</v>
      </c>
      <c r="I19" s="314">
        <v>1122.9949999999999</v>
      </c>
      <c r="J19" s="130">
        <v>12010.191930000001</v>
      </c>
      <c r="K19" s="308">
        <f>I19/$I$20</f>
        <v>9.9272685113994587E-3</v>
      </c>
      <c r="L19" s="94"/>
      <c r="M19" s="94"/>
      <c r="N19" s="94"/>
      <c r="O19" s="94"/>
    </row>
    <row r="20" spans="1:20" ht="11.1" customHeight="1">
      <c r="A20" s="452"/>
      <c r="B20" s="452"/>
      <c r="C20" s="319" t="s">
        <v>0</v>
      </c>
      <c r="D20" s="322">
        <v>257213</v>
      </c>
      <c r="E20" s="320">
        <v>106198.262</v>
      </c>
      <c r="F20" s="320">
        <v>1151242.9951269999</v>
      </c>
      <c r="G20" s="321">
        <f>SUM(G15:G19)</f>
        <v>1</v>
      </c>
      <c r="H20" s="321">
        <f t="shared" si="1"/>
        <v>-6.1208053181047252E-2</v>
      </c>
      <c r="I20" s="322">
        <v>113122.25499999999</v>
      </c>
      <c r="J20" s="320">
        <v>1209839.1711969997</v>
      </c>
      <c r="K20" s="321">
        <f>SUM(K15:K19)</f>
        <v>1</v>
      </c>
      <c r="L20" s="94"/>
      <c r="M20" s="94"/>
      <c r="N20" s="94"/>
      <c r="O20" s="94"/>
    </row>
    <row r="21" spans="1:20" ht="11.1" customHeight="1">
      <c r="A21" s="453" t="str">
        <f>'3.1'!F5</f>
        <v>Březen</v>
      </c>
      <c r="B21" s="453"/>
      <c r="C21" s="165" t="s">
        <v>4</v>
      </c>
      <c r="D21" s="313">
        <v>184</v>
      </c>
      <c r="E21" s="309">
        <v>54061.192000000003</v>
      </c>
      <c r="F21" s="309">
        <v>585758.94365100004</v>
      </c>
      <c r="G21" s="310">
        <f>E21/$E$26</f>
        <v>0.52531708712209291</v>
      </c>
      <c r="H21" s="310">
        <f>(E21-I21)/I21</f>
        <v>-2.2381773778813559E-2</v>
      </c>
      <c r="I21" s="313">
        <v>55298.878999999986</v>
      </c>
      <c r="J21" s="309">
        <v>593555.19368999987</v>
      </c>
      <c r="K21" s="310">
        <f>I21/$I$26</f>
        <v>0.48382576186953635</v>
      </c>
      <c r="L21" s="88"/>
      <c r="M21" s="88"/>
      <c r="N21" s="88"/>
      <c r="O21" s="88"/>
      <c r="P21" s="88"/>
      <c r="Q21" s="88"/>
      <c r="R21" s="88"/>
      <c r="S21" s="88"/>
      <c r="T21" s="88"/>
    </row>
    <row r="22" spans="1:20" ht="11.1" customHeight="1">
      <c r="A22" s="447"/>
      <c r="B22" s="447"/>
      <c r="C22" s="155" t="s">
        <v>5</v>
      </c>
      <c r="D22" s="314">
        <v>615</v>
      </c>
      <c r="E22" s="130">
        <v>8055.2420000000002</v>
      </c>
      <c r="F22" s="130">
        <v>87239.903299999947</v>
      </c>
      <c r="G22" s="308">
        <f>E22/$E$26</f>
        <v>7.8273454708574344E-2</v>
      </c>
      <c r="H22" s="308">
        <f t="shared" ref="H22:H26" si="2">(E22-I22)/I22</f>
        <v>-0.14666199136941549</v>
      </c>
      <c r="I22" s="314">
        <v>9439.6850000000013</v>
      </c>
      <c r="J22" s="130">
        <v>101304.94949999987</v>
      </c>
      <c r="K22" s="308">
        <f>I22/$I$26</f>
        <v>8.2590513036140137E-2</v>
      </c>
      <c r="L22" s="88"/>
      <c r="M22" s="88"/>
      <c r="N22" s="88"/>
      <c r="O22" s="88"/>
      <c r="P22" s="88"/>
      <c r="Q22" s="88"/>
      <c r="R22" s="88"/>
      <c r="S22" s="88"/>
      <c r="T22" s="88"/>
    </row>
    <row r="23" spans="1:20" ht="11.1" customHeight="1">
      <c r="A23" s="447"/>
      <c r="B23" s="447"/>
      <c r="C23" s="155" t="s">
        <v>6</v>
      </c>
      <c r="D23" s="314">
        <v>19121</v>
      </c>
      <c r="E23" s="130">
        <v>12205.023000000001</v>
      </c>
      <c r="F23" s="130">
        <v>132182.43377</v>
      </c>
      <c r="G23" s="308">
        <f>E23/$E$26</f>
        <v>0.1185972209162193</v>
      </c>
      <c r="H23" s="308">
        <f t="shared" si="2"/>
        <v>-0.16439333701305364</v>
      </c>
      <c r="I23" s="314">
        <v>14606.181999999999</v>
      </c>
      <c r="J23" s="130">
        <v>156751.36787000002</v>
      </c>
      <c r="K23" s="308">
        <f>I23/$I$26</f>
        <v>0.12779367795421512</v>
      </c>
      <c r="L23" s="88"/>
      <c r="M23" s="88"/>
      <c r="N23" s="88"/>
      <c r="O23" s="88"/>
      <c r="P23" s="88"/>
      <c r="Q23" s="88"/>
      <c r="R23" s="88"/>
      <c r="S23" s="88"/>
      <c r="T23" s="88"/>
    </row>
    <row r="24" spans="1:20" ht="11.1" customHeight="1">
      <c r="A24" s="447"/>
      <c r="B24" s="447"/>
      <c r="C24" s="155" t="s">
        <v>7</v>
      </c>
      <c r="D24" s="314">
        <v>236986</v>
      </c>
      <c r="E24" s="130">
        <v>27618.3</v>
      </c>
      <c r="F24" s="130">
        <v>299111.2</v>
      </c>
      <c r="G24" s="308">
        <f>E24/$E$26</f>
        <v>0.26836931207998699</v>
      </c>
      <c r="H24" s="308">
        <f t="shared" si="2"/>
        <v>-0.18247451365783782</v>
      </c>
      <c r="I24" s="314">
        <v>33782.800000000003</v>
      </c>
      <c r="J24" s="130">
        <v>362551.1</v>
      </c>
      <c r="K24" s="308">
        <f>I24/$I$26</f>
        <v>0.29557541208179244</v>
      </c>
      <c r="L24" s="88"/>
      <c r="M24" s="88"/>
      <c r="N24" s="88"/>
      <c r="O24" s="88"/>
      <c r="P24" s="88"/>
      <c r="Q24" s="88"/>
      <c r="R24" s="88"/>
      <c r="S24" s="88"/>
      <c r="T24" s="88"/>
    </row>
    <row r="25" spans="1:20" ht="11.1" customHeight="1">
      <c r="A25" s="447"/>
      <c r="B25" s="447"/>
      <c r="C25" s="155" t="s">
        <v>93</v>
      </c>
      <c r="D25" s="314">
        <v>35</v>
      </c>
      <c r="E25" s="130">
        <v>971.78599999999994</v>
      </c>
      <c r="F25" s="130">
        <v>10524.638499999999</v>
      </c>
      <c r="G25" s="308">
        <f>E25/$E$26</f>
        <v>9.4429251731265942E-3</v>
      </c>
      <c r="H25" s="308">
        <f t="shared" si="2"/>
        <v>-0.16762228454057537</v>
      </c>
      <c r="I25" s="314">
        <v>1167.482</v>
      </c>
      <c r="J25" s="130">
        <v>12529.217699999999</v>
      </c>
      <c r="K25" s="308">
        <f>I25/$I$26</f>
        <v>1.0214635058315923E-2</v>
      </c>
      <c r="L25" s="88"/>
      <c r="M25" s="88"/>
      <c r="N25" s="88"/>
      <c r="O25" s="88"/>
      <c r="P25" s="88"/>
      <c r="Q25" s="88"/>
      <c r="R25" s="88"/>
      <c r="S25" s="88"/>
      <c r="T25" s="88"/>
    </row>
    <row r="26" spans="1:20" ht="11.1" customHeight="1">
      <c r="A26" s="452"/>
      <c r="B26" s="452"/>
      <c r="C26" s="319" t="s">
        <v>0</v>
      </c>
      <c r="D26" s="322">
        <v>256941</v>
      </c>
      <c r="E26" s="320">
        <v>102911.54299999999</v>
      </c>
      <c r="F26" s="320">
        <v>1114817.1192209998</v>
      </c>
      <c r="G26" s="321">
        <f>SUM(G21:G25)</f>
        <v>1</v>
      </c>
      <c r="H26" s="321">
        <f t="shared" si="2"/>
        <v>-9.9597377061756365E-2</v>
      </c>
      <c r="I26" s="322">
        <v>114295.02799999999</v>
      </c>
      <c r="J26" s="320">
        <v>1226691.8287599995</v>
      </c>
      <c r="K26" s="321">
        <f>SUM(K21:K25)</f>
        <v>1</v>
      </c>
    </row>
    <row r="27" spans="1:20" ht="11.1" customHeight="1">
      <c r="A27" s="510" t="str">
        <f>'3.1'!G5</f>
        <v>I. čtvrtletí</v>
      </c>
      <c r="B27" s="453"/>
      <c r="C27" s="165" t="s">
        <v>4</v>
      </c>
      <c r="D27" s="313">
        <f>D21</f>
        <v>184</v>
      </c>
      <c r="E27" s="309">
        <f>E9+E15+E21</f>
        <v>156238.24300000002</v>
      </c>
      <c r="F27" s="309">
        <f>F9+F15+F21</f>
        <v>1696087.6941679996</v>
      </c>
      <c r="G27" s="310">
        <f>E27/$E$32</f>
        <v>0.48181980068632468</v>
      </c>
      <c r="H27" s="310">
        <f>(E27-I27)/I27</f>
        <v>-0.11020248497316448</v>
      </c>
      <c r="I27" s="313">
        <f>I9+I15+I21</f>
        <v>175588.53599999996</v>
      </c>
      <c r="J27" s="309">
        <f>J9+J15+J21</f>
        <v>1879215.969967</v>
      </c>
      <c r="K27" s="310">
        <f>I27/$I$32</f>
        <v>0.47100845806427905</v>
      </c>
    </row>
    <row r="28" spans="1:20" ht="11.1" customHeight="1">
      <c r="A28" s="447"/>
      <c r="B28" s="447"/>
      <c r="C28" s="155" t="s">
        <v>5</v>
      </c>
      <c r="D28" s="314">
        <f>D22</f>
        <v>615</v>
      </c>
      <c r="E28" s="130">
        <f t="shared" ref="E28:F31" si="3">E10+E16+E22</f>
        <v>26379.11</v>
      </c>
      <c r="F28" s="130">
        <f t="shared" si="3"/>
        <v>286325.6997</v>
      </c>
      <c r="G28" s="308">
        <f>E28/$E$32</f>
        <v>8.1349977306661297E-2</v>
      </c>
      <c r="H28" s="308">
        <f t="shared" ref="H28:H31" si="4">(E28-I28)/I28</f>
        <v>-0.140939968435806</v>
      </c>
      <c r="I28" s="314">
        <f t="shared" ref="I28:J28" si="5">I10+I16+I22</f>
        <v>30706.946</v>
      </c>
      <c r="J28" s="130">
        <f t="shared" si="5"/>
        <v>328591.13656999986</v>
      </c>
      <c r="K28" s="308">
        <f>I28/$I$32</f>
        <v>8.2370020371506966E-2</v>
      </c>
    </row>
    <row r="29" spans="1:20" ht="11.1" customHeight="1">
      <c r="A29" s="447"/>
      <c r="B29" s="447"/>
      <c r="C29" s="155" t="s">
        <v>6</v>
      </c>
      <c r="D29" s="314">
        <f>D23</f>
        <v>19121</v>
      </c>
      <c r="E29" s="130">
        <f t="shared" si="3"/>
        <v>42349.673999999999</v>
      </c>
      <c r="F29" s="130">
        <f t="shared" si="3"/>
        <v>459705.86577000003</v>
      </c>
      <c r="G29" s="308">
        <f>E29/$E$32</f>
        <v>0.13060126057492097</v>
      </c>
      <c r="H29" s="308">
        <f t="shared" si="4"/>
        <v>-0.12247458518681356</v>
      </c>
      <c r="I29" s="314">
        <f t="shared" ref="I29:J29" si="6">I11+I17+I23</f>
        <v>48260.339</v>
      </c>
      <c r="J29" s="130">
        <f t="shared" si="6"/>
        <v>516433.20341000002</v>
      </c>
      <c r="K29" s="308">
        <f>I29/$I$32</f>
        <v>0.12945621836068724</v>
      </c>
    </row>
    <row r="30" spans="1:20" ht="11.1" customHeight="1">
      <c r="A30" s="447"/>
      <c r="B30" s="447"/>
      <c r="C30" s="155" t="s">
        <v>7</v>
      </c>
      <c r="D30" s="314">
        <f>D24</f>
        <v>236986</v>
      </c>
      <c r="E30" s="130">
        <f t="shared" si="3"/>
        <v>96439.8</v>
      </c>
      <c r="F30" s="130">
        <f t="shared" si="3"/>
        <v>1046830.8999999999</v>
      </c>
      <c r="G30" s="308">
        <f>E30/$E$32</f>
        <v>0.29740865182559056</v>
      </c>
      <c r="H30" s="308">
        <f t="shared" si="4"/>
        <v>-0.16021076628749509</v>
      </c>
      <c r="I30" s="314">
        <f t="shared" ref="I30:J30" si="7">I12+I18+I24</f>
        <v>114838.09999999999</v>
      </c>
      <c r="J30" s="130">
        <f t="shared" si="7"/>
        <v>1228838.8999999999</v>
      </c>
      <c r="K30" s="308">
        <f>I30/$I$32</f>
        <v>0.3080481086079076</v>
      </c>
    </row>
    <row r="31" spans="1:20" ht="11.1" customHeight="1">
      <c r="A31" s="447"/>
      <c r="B31" s="447"/>
      <c r="C31" s="155" t="s">
        <v>93</v>
      </c>
      <c r="D31" s="314">
        <f>D25</f>
        <v>35</v>
      </c>
      <c r="E31" s="130">
        <f>E13+E19+E25</f>
        <v>2860.1350000000002</v>
      </c>
      <c r="F31" s="130">
        <f t="shared" si="3"/>
        <v>31043.200689999998</v>
      </c>
      <c r="G31" s="308">
        <f>E31/$E$32</f>
        <v>8.8203096065025584E-3</v>
      </c>
      <c r="H31" s="308">
        <f t="shared" si="4"/>
        <v>-0.1584927610255781</v>
      </c>
      <c r="I31" s="314">
        <f>I13+I19+I25</f>
        <v>3398.8239999999996</v>
      </c>
      <c r="J31" s="130">
        <f t="shared" ref="J31" si="8">J13+J19+J25</f>
        <v>36378.886879999998</v>
      </c>
      <c r="K31" s="308">
        <f>I31/$I$32</f>
        <v>9.1171945956190735E-3</v>
      </c>
    </row>
    <row r="32" spans="1:20" ht="11.1" customHeight="1">
      <c r="A32" s="452"/>
      <c r="B32" s="452"/>
      <c r="C32" s="319" t="s">
        <v>0</v>
      </c>
      <c r="D32" s="322">
        <f>SUM(D27:D31)</f>
        <v>256941</v>
      </c>
      <c r="E32" s="320">
        <f>SUM(E27:E31)</f>
        <v>324266.962</v>
      </c>
      <c r="F32" s="320">
        <f>SUM(F27:F31)</f>
        <v>3519993.3603279991</v>
      </c>
      <c r="G32" s="321">
        <f>SUM(G27:G31)</f>
        <v>1</v>
      </c>
      <c r="H32" s="321">
        <f>(E32-I32)/I32</f>
        <v>-0.13016826011461138</v>
      </c>
      <c r="I32" s="322">
        <f>SUM(I27:I31)</f>
        <v>372792.745</v>
      </c>
      <c r="J32" s="320">
        <f>SUM(J27:J31)</f>
        <v>3989458.0968269999</v>
      </c>
      <c r="K32" s="321">
        <f>SUM(K27:K31)</f>
        <v>0.99999999999999989</v>
      </c>
    </row>
    <row r="33" spans="1:11" ht="9.9499999999999993" customHeight="1">
      <c r="A33" s="359"/>
      <c r="B33" s="360"/>
      <c r="C33" s="361"/>
      <c r="D33" s="362"/>
      <c r="E33" s="362"/>
      <c r="F33" s="362"/>
      <c r="G33" s="363"/>
      <c r="H33" s="364"/>
      <c r="I33" s="362"/>
      <c r="J33" s="362"/>
      <c r="K33" s="363"/>
    </row>
    <row r="34" spans="1:11" ht="12.95" customHeight="1">
      <c r="A34" s="535" t="s">
        <v>45</v>
      </c>
      <c r="B34" s="535"/>
      <c r="C34" s="535"/>
      <c r="D34" s="491">
        <f>D4</f>
        <v>2023</v>
      </c>
      <c r="E34" s="354"/>
      <c r="F34" s="343"/>
      <c r="G34" s="343"/>
      <c r="H34" s="343"/>
      <c r="I34" s="491">
        <f>D34-1</f>
        <v>2022</v>
      </c>
      <c r="J34" s="492"/>
      <c r="K34" s="492"/>
    </row>
    <row r="35" spans="1:11" ht="24.95" customHeight="1">
      <c r="A35" s="305"/>
      <c r="B35" s="273"/>
      <c r="C35" s="151"/>
      <c r="D35" s="493"/>
      <c r="E35" s="356"/>
      <c r="F35" s="357"/>
      <c r="G35" s="357"/>
      <c r="H35" s="358"/>
      <c r="I35" s="493"/>
      <c r="J35" s="494"/>
      <c r="K35" s="494"/>
    </row>
    <row r="36" spans="1:11" ht="24.95" customHeight="1">
      <c r="A36" s="131"/>
      <c r="B36" s="132"/>
      <c r="C36" s="353"/>
      <c r="D36" s="365" t="s">
        <v>159</v>
      </c>
      <c r="E36" s="489" t="s">
        <v>60</v>
      </c>
      <c r="F36" s="489"/>
      <c r="G36" s="490" t="s">
        <v>33</v>
      </c>
      <c r="H36" s="490" t="s">
        <v>270</v>
      </c>
      <c r="I36" s="488" t="s">
        <v>60</v>
      </c>
      <c r="J36" s="489"/>
      <c r="K36" s="490" t="s">
        <v>33</v>
      </c>
    </row>
    <row r="37" spans="1:11" ht="24.95" customHeight="1">
      <c r="A37" s="131"/>
      <c r="B37" s="307"/>
      <c r="C37" s="307"/>
      <c r="D37" s="366"/>
      <c r="E37" s="489"/>
      <c r="F37" s="489"/>
      <c r="G37" s="490"/>
      <c r="H37" s="490"/>
      <c r="I37" s="488"/>
      <c r="J37" s="489"/>
      <c r="K37" s="490"/>
    </row>
    <row r="38" spans="1:11" ht="15" customHeight="1">
      <c r="A38" s="534" t="s">
        <v>158</v>
      </c>
      <c r="B38" s="534"/>
      <c r="C38" s="367" t="s">
        <v>184</v>
      </c>
      <c r="D38" s="344"/>
      <c r="E38" s="220" t="s">
        <v>261</v>
      </c>
      <c r="F38" s="220" t="s">
        <v>262</v>
      </c>
      <c r="G38" s="486"/>
      <c r="H38" s="486"/>
      <c r="I38" s="222" t="s">
        <v>261</v>
      </c>
      <c r="J38" s="220" t="s">
        <v>262</v>
      </c>
      <c r="K38" s="486"/>
    </row>
    <row r="39" spans="1:11" ht="11.1" customHeight="1">
      <c r="A39" s="453" t="str">
        <f>'3.1'!D5</f>
        <v>Leden</v>
      </c>
      <c r="B39" s="453"/>
      <c r="C39" s="165" t="s">
        <v>4</v>
      </c>
      <c r="D39" s="313">
        <v>127</v>
      </c>
      <c r="E39" s="309">
        <v>65522.150999999998</v>
      </c>
      <c r="F39" s="309">
        <v>714964.78255999996</v>
      </c>
      <c r="G39" s="310">
        <f>E39/$E$44</f>
        <v>0.6733504542207065</v>
      </c>
      <c r="H39" s="310">
        <f>(E39-I39)/I39</f>
        <v>-0.28552362006230925</v>
      </c>
      <c r="I39" s="313">
        <v>91706.532000000007</v>
      </c>
      <c r="J39" s="309">
        <v>980752.98071000003</v>
      </c>
      <c r="K39" s="310">
        <f>I39/$I$44</f>
        <v>0.69205871868259272</v>
      </c>
    </row>
    <row r="40" spans="1:11" ht="11.1" customHeight="1">
      <c r="A40" s="447"/>
      <c r="B40" s="447"/>
      <c r="C40" s="155" t="s">
        <v>5</v>
      </c>
      <c r="D40" s="314">
        <v>308</v>
      </c>
      <c r="E40" s="130">
        <v>4338.2960000000003</v>
      </c>
      <c r="F40" s="130">
        <v>47236.898759999996</v>
      </c>
      <c r="G40" s="308">
        <f t="shared" ref="G40" si="9">E40/$E$44</f>
        <v>4.4583297977257713E-2</v>
      </c>
      <c r="H40" s="308">
        <f>(E40-I40)/I40</f>
        <v>-0.23236243893203379</v>
      </c>
      <c r="I40" s="314">
        <v>5651.49</v>
      </c>
      <c r="J40" s="130">
        <v>60369.426840000029</v>
      </c>
      <c r="K40" s="308">
        <f t="shared" ref="K40:K43" si="10">I40/$I$44</f>
        <v>4.264868426217977E-2</v>
      </c>
    </row>
    <row r="41" spans="1:11" ht="11.1" customHeight="1">
      <c r="A41" s="447"/>
      <c r="B41" s="447"/>
      <c r="C41" s="155" t="s">
        <v>6</v>
      </c>
      <c r="D41" s="314">
        <v>12873</v>
      </c>
      <c r="E41" s="130">
        <v>9220.6589999999997</v>
      </c>
      <c r="F41" s="130">
        <v>100327.10699999999</v>
      </c>
      <c r="G41" s="308">
        <f>E41/$E$44</f>
        <v>9.4757800699556485E-2</v>
      </c>
      <c r="H41" s="308">
        <f t="shared" ref="H41:H43" si="11">(E41-I41)/I41</f>
        <v>-0.17257890964642131</v>
      </c>
      <c r="I41" s="314">
        <v>11143.853000000001</v>
      </c>
      <c r="J41" s="130">
        <v>119031.78827</v>
      </c>
      <c r="K41" s="308">
        <f t="shared" si="10"/>
        <v>8.4096524644146048E-2</v>
      </c>
    </row>
    <row r="42" spans="1:11" ht="11.1" customHeight="1">
      <c r="A42" s="447"/>
      <c r="B42" s="447"/>
      <c r="C42" s="155" t="s">
        <v>7</v>
      </c>
      <c r="D42" s="314">
        <v>205832</v>
      </c>
      <c r="E42" s="130">
        <v>17865.599999999999</v>
      </c>
      <c r="F42" s="130">
        <v>194525.4</v>
      </c>
      <c r="G42" s="308">
        <f>E42/$E$44</f>
        <v>0.18359912932231809</v>
      </c>
      <c r="H42" s="308">
        <f t="shared" si="11"/>
        <v>-0.242196347903544</v>
      </c>
      <c r="I42" s="314">
        <v>23575.5</v>
      </c>
      <c r="J42" s="130">
        <v>251836.1</v>
      </c>
      <c r="K42" s="308">
        <f t="shared" si="10"/>
        <v>0.1779113217616981</v>
      </c>
    </row>
    <row r="43" spans="1:11" ht="11.1" customHeight="1">
      <c r="A43" s="447"/>
      <c r="B43" s="447"/>
      <c r="C43" s="155" t="s">
        <v>93</v>
      </c>
      <c r="D43" s="314">
        <v>19</v>
      </c>
      <c r="E43" s="130">
        <v>360.94499999999999</v>
      </c>
      <c r="F43" s="130">
        <v>3930.0758100000007</v>
      </c>
      <c r="G43" s="308">
        <f>E43/$E$44</f>
        <v>3.7093177801609859E-3</v>
      </c>
      <c r="H43" s="308">
        <f t="shared" si="11"/>
        <v>-0.17075798755258223</v>
      </c>
      <c r="I43" s="314">
        <v>435.27100000000002</v>
      </c>
      <c r="J43" s="130">
        <v>4649.608470000001</v>
      </c>
      <c r="K43" s="308">
        <f t="shared" si="10"/>
        <v>3.2847506493833049E-3</v>
      </c>
    </row>
    <row r="44" spans="1:11" ht="11.1" customHeight="1">
      <c r="A44" s="452"/>
      <c r="B44" s="452"/>
      <c r="C44" s="319" t="s">
        <v>0</v>
      </c>
      <c r="D44" s="322">
        <v>219159</v>
      </c>
      <c r="E44" s="320">
        <v>97307.651000000013</v>
      </c>
      <c r="F44" s="320">
        <v>1060984.26413</v>
      </c>
      <c r="G44" s="321">
        <f>SUM(G39:G43)</f>
        <v>0.99999999999999978</v>
      </c>
      <c r="H44" s="321">
        <f>(E44-I44)/I44</f>
        <v>-0.26567271926635588</v>
      </c>
      <c r="I44" s="322">
        <v>132512.64600000001</v>
      </c>
      <c r="J44" s="320">
        <v>1416639.9042900002</v>
      </c>
      <c r="K44" s="321">
        <f>SUM(K39:K43)</f>
        <v>0.99999999999999989</v>
      </c>
    </row>
    <row r="45" spans="1:11" ht="11.1" customHeight="1">
      <c r="A45" s="453" t="str">
        <f>'3.1'!E5</f>
        <v>Únor</v>
      </c>
      <c r="B45" s="453"/>
      <c r="C45" s="165" t="s">
        <v>4</v>
      </c>
      <c r="D45" s="313">
        <v>128</v>
      </c>
      <c r="E45" s="309">
        <v>71830.782000000007</v>
      </c>
      <c r="F45" s="309">
        <v>783437.65549999988</v>
      </c>
      <c r="G45" s="310">
        <f>E45/$E$50</f>
        <v>0.70152758189786335</v>
      </c>
      <c r="H45" s="310">
        <f>(E45-I45)/I45</f>
        <v>0.24222540174045262</v>
      </c>
      <c r="I45" s="313">
        <v>57824.273999999998</v>
      </c>
      <c r="J45" s="309">
        <v>618583.59719999996</v>
      </c>
      <c r="K45" s="310">
        <f>I45/$I$50</f>
        <v>0.64619620280621526</v>
      </c>
    </row>
    <row r="46" spans="1:11" ht="11.1" customHeight="1">
      <c r="A46" s="447"/>
      <c r="B46" s="447"/>
      <c r="C46" s="155" t="s">
        <v>5</v>
      </c>
      <c r="D46" s="314">
        <v>306</v>
      </c>
      <c r="E46" s="130">
        <v>4028</v>
      </c>
      <c r="F46" s="130">
        <v>43665.67336999999</v>
      </c>
      <c r="G46" s="308">
        <f t="shared" ref="G46:G49" si="12">E46/$E$50</f>
        <v>3.933902738083226E-2</v>
      </c>
      <c r="H46" s="308">
        <f>(E46-I46)/I46</f>
        <v>-0.12645553695550674</v>
      </c>
      <c r="I46" s="314">
        <v>4611.0990000000002</v>
      </c>
      <c r="J46" s="130">
        <v>49314.981680000041</v>
      </c>
      <c r="K46" s="308">
        <f t="shared" ref="K46:K49" si="13">I46/$I$50</f>
        <v>5.1529824041777625E-2</v>
      </c>
    </row>
    <row r="47" spans="1:11" ht="11.1" customHeight="1">
      <c r="A47" s="447"/>
      <c r="B47" s="447"/>
      <c r="C47" s="155" t="s">
        <v>6</v>
      </c>
      <c r="D47" s="314">
        <v>12870</v>
      </c>
      <c r="E47" s="130">
        <v>8679.9070000000011</v>
      </c>
      <c r="F47" s="130">
        <v>94041.86295000001</v>
      </c>
      <c r="G47" s="308">
        <f t="shared" si="12"/>
        <v>8.4771375157914011E-2</v>
      </c>
      <c r="H47" s="308">
        <f t="shared" ref="H47:H49" si="14">(E47-I47)/I47</f>
        <v>1.5794010683271867E-2</v>
      </c>
      <c r="I47" s="314">
        <v>8544.9479999999985</v>
      </c>
      <c r="J47" s="130">
        <v>91385.232969999997</v>
      </c>
      <c r="K47" s="308">
        <f t="shared" si="13"/>
        <v>9.5491262904166568E-2</v>
      </c>
    </row>
    <row r="48" spans="1:11" ht="11.1" customHeight="1">
      <c r="A48" s="447"/>
      <c r="B48" s="447"/>
      <c r="C48" s="155" t="s">
        <v>7</v>
      </c>
      <c r="D48" s="314">
        <v>205661</v>
      </c>
      <c r="E48" s="130">
        <v>17500.3</v>
      </c>
      <c r="F48" s="130">
        <v>189711.8</v>
      </c>
      <c r="G48" s="308">
        <f t="shared" si="12"/>
        <v>0.17091479167645948</v>
      </c>
      <c r="H48" s="308">
        <f t="shared" si="14"/>
        <v>-3.1907772817542597E-2</v>
      </c>
      <c r="I48" s="314">
        <v>18077.099999999999</v>
      </c>
      <c r="J48" s="130">
        <v>193330.7</v>
      </c>
      <c r="K48" s="308">
        <f t="shared" si="13"/>
        <v>0.20201470022344309</v>
      </c>
    </row>
    <row r="49" spans="1:11" ht="11.1" customHeight="1">
      <c r="A49" s="447"/>
      <c r="B49" s="447"/>
      <c r="C49" s="155" t="s">
        <v>93</v>
      </c>
      <c r="D49" s="314">
        <v>19</v>
      </c>
      <c r="E49" s="130">
        <v>352.96800000000002</v>
      </c>
      <c r="F49" s="130">
        <v>3826.33979</v>
      </c>
      <c r="G49" s="308">
        <f t="shared" si="12"/>
        <v>3.4472238869308843E-3</v>
      </c>
      <c r="H49" s="308">
        <f t="shared" si="14"/>
        <v>-0.17272026269098883</v>
      </c>
      <c r="I49" s="314">
        <v>426.661</v>
      </c>
      <c r="J49" s="130">
        <v>4563.0515699999996</v>
      </c>
      <c r="K49" s="308">
        <f t="shared" si="13"/>
        <v>4.7680100243974125E-3</v>
      </c>
    </row>
    <row r="50" spans="1:11" ht="11.1" customHeight="1">
      <c r="A50" s="452"/>
      <c r="B50" s="452"/>
      <c r="C50" s="319" t="s">
        <v>0</v>
      </c>
      <c r="D50" s="322">
        <v>218984</v>
      </c>
      <c r="E50" s="320">
        <v>102391.95700000001</v>
      </c>
      <c r="F50" s="320">
        <v>1114683.33161</v>
      </c>
      <c r="G50" s="321">
        <f>SUM(G45:G49)</f>
        <v>1</v>
      </c>
      <c r="H50" s="321">
        <f t="shared" ref="H50" si="15">(E50-I50)/I50</f>
        <v>0.1442477221814715</v>
      </c>
      <c r="I50" s="322">
        <v>89484.081999999995</v>
      </c>
      <c r="J50" s="320">
        <v>957177.56342000014</v>
      </c>
      <c r="K50" s="321">
        <f>SUM(K45:K49)</f>
        <v>1</v>
      </c>
    </row>
    <row r="51" spans="1:11" ht="11.1" customHeight="1">
      <c r="A51" s="453" t="str">
        <f>'3.1'!F5</f>
        <v>Březen</v>
      </c>
      <c r="B51" s="453"/>
      <c r="C51" s="165" t="s">
        <v>4</v>
      </c>
      <c r="D51" s="313">
        <v>128</v>
      </c>
      <c r="E51" s="309">
        <v>69365.792000000001</v>
      </c>
      <c r="F51" s="309">
        <v>753702.35106999998</v>
      </c>
      <c r="G51" s="310">
        <f>E51/$E$56</f>
        <v>0.73058813469112938</v>
      </c>
      <c r="H51" s="310">
        <f>(E51-I51)/I51</f>
        <v>-0.23809198267181841</v>
      </c>
      <c r="I51" s="313">
        <v>91042.213000000003</v>
      </c>
      <c r="J51" s="309">
        <v>980560.55429999996</v>
      </c>
      <c r="K51" s="310">
        <f>I51/$I$56</f>
        <v>0.74626991941620169</v>
      </c>
    </row>
    <row r="52" spans="1:11" ht="11.1" customHeight="1">
      <c r="A52" s="447"/>
      <c r="B52" s="447"/>
      <c r="C52" s="155" t="s">
        <v>5</v>
      </c>
      <c r="D52" s="314">
        <v>302</v>
      </c>
      <c r="E52" s="130">
        <v>3710.6970000000001</v>
      </c>
      <c r="F52" s="130">
        <v>40187.206629999957</v>
      </c>
      <c r="G52" s="308">
        <f t="shared" ref="G52:G55" si="16">E52/$E$56</f>
        <v>3.9082537969637399E-2</v>
      </c>
      <c r="H52" s="308">
        <f t="shared" ref="H52:H55" si="17">(E52-I52)/I52</f>
        <v>-0.18776273730767429</v>
      </c>
      <c r="I52" s="314">
        <v>4568.4889999999996</v>
      </c>
      <c r="J52" s="130">
        <v>49027.899679999995</v>
      </c>
      <c r="K52" s="308">
        <f t="shared" ref="K52:K55" si="18">I52/$I$56</f>
        <v>3.7447748747976975E-2</v>
      </c>
    </row>
    <row r="53" spans="1:11" ht="11.1" customHeight="1">
      <c r="A53" s="447"/>
      <c r="B53" s="447"/>
      <c r="C53" s="155" t="s">
        <v>6</v>
      </c>
      <c r="D53" s="314">
        <v>12867</v>
      </c>
      <c r="E53" s="130">
        <v>7289.3239999999996</v>
      </c>
      <c r="F53" s="130">
        <v>78886.21149999999</v>
      </c>
      <c r="G53" s="308">
        <f t="shared" si="16"/>
        <v>7.6774062124444306E-2</v>
      </c>
      <c r="H53" s="308">
        <f t="shared" si="17"/>
        <v>-0.14727883608325357</v>
      </c>
      <c r="I53" s="314">
        <v>8548.3090000000011</v>
      </c>
      <c r="J53" s="130">
        <v>91735.905089999986</v>
      </c>
      <c r="K53" s="308">
        <f t="shared" si="18"/>
        <v>7.0070197750737806E-2</v>
      </c>
    </row>
    <row r="54" spans="1:11" ht="11.1" customHeight="1">
      <c r="A54" s="447"/>
      <c r="B54" s="447"/>
      <c r="C54" s="155" t="s">
        <v>7</v>
      </c>
      <c r="D54" s="314">
        <v>205438</v>
      </c>
      <c r="E54" s="130">
        <v>14192.4</v>
      </c>
      <c r="F54" s="130">
        <v>153706.9</v>
      </c>
      <c r="G54" s="308">
        <f t="shared" si="16"/>
        <v>0.14948000655410068</v>
      </c>
      <c r="H54" s="308">
        <f t="shared" si="17"/>
        <v>-0.18247956544529759</v>
      </c>
      <c r="I54" s="314">
        <v>17360.3</v>
      </c>
      <c r="J54" s="130">
        <v>186307.3</v>
      </c>
      <c r="K54" s="308">
        <f t="shared" si="18"/>
        <v>0.14230178787548897</v>
      </c>
    </row>
    <row r="55" spans="1:11" ht="11.1" customHeight="1">
      <c r="A55" s="447"/>
      <c r="B55" s="447"/>
      <c r="C55" s="155" t="s">
        <v>93</v>
      </c>
      <c r="D55" s="314">
        <v>19</v>
      </c>
      <c r="E55" s="130">
        <v>386.92599999999999</v>
      </c>
      <c r="F55" s="130">
        <v>4190.4898300000004</v>
      </c>
      <c r="G55" s="308">
        <f t="shared" si="16"/>
        <v>4.0752586606882532E-3</v>
      </c>
      <c r="H55" s="308">
        <f t="shared" si="17"/>
        <v>-0.18891600006707923</v>
      </c>
      <c r="I55" s="314">
        <v>477.048</v>
      </c>
      <c r="J55" s="130">
        <v>5119.5898599999991</v>
      </c>
      <c r="K55" s="308">
        <f t="shared" si="18"/>
        <v>3.9103462095946648E-3</v>
      </c>
    </row>
    <row r="56" spans="1:11" ht="11.1" customHeight="1">
      <c r="A56" s="452"/>
      <c r="B56" s="452"/>
      <c r="C56" s="319" t="s">
        <v>0</v>
      </c>
      <c r="D56" s="322">
        <v>218754</v>
      </c>
      <c r="E56" s="320">
        <v>94945.138999999996</v>
      </c>
      <c r="F56" s="320">
        <v>1030673.1590299999</v>
      </c>
      <c r="G56" s="321">
        <f>SUM(G51:G55)</f>
        <v>0.99999999999999989</v>
      </c>
      <c r="H56" s="321">
        <f t="shared" ref="H56" si="19">(E56-I56)/I56</f>
        <v>-0.22173792908032608</v>
      </c>
      <c r="I56" s="322">
        <v>121996.359</v>
      </c>
      <c r="J56" s="320">
        <v>1312751.24893</v>
      </c>
      <c r="K56" s="321">
        <f>SUM(K51:K55)</f>
        <v>1.0000000000000002</v>
      </c>
    </row>
    <row r="57" spans="1:11" ht="11.1" customHeight="1">
      <c r="A57" s="510" t="str">
        <f>'3.1'!G5</f>
        <v>I. čtvrtletí</v>
      </c>
      <c r="B57" s="453"/>
      <c r="C57" s="165" t="s">
        <v>4</v>
      </c>
      <c r="D57" s="313">
        <f>D51</f>
        <v>128</v>
      </c>
      <c r="E57" s="309">
        <f>E39+E45+E51</f>
        <v>206718.72500000003</v>
      </c>
      <c r="F57" s="309">
        <f>F39+F45+F51</f>
        <v>2252104.7891299999</v>
      </c>
      <c r="G57" s="310">
        <f>E57/$E$62</f>
        <v>0.70158632422522049</v>
      </c>
      <c r="H57" s="310">
        <f>(E57-I57)/I57</f>
        <v>-0.14072356967012992</v>
      </c>
      <c r="I57" s="313">
        <f>I39+I45+I51</f>
        <v>240573.01900000003</v>
      </c>
      <c r="J57" s="309">
        <f>J39+J45+J51</f>
        <v>2579897.13221</v>
      </c>
      <c r="K57" s="310">
        <f>I57/$I$62</f>
        <v>0.6993542256853551</v>
      </c>
    </row>
    <row r="58" spans="1:11" ht="11.1" customHeight="1">
      <c r="A58" s="447"/>
      <c r="B58" s="447"/>
      <c r="C58" s="155" t="s">
        <v>5</v>
      </c>
      <c r="D58" s="314">
        <f>D52</f>
        <v>302</v>
      </c>
      <c r="E58" s="130">
        <f t="shared" ref="E58:F59" si="20">E40+E46+E52</f>
        <v>12076.993</v>
      </c>
      <c r="F58" s="130">
        <f t="shared" si="20"/>
        <v>131089.77875999996</v>
      </c>
      <c r="G58" s="308">
        <f t="shared" ref="G58:G61" si="21">E58/$E$62</f>
        <v>4.098831940146553E-2</v>
      </c>
      <c r="H58" s="308">
        <f t="shared" ref="H58:H61" si="22">(E58-I58)/I58</f>
        <v>-0.18569688595798628</v>
      </c>
      <c r="I58" s="314">
        <f t="shared" ref="I58:J58" si="23">I40+I46+I52</f>
        <v>14831.078</v>
      </c>
      <c r="J58" s="130">
        <f t="shared" si="23"/>
        <v>158712.30820000006</v>
      </c>
      <c r="K58" s="308">
        <f t="shared" ref="K58:K61" si="24">I58/$I$62</f>
        <v>4.3114465262495225E-2</v>
      </c>
    </row>
    <row r="59" spans="1:11" ht="11.1" customHeight="1">
      <c r="A59" s="447"/>
      <c r="B59" s="447"/>
      <c r="C59" s="155" t="s">
        <v>6</v>
      </c>
      <c r="D59" s="314">
        <f>D53</f>
        <v>12867</v>
      </c>
      <c r="E59" s="130">
        <f>E41+E47+E53</f>
        <v>25189.89</v>
      </c>
      <c r="F59" s="130">
        <f t="shared" si="20"/>
        <v>273255.18144999997</v>
      </c>
      <c r="G59" s="308">
        <f t="shared" si="21"/>
        <v>8.5492411646490352E-2</v>
      </c>
      <c r="H59" s="308">
        <f t="shared" si="22"/>
        <v>-0.10791543468860663</v>
      </c>
      <c r="I59" s="314">
        <f>I41+I47+I53</f>
        <v>28237.11</v>
      </c>
      <c r="J59" s="130">
        <f t="shared" ref="J59" si="25">J41+J47+J53</f>
        <v>302152.92632999999</v>
      </c>
      <c r="K59" s="308">
        <f t="shared" si="24"/>
        <v>8.2086271693012233E-2</v>
      </c>
    </row>
    <row r="60" spans="1:11" ht="11.1" customHeight="1">
      <c r="A60" s="447"/>
      <c r="B60" s="447"/>
      <c r="C60" s="155" t="s">
        <v>7</v>
      </c>
      <c r="D60" s="314">
        <f>D54</f>
        <v>205438</v>
      </c>
      <c r="E60" s="130">
        <f t="shared" ref="E60:F61" si="26">E42+E48+E54</f>
        <v>49558.299999999996</v>
      </c>
      <c r="F60" s="130">
        <f t="shared" si="26"/>
        <v>537944.1</v>
      </c>
      <c r="G60" s="308">
        <f t="shared" si="21"/>
        <v>0.16819678784227571</v>
      </c>
      <c r="H60" s="308">
        <f t="shared" si="22"/>
        <v>-0.16021242813012068</v>
      </c>
      <c r="I60" s="314">
        <f t="shared" ref="I60:J60" si="27">I42+I48+I54</f>
        <v>59012.899999999994</v>
      </c>
      <c r="J60" s="130">
        <f t="shared" si="27"/>
        <v>631474.10000000009</v>
      </c>
      <c r="K60" s="308">
        <f t="shared" si="24"/>
        <v>0.17155257541556346</v>
      </c>
    </row>
    <row r="61" spans="1:11" ht="11.1" customHeight="1">
      <c r="A61" s="447"/>
      <c r="B61" s="447"/>
      <c r="C61" s="155" t="s">
        <v>93</v>
      </c>
      <c r="D61" s="314">
        <f>D55</f>
        <v>19</v>
      </c>
      <c r="E61" s="130">
        <f>E43+E49+E55</f>
        <v>1100.8389999999999</v>
      </c>
      <c r="F61" s="130">
        <f t="shared" si="26"/>
        <v>11946.905430000001</v>
      </c>
      <c r="G61" s="308">
        <f t="shared" si="21"/>
        <v>3.7361568845481574E-3</v>
      </c>
      <c r="H61" s="308">
        <f t="shared" si="22"/>
        <v>-0.17785254447415202</v>
      </c>
      <c r="I61" s="314">
        <f>I43+I49+I55</f>
        <v>1338.98</v>
      </c>
      <c r="J61" s="130">
        <f t="shared" ref="J61" si="28">J43+J49+J55</f>
        <v>14332.249899999999</v>
      </c>
      <c r="K61" s="308">
        <f t="shared" si="24"/>
        <v>3.8924619435738829E-3</v>
      </c>
    </row>
    <row r="62" spans="1:11" ht="11.1" customHeight="1">
      <c r="A62" s="452"/>
      <c r="B62" s="452"/>
      <c r="C62" s="319" t="s">
        <v>0</v>
      </c>
      <c r="D62" s="322">
        <f>SUM(D57:D61)</f>
        <v>218754</v>
      </c>
      <c r="E62" s="320">
        <f>SUM(E57:E61)</f>
        <v>294644.74699999997</v>
      </c>
      <c r="F62" s="320">
        <f>SUM(F57:F61)</f>
        <v>3206340.75477</v>
      </c>
      <c r="G62" s="321">
        <f>SUM(G57:G61)</f>
        <v>1.0000000000000002</v>
      </c>
      <c r="H62" s="321">
        <f>(E62-I62)/I62</f>
        <v>-0.14345735965327722</v>
      </c>
      <c r="I62" s="322">
        <f>SUM(I57:I61)</f>
        <v>343993.08700000006</v>
      </c>
      <c r="J62" s="320">
        <f>SUM(J57:J61)</f>
        <v>3686568.7166400002</v>
      </c>
      <c r="K62" s="321">
        <f>SUM(K57:K61)</f>
        <v>0.99999999999999978</v>
      </c>
    </row>
    <row r="63" spans="1:11" ht="15" customHeight="1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</row>
    <row r="64" spans="1:11" ht="15" customHeight="1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</row>
    <row r="65" spans="1:11" ht="15" customHeight="1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</row>
    <row r="66" spans="1:11" ht="15" customHeight="1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</row>
    <row r="67" spans="1:11" ht="15" customHeight="1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</row>
    <row r="68" spans="1:11" ht="15" customHeight="1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</row>
    <row r="69" spans="1:11" ht="15" customHeight="1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</row>
    <row r="70" spans="1:11" ht="15" customHeight="1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</row>
    <row r="71" spans="1:11" ht="15" customHeight="1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</row>
    <row r="72" spans="1:11" ht="15" customHeight="1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</row>
    <row r="73" spans="1:11" ht="15" customHeight="1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</row>
    <row r="74" spans="1:11" ht="15" customHeight="1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</row>
    <row r="75" spans="1:11" ht="15" customHeight="1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</row>
    <row r="76" spans="1:11" ht="15" customHeight="1">
      <c r="A76" s="95"/>
      <c r="B76" s="95"/>
      <c r="C76" s="95"/>
      <c r="D76" s="95"/>
      <c r="E76" s="95"/>
      <c r="F76" s="95"/>
      <c r="G76" s="95"/>
      <c r="H76" s="95"/>
      <c r="I76" s="95"/>
      <c r="J76" s="95"/>
      <c r="K76" s="95"/>
    </row>
    <row r="77" spans="1:11" ht="15" customHeight="1">
      <c r="A77" s="95"/>
      <c r="B77" s="95"/>
      <c r="C77" s="95"/>
      <c r="D77" s="95"/>
      <c r="E77" s="95"/>
      <c r="F77" s="95"/>
      <c r="G77" s="95"/>
      <c r="H77" s="95"/>
      <c r="I77" s="95"/>
      <c r="J77" s="95"/>
      <c r="K77" s="95"/>
    </row>
    <row r="78" spans="1:11" ht="15" customHeight="1">
      <c r="A78" s="95"/>
      <c r="B78" s="95"/>
      <c r="C78" s="95"/>
      <c r="D78" s="95"/>
      <c r="E78" s="95"/>
      <c r="F78" s="95"/>
      <c r="G78" s="95"/>
      <c r="H78" s="95"/>
      <c r="I78" s="95"/>
      <c r="J78" s="95"/>
      <c r="K78" s="95"/>
    </row>
    <row r="79" spans="1:11" ht="15" customHeight="1">
      <c r="A79" s="95"/>
      <c r="B79" s="95"/>
      <c r="C79" s="95"/>
      <c r="D79" s="95"/>
      <c r="E79" s="95"/>
      <c r="F79" s="95"/>
      <c r="G79" s="95"/>
      <c r="H79" s="95"/>
      <c r="I79" s="95"/>
      <c r="J79" s="95"/>
      <c r="K79" s="95"/>
    </row>
    <row r="80" spans="1:11" ht="15" customHeight="1">
      <c r="A80" s="95"/>
      <c r="B80" s="95"/>
      <c r="C80" s="95"/>
      <c r="D80" s="95"/>
      <c r="E80" s="95"/>
      <c r="F80" s="95"/>
      <c r="G80" s="95"/>
      <c r="H80" s="95"/>
      <c r="I80" s="95"/>
      <c r="J80" s="95"/>
      <c r="K80" s="95"/>
    </row>
    <row r="81" spans="1:11" ht="15" customHeight="1">
      <c r="A81" s="95"/>
      <c r="B81" s="95"/>
      <c r="C81" s="95"/>
      <c r="D81" s="95"/>
      <c r="E81" s="95"/>
      <c r="F81" s="95"/>
      <c r="G81" s="95"/>
      <c r="H81" s="95"/>
      <c r="I81" s="95"/>
      <c r="J81" s="95"/>
      <c r="K81" s="95"/>
    </row>
    <row r="82" spans="1:11" ht="15" customHeight="1">
      <c r="A82" s="95"/>
      <c r="B82" s="95"/>
      <c r="C82" s="95"/>
      <c r="D82" s="95"/>
      <c r="E82" s="95"/>
      <c r="F82" s="95"/>
      <c r="G82" s="95"/>
      <c r="H82" s="95"/>
      <c r="I82" s="95"/>
      <c r="J82" s="95"/>
      <c r="K82" s="95"/>
    </row>
    <row r="83" spans="1:11" ht="15" customHeight="1">
      <c r="A83" s="95"/>
      <c r="B83" s="95"/>
      <c r="C83" s="95"/>
      <c r="D83" s="95"/>
      <c r="E83" s="95"/>
      <c r="F83" s="95"/>
      <c r="G83" s="95"/>
      <c r="H83" s="95"/>
      <c r="I83" s="95"/>
      <c r="J83" s="95"/>
      <c r="K83" s="95"/>
    </row>
    <row r="84" spans="1:11" ht="15" customHeight="1">
      <c r="A84" s="95"/>
      <c r="B84" s="95"/>
      <c r="C84" s="95"/>
      <c r="D84" s="95"/>
      <c r="E84" s="95"/>
      <c r="F84" s="95"/>
      <c r="G84" s="95"/>
      <c r="H84" s="95"/>
      <c r="I84" s="95"/>
      <c r="J84" s="95"/>
      <c r="K84" s="95"/>
    </row>
    <row r="85" spans="1:11" ht="15" customHeight="1">
      <c r="A85" s="95"/>
      <c r="B85" s="95"/>
      <c r="C85" s="95"/>
      <c r="D85" s="95"/>
      <c r="E85" s="95"/>
      <c r="F85" s="95"/>
      <c r="G85" s="95"/>
      <c r="H85" s="95"/>
      <c r="I85" s="95"/>
      <c r="J85" s="95"/>
      <c r="K85" s="95"/>
    </row>
    <row r="86" spans="1:11" ht="15" customHeight="1">
      <c r="A86" s="95"/>
      <c r="B86" s="95"/>
      <c r="C86" s="95"/>
      <c r="D86" s="95"/>
      <c r="E86" s="95"/>
      <c r="F86" s="95"/>
      <c r="G86" s="95"/>
      <c r="H86" s="95"/>
      <c r="I86" s="95"/>
      <c r="J86" s="95"/>
      <c r="K86" s="95"/>
    </row>
    <row r="87" spans="1:11" ht="15" customHeight="1">
      <c r="A87" s="95"/>
      <c r="B87" s="95"/>
      <c r="C87" s="95"/>
      <c r="D87" s="95"/>
      <c r="E87" s="95"/>
      <c r="F87" s="95"/>
      <c r="G87" s="95"/>
      <c r="H87" s="95"/>
      <c r="I87" s="95"/>
      <c r="J87" s="95"/>
      <c r="K87" s="95"/>
    </row>
    <row r="88" spans="1:11" ht="15" customHeight="1">
      <c r="A88" s="95"/>
      <c r="B88" s="95"/>
      <c r="C88" s="95"/>
      <c r="D88" s="95"/>
      <c r="E88" s="95"/>
      <c r="F88" s="95"/>
      <c r="G88" s="95"/>
      <c r="H88" s="95"/>
      <c r="I88" s="95"/>
      <c r="J88" s="95"/>
      <c r="K88" s="95"/>
    </row>
    <row r="89" spans="1:11" ht="15" customHeight="1">
      <c r="A89" s="95"/>
      <c r="B89" s="95"/>
      <c r="C89" s="95"/>
      <c r="D89" s="95"/>
      <c r="E89" s="95"/>
      <c r="F89" s="95"/>
      <c r="G89" s="95"/>
      <c r="H89" s="95"/>
      <c r="I89" s="95"/>
      <c r="J89" s="95"/>
      <c r="K89" s="95"/>
    </row>
    <row r="90" spans="1:11" ht="15" customHeight="1">
      <c r="A90" s="95"/>
      <c r="B90" s="95"/>
      <c r="C90" s="95"/>
      <c r="D90" s="95"/>
      <c r="E90" s="95"/>
      <c r="F90" s="95"/>
      <c r="G90" s="95"/>
      <c r="H90" s="95"/>
      <c r="I90" s="95"/>
      <c r="J90" s="95"/>
      <c r="K90" s="95"/>
    </row>
    <row r="91" spans="1:11" ht="15" customHeight="1">
      <c r="A91" s="95"/>
      <c r="B91" s="95"/>
      <c r="C91" s="95"/>
      <c r="D91" s="95"/>
      <c r="E91" s="95"/>
      <c r="F91" s="95"/>
      <c r="G91" s="95"/>
      <c r="H91" s="95"/>
      <c r="I91" s="95"/>
      <c r="J91" s="95"/>
      <c r="K91" s="95"/>
    </row>
    <row r="92" spans="1:11" ht="15" customHeight="1">
      <c r="A92" s="95"/>
      <c r="B92" s="95"/>
      <c r="C92" s="95"/>
      <c r="D92" s="95"/>
      <c r="E92" s="95"/>
      <c r="F92" s="95"/>
      <c r="G92" s="95"/>
      <c r="H92" s="95"/>
      <c r="I92" s="95"/>
      <c r="J92" s="95"/>
      <c r="K92" s="95"/>
    </row>
    <row r="93" spans="1:11" ht="15" customHeight="1">
      <c r="A93" s="95"/>
      <c r="B93" s="95"/>
      <c r="C93" s="95"/>
      <c r="D93" s="95"/>
      <c r="E93" s="95"/>
      <c r="F93" s="95"/>
      <c r="G93" s="95"/>
      <c r="H93" s="95"/>
      <c r="I93" s="95"/>
      <c r="J93" s="95"/>
      <c r="K93" s="95"/>
    </row>
    <row r="94" spans="1:11" ht="15" customHeight="1">
      <c r="A94" s="95"/>
      <c r="B94" s="95"/>
      <c r="C94" s="95"/>
      <c r="D94" s="95"/>
      <c r="E94" s="95"/>
      <c r="F94" s="95"/>
      <c r="G94" s="95"/>
      <c r="H94" s="95"/>
      <c r="I94" s="95"/>
      <c r="J94" s="95"/>
      <c r="K94" s="95"/>
    </row>
    <row r="95" spans="1:11" ht="15" customHeight="1">
      <c r="A95" s="95"/>
      <c r="B95" s="95"/>
      <c r="C95" s="95"/>
      <c r="D95" s="95"/>
      <c r="E95" s="95"/>
      <c r="F95" s="95"/>
      <c r="G95" s="95"/>
      <c r="H95" s="95"/>
      <c r="I95" s="95"/>
      <c r="J95" s="95"/>
      <c r="K95" s="95"/>
    </row>
    <row r="96" spans="1:11" ht="15" customHeight="1">
      <c r="A96" s="95"/>
      <c r="B96" s="95"/>
      <c r="C96" s="95"/>
      <c r="D96" s="95"/>
      <c r="E96" s="95"/>
      <c r="F96" s="95"/>
      <c r="G96" s="95"/>
      <c r="H96" s="95"/>
      <c r="I96" s="95"/>
      <c r="J96" s="95"/>
      <c r="K96" s="95"/>
    </row>
    <row r="97" spans="1:11" ht="15" customHeight="1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</row>
    <row r="98" spans="1:11" ht="15" customHeight="1">
      <c r="A98" s="95"/>
      <c r="B98" s="95"/>
      <c r="C98" s="95"/>
      <c r="D98" s="95"/>
      <c r="E98" s="95"/>
      <c r="F98" s="95"/>
      <c r="G98" s="95"/>
      <c r="H98" s="95"/>
      <c r="I98" s="95"/>
      <c r="J98" s="95"/>
      <c r="K98" s="95"/>
    </row>
    <row r="99" spans="1:11" ht="15" customHeight="1">
      <c r="A99" s="95"/>
      <c r="B99" s="95"/>
      <c r="C99" s="95"/>
      <c r="D99" s="95"/>
      <c r="E99" s="95"/>
      <c r="F99" s="95"/>
      <c r="G99" s="95"/>
      <c r="H99" s="95"/>
      <c r="I99" s="95"/>
      <c r="J99" s="95"/>
      <c r="K99" s="95"/>
    </row>
    <row r="100" spans="1:11" ht="15" customHeight="1">
      <c r="A100" s="95"/>
      <c r="B100" s="95"/>
      <c r="C100" s="95"/>
      <c r="D100" s="95"/>
      <c r="E100" s="95"/>
      <c r="F100" s="95"/>
      <c r="G100" s="95"/>
      <c r="H100" s="95"/>
      <c r="I100" s="95"/>
      <c r="J100" s="95"/>
      <c r="K100" s="95"/>
    </row>
    <row r="101" spans="1:11" ht="15" customHeight="1">
      <c r="A101" s="95"/>
      <c r="B101" s="95"/>
      <c r="C101" s="95"/>
      <c r="D101" s="95"/>
      <c r="E101" s="95"/>
      <c r="F101" s="95"/>
      <c r="G101" s="95"/>
      <c r="H101" s="95"/>
      <c r="I101" s="95"/>
      <c r="J101" s="95"/>
      <c r="K101" s="95"/>
    </row>
    <row r="102" spans="1:11" ht="15" customHeight="1">
      <c r="A102" s="95"/>
      <c r="B102" s="95"/>
      <c r="C102" s="95"/>
      <c r="D102" s="95"/>
      <c r="E102" s="95"/>
      <c r="F102" s="95"/>
      <c r="G102" s="95"/>
      <c r="H102" s="95"/>
      <c r="I102" s="95"/>
      <c r="J102" s="95"/>
      <c r="K102" s="95"/>
    </row>
    <row r="103" spans="1:11" ht="15" customHeight="1">
      <c r="A103" s="95"/>
      <c r="B103" s="95"/>
      <c r="C103" s="95"/>
      <c r="D103" s="95"/>
      <c r="E103" s="95"/>
      <c r="F103" s="95"/>
      <c r="G103" s="95"/>
      <c r="H103" s="95"/>
      <c r="I103" s="95"/>
      <c r="J103" s="95"/>
      <c r="K103" s="95"/>
    </row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</sheetData>
  <mergeCells count="28">
    <mergeCell ref="A1:K1"/>
    <mergeCell ref="A3:C3"/>
    <mergeCell ref="A9:B14"/>
    <mergeCell ref="A15:B20"/>
    <mergeCell ref="A21:B26"/>
    <mergeCell ref="H6:H8"/>
    <mergeCell ref="A8:B8"/>
    <mergeCell ref="E6:F7"/>
    <mergeCell ref="I6:J7"/>
    <mergeCell ref="G6:G8"/>
    <mergeCell ref="K6:K8"/>
    <mergeCell ref="A4:C4"/>
    <mergeCell ref="D4:D5"/>
    <mergeCell ref="I4:K5"/>
    <mergeCell ref="A27:B32"/>
    <mergeCell ref="H36:H38"/>
    <mergeCell ref="A38:B38"/>
    <mergeCell ref="E36:F37"/>
    <mergeCell ref="G36:G38"/>
    <mergeCell ref="A34:C34"/>
    <mergeCell ref="D34:D35"/>
    <mergeCell ref="I34:K35"/>
    <mergeCell ref="A51:B56"/>
    <mergeCell ref="I36:J37"/>
    <mergeCell ref="K36:K38"/>
    <mergeCell ref="A57:B62"/>
    <mergeCell ref="A39:B44"/>
    <mergeCell ref="A45:B50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2 H62" formula="1"/>
  </ignoredError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List29"/>
  <dimension ref="A1:T120"/>
  <sheetViews>
    <sheetView showGridLines="0" topLeftCell="A46" zoomScaleNormal="100" zoomScaleSheetLayoutView="100" workbookViewId="0">
      <selection activeCell="K1" sqref="K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3" width="9.140625" style="84"/>
    <col min="14" max="14" width="11.140625" style="84" customWidth="1"/>
    <col min="15" max="16384" width="9.140625" style="84"/>
  </cols>
  <sheetData>
    <row r="1" spans="1:16" s="103" customFormat="1" ht="18">
      <c r="A1" s="519" t="s">
        <v>309</v>
      </c>
      <c r="B1" s="519"/>
      <c r="C1" s="519"/>
      <c r="D1" s="519"/>
      <c r="E1" s="519"/>
      <c r="F1" s="519"/>
      <c r="G1" s="519"/>
      <c r="H1" s="519"/>
      <c r="I1" s="519"/>
      <c r="J1" s="519"/>
      <c r="K1" s="519"/>
    </row>
    <row r="2" spans="1:16" s="103" customFormat="1" ht="3" customHeight="1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</row>
    <row r="3" spans="1:16" ht="3" customHeight="1">
      <c r="A3" s="536"/>
      <c r="B3" s="536"/>
      <c r="C3" s="536"/>
      <c r="D3" s="301"/>
      <c r="E3" s="301"/>
      <c r="F3" s="302"/>
      <c r="G3" s="303"/>
      <c r="H3" s="303"/>
      <c r="I3" s="303"/>
      <c r="J3" s="76"/>
      <c r="K3" s="76"/>
    </row>
    <row r="4" spans="1:16" ht="12.95" customHeight="1">
      <c r="A4" s="497" t="s">
        <v>46</v>
      </c>
      <c r="B4" s="497"/>
      <c r="C4" s="497"/>
      <c r="D4" s="491">
        <f>'3.1'!A4</f>
        <v>2023</v>
      </c>
      <c r="E4" s="354"/>
      <c r="F4" s="343"/>
      <c r="G4" s="343"/>
      <c r="H4" s="343"/>
      <c r="I4" s="491">
        <f>D4-1</f>
        <v>2022</v>
      </c>
      <c r="J4" s="492"/>
      <c r="K4" s="492"/>
    </row>
    <row r="5" spans="1:16" ht="24.95" customHeight="1">
      <c r="A5" s="355"/>
      <c r="B5" s="355"/>
      <c r="C5" s="355"/>
      <c r="D5" s="493"/>
      <c r="E5" s="356"/>
      <c r="F5" s="357"/>
      <c r="G5" s="357"/>
      <c r="H5" s="358"/>
      <c r="I5" s="493"/>
      <c r="J5" s="494"/>
      <c r="K5" s="494"/>
    </row>
    <row r="6" spans="1:16" ht="24.95" customHeight="1">
      <c r="A6" s="305"/>
      <c r="B6" s="273"/>
      <c r="C6" s="306"/>
      <c r="D6" s="365" t="s">
        <v>159</v>
      </c>
      <c r="E6" s="489" t="s">
        <v>60</v>
      </c>
      <c r="F6" s="489"/>
      <c r="G6" s="490" t="s">
        <v>33</v>
      </c>
      <c r="H6" s="490" t="s">
        <v>270</v>
      </c>
      <c r="I6" s="488" t="s">
        <v>60</v>
      </c>
      <c r="J6" s="489"/>
      <c r="K6" s="490" t="s">
        <v>33</v>
      </c>
    </row>
    <row r="7" spans="1:16" ht="24.95" customHeight="1">
      <c r="A7" s="305"/>
      <c r="B7" s="307"/>
      <c r="D7" s="366"/>
      <c r="E7" s="489"/>
      <c r="F7" s="489"/>
      <c r="G7" s="490"/>
      <c r="H7" s="490"/>
      <c r="I7" s="488"/>
      <c r="J7" s="489"/>
      <c r="K7" s="490"/>
    </row>
    <row r="8" spans="1:16" ht="15" customHeight="1">
      <c r="A8" s="498" t="s">
        <v>158</v>
      </c>
      <c r="B8" s="498"/>
      <c r="C8" s="324" t="s">
        <v>184</v>
      </c>
      <c r="D8" s="344"/>
      <c r="E8" s="220" t="s">
        <v>261</v>
      </c>
      <c r="F8" s="220" t="s">
        <v>262</v>
      </c>
      <c r="G8" s="486"/>
      <c r="H8" s="486"/>
      <c r="I8" s="222" t="s">
        <v>261</v>
      </c>
      <c r="J8" s="220" t="s">
        <v>262</v>
      </c>
      <c r="K8" s="486"/>
    </row>
    <row r="9" spans="1:16" ht="11.1" customHeight="1">
      <c r="A9" s="453" t="str">
        <f>'3.1'!D5</f>
        <v>Leden</v>
      </c>
      <c r="B9" s="453"/>
      <c r="C9" s="165" t="s">
        <v>4</v>
      </c>
      <c r="D9" s="313">
        <v>92</v>
      </c>
      <c r="E9" s="309">
        <v>10026.107720000002</v>
      </c>
      <c r="F9" s="309">
        <v>109241.1424</v>
      </c>
      <c r="G9" s="310">
        <f>E9/$E$14</f>
        <v>0.27626046013855121</v>
      </c>
      <c r="H9" s="310">
        <f>(E9-I9)/I9</f>
        <v>-0.23495962306625992</v>
      </c>
      <c r="I9" s="313">
        <v>13105.331459999999</v>
      </c>
      <c r="J9" s="309">
        <v>139983.01432000005</v>
      </c>
      <c r="K9" s="310">
        <f>I9/$I$14</f>
        <v>0.27986425943959214</v>
      </c>
    </row>
    <row r="10" spans="1:16" ht="11.1" customHeight="1">
      <c r="A10" s="447"/>
      <c r="B10" s="447"/>
      <c r="C10" s="155" t="s">
        <v>5</v>
      </c>
      <c r="D10" s="314">
        <v>322</v>
      </c>
      <c r="E10" s="130">
        <v>4460.8353299999999</v>
      </c>
      <c r="F10" s="130">
        <v>48606.927429999996</v>
      </c>
      <c r="G10" s="308">
        <f>E10/$E$14</f>
        <v>0.12291434076753623</v>
      </c>
      <c r="H10" s="308">
        <f>(E10-I10)/I10</f>
        <v>-0.21942486812565992</v>
      </c>
      <c r="I10" s="314">
        <v>5714.8058499999997</v>
      </c>
      <c r="J10" s="130">
        <v>61041.335780000023</v>
      </c>
      <c r="K10" s="308">
        <f>I10/$I$14</f>
        <v>0.12203963798495936</v>
      </c>
      <c r="L10" s="94"/>
      <c r="N10" s="94"/>
      <c r="O10" s="94"/>
      <c r="P10" s="94"/>
    </row>
    <row r="11" spans="1:16" ht="11.1" customHeight="1">
      <c r="A11" s="447"/>
      <c r="B11" s="447"/>
      <c r="C11" s="155" t="s">
        <v>6</v>
      </c>
      <c r="D11" s="314">
        <v>10747</v>
      </c>
      <c r="E11" s="130">
        <v>8414.6947500000006</v>
      </c>
      <c r="F11" s="130">
        <v>91672.97666</v>
      </c>
      <c r="G11" s="308">
        <f>E11/$E$14</f>
        <v>0.23185941229449017</v>
      </c>
      <c r="H11" s="308">
        <f t="shared" ref="H11:H13" si="0">(E11-I11)/I11</f>
        <v>-0.19067378485099759</v>
      </c>
      <c r="I11" s="314">
        <v>10397.160739999999</v>
      </c>
      <c r="J11" s="130">
        <v>111055.65643999999</v>
      </c>
      <c r="K11" s="308">
        <f>I11/$I$14</f>
        <v>0.22203129311576389</v>
      </c>
      <c r="L11" s="94"/>
      <c r="N11" s="94"/>
      <c r="O11" s="94"/>
      <c r="P11" s="94"/>
    </row>
    <row r="12" spans="1:16" ht="11.1" customHeight="1">
      <c r="A12" s="447"/>
      <c r="B12" s="447"/>
      <c r="C12" s="155" t="s">
        <v>7</v>
      </c>
      <c r="D12" s="314">
        <v>108015</v>
      </c>
      <c r="E12" s="130">
        <v>13220.20061</v>
      </c>
      <c r="F12" s="130">
        <v>144001.43704999998</v>
      </c>
      <c r="G12" s="308">
        <f>E12/$E$14</f>
        <v>0.36427084224889567</v>
      </c>
      <c r="H12" s="308">
        <f t="shared" si="0"/>
        <v>-0.24055559009258196</v>
      </c>
      <c r="I12" s="314">
        <v>17407.72654</v>
      </c>
      <c r="J12" s="130">
        <v>185942.29396000001</v>
      </c>
      <c r="K12" s="308">
        <f>I12/$I$14</f>
        <v>0.37174187554994004</v>
      </c>
      <c r="L12" s="94"/>
      <c r="N12" s="94"/>
      <c r="O12" s="94"/>
      <c r="P12" s="94"/>
    </row>
    <row r="13" spans="1:16" ht="11.1" customHeight="1">
      <c r="A13" s="447"/>
      <c r="B13" s="447"/>
      <c r="C13" s="155" t="s">
        <v>93</v>
      </c>
      <c r="D13" s="314">
        <v>15</v>
      </c>
      <c r="E13" s="130">
        <v>170.39</v>
      </c>
      <c r="F13" s="130">
        <v>1857.28836</v>
      </c>
      <c r="G13" s="308">
        <f>E13/$E$14</f>
        <v>4.6949445505267053E-3</v>
      </c>
      <c r="H13" s="308">
        <f t="shared" si="0"/>
        <v>-0.15828525134366123</v>
      </c>
      <c r="I13" s="314">
        <v>202.43200000000002</v>
      </c>
      <c r="J13" s="130">
        <v>2162.1259600000003</v>
      </c>
      <c r="K13" s="308">
        <f>I13/$I$14</f>
        <v>4.3229339097445099E-3</v>
      </c>
      <c r="L13" s="94"/>
      <c r="N13" s="94"/>
      <c r="O13" s="94"/>
      <c r="P13" s="94"/>
    </row>
    <row r="14" spans="1:16" ht="11.1" customHeight="1">
      <c r="A14" s="452"/>
      <c r="B14" s="452"/>
      <c r="C14" s="319" t="s">
        <v>0</v>
      </c>
      <c r="D14" s="322">
        <v>119191</v>
      </c>
      <c r="E14" s="320">
        <v>36292.228410000003</v>
      </c>
      <c r="F14" s="320">
        <v>395379.77189999993</v>
      </c>
      <c r="G14" s="321">
        <f>SUM(G9:G13)</f>
        <v>1</v>
      </c>
      <c r="H14" s="321">
        <f>(E14-I14)/I14</f>
        <v>-0.22497972230782645</v>
      </c>
      <c r="I14" s="322">
        <v>46827.456590000002</v>
      </c>
      <c r="J14" s="320">
        <v>500184.4264600001</v>
      </c>
      <c r="K14" s="321">
        <f>SUM(K9:K13)</f>
        <v>0.99999999999999989</v>
      </c>
      <c r="L14" s="94"/>
    </row>
    <row r="15" spans="1:16" ht="11.1" customHeight="1">
      <c r="A15" s="453" t="str">
        <f>'3.1'!E5</f>
        <v>Únor</v>
      </c>
      <c r="B15" s="453"/>
      <c r="C15" s="165" t="s">
        <v>4</v>
      </c>
      <c r="D15" s="313">
        <v>92</v>
      </c>
      <c r="E15" s="309">
        <v>9584.8444400000008</v>
      </c>
      <c r="F15" s="309">
        <v>103922.30547999998</v>
      </c>
      <c r="G15" s="310">
        <f>E15/$E$20</f>
        <v>0.2747095945868942</v>
      </c>
      <c r="H15" s="310">
        <f>(E15-I15)/I15</f>
        <v>-0.12818763570108166</v>
      </c>
      <c r="I15" s="313">
        <v>10994.159790000002</v>
      </c>
      <c r="J15" s="309">
        <v>117580.89902000004</v>
      </c>
      <c r="K15" s="310">
        <f>I15/$I$20</f>
        <v>0.2966490940339771</v>
      </c>
      <c r="L15" s="94"/>
      <c r="M15" s="94"/>
    </row>
    <row r="16" spans="1:16" ht="11.1" customHeight="1">
      <c r="A16" s="447"/>
      <c r="B16" s="447"/>
      <c r="C16" s="155" t="s">
        <v>5</v>
      </c>
      <c r="D16" s="314">
        <v>320</v>
      </c>
      <c r="E16" s="130">
        <v>4292.5849400000006</v>
      </c>
      <c r="F16" s="130">
        <v>46542.327989999983</v>
      </c>
      <c r="G16" s="308">
        <f>E16/$E$20</f>
        <v>0.12302904611326251</v>
      </c>
      <c r="H16" s="308">
        <f>(E16-I16)/I16</f>
        <v>-5.2038936448086139E-2</v>
      </c>
      <c r="I16" s="314">
        <v>4528.2291700000005</v>
      </c>
      <c r="J16" s="130">
        <v>48429.138209999997</v>
      </c>
      <c r="K16" s="308">
        <f>I16/$I$20</f>
        <v>0.12218260481174324</v>
      </c>
      <c r="L16" s="98"/>
      <c r="M16" s="94"/>
    </row>
    <row r="17" spans="1:20" ht="11.1" customHeight="1">
      <c r="A17" s="447"/>
      <c r="B17" s="447"/>
      <c r="C17" s="155" t="s">
        <v>6</v>
      </c>
      <c r="D17" s="314">
        <v>10746</v>
      </c>
      <c r="E17" s="130">
        <v>7939.5418399999999</v>
      </c>
      <c r="F17" s="130">
        <v>86080.516259999989</v>
      </c>
      <c r="G17" s="308">
        <f>E17/$E$20</f>
        <v>0.22755385689619853</v>
      </c>
      <c r="H17" s="308">
        <f t="shared" ref="H17:H20" si="1">(E17-I17)/I17</f>
        <v>-4.8710300537280499E-3</v>
      </c>
      <c r="I17" s="314">
        <v>7978.4048900000007</v>
      </c>
      <c r="J17" s="130">
        <v>85328.324040000007</v>
      </c>
      <c r="K17" s="308">
        <f>I17/$I$20</f>
        <v>0.2152767130606488</v>
      </c>
      <c r="L17" s="94"/>
      <c r="M17" s="94"/>
      <c r="N17" s="94"/>
      <c r="O17" s="94"/>
    </row>
    <row r="18" spans="1:20" ht="11.1" customHeight="1">
      <c r="A18" s="447"/>
      <c r="B18" s="447"/>
      <c r="C18" s="155" t="s">
        <v>7</v>
      </c>
      <c r="D18" s="314">
        <v>107924</v>
      </c>
      <c r="E18" s="130">
        <v>12913.650960000001</v>
      </c>
      <c r="F18" s="130">
        <v>140003.35381</v>
      </c>
      <c r="G18" s="308">
        <f>E18/$E$20</f>
        <v>0.37011595149667942</v>
      </c>
      <c r="H18" s="308">
        <f t="shared" si="1"/>
        <v>-3.3328899830584569E-2</v>
      </c>
      <c r="I18" s="314">
        <v>13358.887999999999</v>
      </c>
      <c r="J18" s="130">
        <v>142870.95681999999</v>
      </c>
      <c r="K18" s="308">
        <f>I18/$I$20</f>
        <v>0.36045519604926241</v>
      </c>
      <c r="L18" s="94"/>
      <c r="M18" s="94"/>
      <c r="N18" s="94"/>
      <c r="O18" s="94"/>
    </row>
    <row r="19" spans="1:20" ht="11.1" customHeight="1">
      <c r="A19" s="447"/>
      <c r="B19" s="447"/>
      <c r="C19" s="155" t="s">
        <v>93</v>
      </c>
      <c r="D19" s="314">
        <v>15</v>
      </c>
      <c r="E19" s="130">
        <v>160.203</v>
      </c>
      <c r="F19" s="130">
        <v>1736.96848</v>
      </c>
      <c r="G19" s="308">
        <f>E19/$E$20</f>
        <v>4.5915509069653941E-3</v>
      </c>
      <c r="H19" s="308">
        <f t="shared" si="1"/>
        <v>-0.20486502315377775</v>
      </c>
      <c r="I19" s="314">
        <v>201.47899999999998</v>
      </c>
      <c r="J19" s="130">
        <v>2154.9317799999999</v>
      </c>
      <c r="K19" s="308">
        <f>I19/$I$20</f>
        <v>5.4363920443684637E-3</v>
      </c>
      <c r="L19" s="94"/>
      <c r="M19" s="94"/>
      <c r="N19" s="94"/>
      <c r="O19" s="94"/>
    </row>
    <row r="20" spans="1:20" ht="11.1" customHeight="1">
      <c r="A20" s="452"/>
      <c r="B20" s="452"/>
      <c r="C20" s="319" t="s">
        <v>0</v>
      </c>
      <c r="D20" s="322">
        <v>119097</v>
      </c>
      <c r="E20" s="320">
        <v>34890.82518</v>
      </c>
      <c r="F20" s="320">
        <v>378285.47201999993</v>
      </c>
      <c r="G20" s="321">
        <f>SUM(G15:G19)</f>
        <v>1.0000000000000002</v>
      </c>
      <c r="H20" s="321">
        <f t="shared" si="1"/>
        <v>-5.8560919847711689E-2</v>
      </c>
      <c r="I20" s="322">
        <v>37061.16085</v>
      </c>
      <c r="J20" s="320">
        <v>396364.24987000006</v>
      </c>
      <c r="K20" s="321">
        <f>SUM(K15:K19)</f>
        <v>0.99999999999999989</v>
      </c>
      <c r="L20" s="94"/>
      <c r="M20" s="94"/>
      <c r="N20" s="94"/>
      <c r="O20" s="94"/>
    </row>
    <row r="21" spans="1:20" ht="11.1" customHeight="1">
      <c r="A21" s="453" t="str">
        <f>'3.1'!F5</f>
        <v>Březen</v>
      </c>
      <c r="B21" s="453"/>
      <c r="C21" s="165" t="s">
        <v>4</v>
      </c>
      <c r="D21" s="313">
        <v>92</v>
      </c>
      <c r="E21" s="309">
        <v>9365.4681899999996</v>
      </c>
      <c r="F21" s="309">
        <v>101566.93921999997</v>
      </c>
      <c r="G21" s="310">
        <f>E21/$E$26</f>
        <v>0.30845041857432098</v>
      </c>
      <c r="H21" s="310">
        <f>(E21-I21)/I21</f>
        <v>-0.19020103959759166</v>
      </c>
      <c r="I21" s="313">
        <v>11565.17685</v>
      </c>
      <c r="J21" s="309">
        <v>124051.80140999999</v>
      </c>
      <c r="K21" s="310">
        <f>I21/$I$26</f>
        <v>0.31268051210627601</v>
      </c>
      <c r="L21" s="88"/>
      <c r="M21" s="88"/>
      <c r="N21" s="88"/>
      <c r="O21" s="88"/>
      <c r="P21" s="88"/>
      <c r="Q21" s="88"/>
      <c r="R21" s="88"/>
      <c r="S21" s="88"/>
      <c r="T21" s="88"/>
    </row>
    <row r="22" spans="1:20" ht="11.1" customHeight="1">
      <c r="A22" s="447"/>
      <c r="B22" s="447"/>
      <c r="C22" s="155" t="s">
        <v>5</v>
      </c>
      <c r="D22" s="314">
        <v>313</v>
      </c>
      <c r="E22" s="130">
        <v>3716.6919399999997</v>
      </c>
      <c r="F22" s="130">
        <v>40316.475489999997</v>
      </c>
      <c r="G22" s="308">
        <f>E22/$E$26</f>
        <v>0.12240874255799537</v>
      </c>
      <c r="H22" s="308">
        <f t="shared" ref="H22:H26" si="2">(E22-I22)/I22</f>
        <v>-0.15766055009547286</v>
      </c>
      <c r="I22" s="314">
        <v>4412.3446199999998</v>
      </c>
      <c r="J22" s="130">
        <v>47322.219819999984</v>
      </c>
      <c r="K22" s="308">
        <f>I22/$I$26</f>
        <v>0.11929382431977006</v>
      </c>
      <c r="L22" s="88"/>
      <c r="M22" s="88"/>
      <c r="N22" s="88"/>
      <c r="O22" s="88"/>
      <c r="P22" s="88"/>
      <c r="Q22" s="88"/>
      <c r="R22" s="88"/>
      <c r="S22" s="88"/>
      <c r="T22" s="88"/>
    </row>
    <row r="23" spans="1:20" ht="11.1" customHeight="1">
      <c r="A23" s="447"/>
      <c r="B23" s="447"/>
      <c r="C23" s="155" t="s">
        <v>6</v>
      </c>
      <c r="D23" s="314">
        <v>10747</v>
      </c>
      <c r="E23" s="130">
        <v>6610.2372299999997</v>
      </c>
      <c r="F23" s="130">
        <v>71672.174320000006</v>
      </c>
      <c r="G23" s="308">
        <f>E23/$E$26</f>
        <v>0.21770726237115753</v>
      </c>
      <c r="H23" s="308">
        <f t="shared" si="2"/>
        <v>-0.16843533808062736</v>
      </c>
      <c r="I23" s="314">
        <v>7949.1560100000006</v>
      </c>
      <c r="J23" s="130">
        <v>85267.786470000006</v>
      </c>
      <c r="K23" s="308">
        <f>I23/$I$26</f>
        <v>0.21491639983174851</v>
      </c>
      <c r="L23" s="88"/>
      <c r="M23" s="88"/>
      <c r="N23" s="88"/>
      <c r="O23" s="88"/>
      <c r="P23" s="88"/>
      <c r="Q23" s="88"/>
      <c r="R23" s="88"/>
      <c r="S23" s="88"/>
      <c r="T23" s="88"/>
    </row>
    <row r="24" spans="1:20" ht="11.1" customHeight="1">
      <c r="A24" s="447"/>
      <c r="B24" s="447"/>
      <c r="C24" s="155" t="s">
        <v>7</v>
      </c>
      <c r="D24" s="314">
        <v>107815</v>
      </c>
      <c r="E24" s="130">
        <v>10483.65316</v>
      </c>
      <c r="F24" s="130">
        <v>113629.51388</v>
      </c>
      <c r="G24" s="308">
        <f>E24/$E$26</f>
        <v>0.34527768818250643</v>
      </c>
      <c r="H24" s="308">
        <f t="shared" si="2"/>
        <v>-0.18367442787692376</v>
      </c>
      <c r="I24" s="314">
        <v>12842.4902</v>
      </c>
      <c r="J24" s="130">
        <v>137777.82165</v>
      </c>
      <c r="K24" s="308">
        <f>I24/$I$26</f>
        <v>0.34721444077665192</v>
      </c>
      <c r="L24" s="88"/>
      <c r="M24" s="88"/>
      <c r="N24" s="88"/>
      <c r="O24" s="88"/>
      <c r="P24" s="88"/>
      <c r="Q24" s="88"/>
      <c r="R24" s="88"/>
      <c r="S24" s="88"/>
      <c r="T24" s="88"/>
    </row>
    <row r="25" spans="1:20" ht="11.1" customHeight="1">
      <c r="A25" s="447"/>
      <c r="B25" s="447"/>
      <c r="C25" s="155" t="s">
        <v>93</v>
      </c>
      <c r="D25" s="314">
        <v>15</v>
      </c>
      <c r="E25" s="130">
        <v>186.911</v>
      </c>
      <c r="F25" s="130">
        <v>2028.2064300000002</v>
      </c>
      <c r="G25" s="308">
        <f>E25/$E$26</f>
        <v>6.155888314019772E-3</v>
      </c>
      <c r="H25" s="308">
        <f t="shared" si="2"/>
        <v>-0.14273986047983567</v>
      </c>
      <c r="I25" s="314">
        <v>218.03300000000002</v>
      </c>
      <c r="J25" s="130">
        <v>2337.0780600000003</v>
      </c>
      <c r="K25" s="308">
        <f>I25/$I$26</f>
        <v>5.8948229655534992E-3</v>
      </c>
      <c r="L25" s="88"/>
      <c r="M25" s="88"/>
      <c r="N25" s="88"/>
      <c r="O25" s="88"/>
      <c r="P25" s="88"/>
      <c r="Q25" s="88"/>
      <c r="R25" s="88"/>
      <c r="S25" s="88"/>
      <c r="T25" s="88"/>
    </row>
    <row r="26" spans="1:20" ht="11.1" customHeight="1">
      <c r="A26" s="452"/>
      <c r="B26" s="452"/>
      <c r="C26" s="319" t="s">
        <v>0</v>
      </c>
      <c r="D26" s="322">
        <v>118982</v>
      </c>
      <c r="E26" s="320">
        <v>30362.961519999997</v>
      </c>
      <c r="F26" s="320">
        <v>329213.30933999998</v>
      </c>
      <c r="G26" s="321">
        <f>SUM(G21:G25)</f>
        <v>1.0000000000000002</v>
      </c>
      <c r="H26" s="321">
        <f t="shared" si="2"/>
        <v>-0.1790954448624146</v>
      </c>
      <c r="I26" s="322">
        <v>36987.200680000002</v>
      </c>
      <c r="J26" s="320">
        <v>396756.70740999997</v>
      </c>
      <c r="K26" s="321">
        <f>SUM(K21:K25)</f>
        <v>1</v>
      </c>
    </row>
    <row r="27" spans="1:20" ht="11.1" customHeight="1">
      <c r="A27" s="510" t="str">
        <f>'3.1'!G5</f>
        <v>I. čtvrtletí</v>
      </c>
      <c r="B27" s="453"/>
      <c r="C27" s="165" t="s">
        <v>4</v>
      </c>
      <c r="D27" s="313">
        <f>D21</f>
        <v>92</v>
      </c>
      <c r="E27" s="309">
        <f>E9+E15+E21</f>
        <v>28976.42035</v>
      </c>
      <c r="F27" s="309">
        <f>F9+F15+F21</f>
        <v>314730.38709999993</v>
      </c>
      <c r="G27" s="310">
        <f>E27/$E$32</f>
        <v>0.28535260904734877</v>
      </c>
      <c r="H27" s="310">
        <f>(E27-I27)/I27</f>
        <v>-0.18753147320050331</v>
      </c>
      <c r="I27" s="313">
        <f>I9+I15+I21</f>
        <v>35664.668099999995</v>
      </c>
      <c r="J27" s="309">
        <f>J9+J15+J21</f>
        <v>381615.71475000004</v>
      </c>
      <c r="K27" s="310">
        <f>I27/$I$32</f>
        <v>0.29505213412159692</v>
      </c>
    </row>
    <row r="28" spans="1:20" ht="11.1" customHeight="1">
      <c r="A28" s="447"/>
      <c r="B28" s="447"/>
      <c r="C28" s="155" t="s">
        <v>5</v>
      </c>
      <c r="D28" s="314">
        <f>D22</f>
        <v>313</v>
      </c>
      <c r="E28" s="130">
        <f t="shared" ref="E28:F31" si="3">E10+E16+E22</f>
        <v>12470.112209999999</v>
      </c>
      <c r="F28" s="130">
        <f t="shared" si="3"/>
        <v>135465.73090999998</v>
      </c>
      <c r="G28" s="308">
        <f>E28/$E$32</f>
        <v>0.12280257572384023</v>
      </c>
      <c r="H28" s="308">
        <f t="shared" ref="H28:H31" si="4">(E28-I28)/I28</f>
        <v>-0.1491102573716746</v>
      </c>
      <c r="I28" s="314">
        <f t="shared" ref="I28:J28" si="5">I10+I16+I22</f>
        <v>14655.379639999999</v>
      </c>
      <c r="J28" s="130">
        <f t="shared" si="5"/>
        <v>156792.69381000003</v>
      </c>
      <c r="K28" s="308">
        <f>I28/$I$32</f>
        <v>0.12124327154874606</v>
      </c>
    </row>
    <row r="29" spans="1:20" ht="11.1" customHeight="1">
      <c r="A29" s="447"/>
      <c r="B29" s="447"/>
      <c r="C29" s="155" t="s">
        <v>6</v>
      </c>
      <c r="D29" s="314">
        <f>D23</f>
        <v>10747</v>
      </c>
      <c r="E29" s="130">
        <f t="shared" si="3"/>
        <v>22964.473819999999</v>
      </c>
      <c r="F29" s="130">
        <f t="shared" si="3"/>
        <v>249425.66723999998</v>
      </c>
      <c r="G29" s="308">
        <f>E29/$E$32</f>
        <v>0.22614844900731626</v>
      </c>
      <c r="H29" s="308">
        <f t="shared" si="4"/>
        <v>-0.12764609122757675</v>
      </c>
      <c r="I29" s="314">
        <f t="shared" ref="I29:J29" si="6">I11+I17+I23</f>
        <v>26324.721640000003</v>
      </c>
      <c r="J29" s="130">
        <f t="shared" si="6"/>
        <v>281651.76695000002</v>
      </c>
      <c r="K29" s="308">
        <f>I29/$I$32</f>
        <v>0.21778319311035413</v>
      </c>
    </row>
    <row r="30" spans="1:20" ht="11.1" customHeight="1">
      <c r="A30" s="447"/>
      <c r="B30" s="447"/>
      <c r="C30" s="155" t="s">
        <v>7</v>
      </c>
      <c r="D30" s="314">
        <f>D24</f>
        <v>107815</v>
      </c>
      <c r="E30" s="130">
        <f t="shared" si="3"/>
        <v>36617.504730000001</v>
      </c>
      <c r="F30" s="130">
        <f t="shared" si="3"/>
        <v>397634.30473999993</v>
      </c>
      <c r="G30" s="308">
        <f>E30/$E$32</f>
        <v>0.36060011503488337</v>
      </c>
      <c r="H30" s="308">
        <f t="shared" si="4"/>
        <v>-0.16032431877894118</v>
      </c>
      <c r="I30" s="314">
        <f t="shared" ref="I30:J30" si="7">I12+I18+I24</f>
        <v>43609.104739999995</v>
      </c>
      <c r="J30" s="130">
        <f t="shared" si="7"/>
        <v>466591.07243</v>
      </c>
      <c r="K30" s="308">
        <f>I30/$I$32</f>
        <v>0.36077608754388629</v>
      </c>
    </row>
    <row r="31" spans="1:20" ht="11.1" customHeight="1">
      <c r="A31" s="447"/>
      <c r="B31" s="447"/>
      <c r="C31" s="155" t="s">
        <v>93</v>
      </c>
      <c r="D31" s="314">
        <f>D25</f>
        <v>15</v>
      </c>
      <c r="E31" s="130">
        <f>E13+E19+E25</f>
        <v>517.50399999999991</v>
      </c>
      <c r="F31" s="130">
        <f t="shared" si="3"/>
        <v>5622.4632700000002</v>
      </c>
      <c r="G31" s="308">
        <f>E31/$E$32</f>
        <v>5.0962511866114325E-3</v>
      </c>
      <c r="H31" s="308">
        <f t="shared" si="4"/>
        <v>-0.167925086502965</v>
      </c>
      <c r="I31" s="314">
        <f>I13+I19+I25</f>
        <v>621.94399999999996</v>
      </c>
      <c r="J31" s="130">
        <f t="shared" ref="J31" si="8">J13+J19+J25</f>
        <v>6654.1358</v>
      </c>
      <c r="K31" s="308">
        <f>I31/$I$32</f>
        <v>5.1453136754165529E-3</v>
      </c>
    </row>
    <row r="32" spans="1:20" ht="11.1" customHeight="1">
      <c r="A32" s="452"/>
      <c r="B32" s="452"/>
      <c r="C32" s="319" t="s">
        <v>0</v>
      </c>
      <c r="D32" s="322">
        <f>SUM(D27:D31)</f>
        <v>118982</v>
      </c>
      <c r="E32" s="320">
        <f>SUM(E27:E31)</f>
        <v>101546.01510999999</v>
      </c>
      <c r="F32" s="320">
        <f>SUM(F27:F31)</f>
        <v>1102878.5532599997</v>
      </c>
      <c r="G32" s="321">
        <f>SUM(G27:G31)</f>
        <v>1.0000000000000002</v>
      </c>
      <c r="H32" s="321">
        <f>(E32-I32)/I32</f>
        <v>-0.15991455785482467</v>
      </c>
      <c r="I32" s="322">
        <f>SUM(I27:I31)</f>
        <v>120875.81812</v>
      </c>
      <c r="J32" s="320">
        <f>SUM(J27:J31)</f>
        <v>1293305.3837400002</v>
      </c>
      <c r="K32" s="321">
        <f>SUM(K27:K31)</f>
        <v>0.99999999999999989</v>
      </c>
    </row>
    <row r="33" spans="1:11" ht="9.9499999999999993" customHeight="1">
      <c r="A33" s="359"/>
      <c r="B33" s="360"/>
      <c r="C33" s="361"/>
      <c r="D33" s="362"/>
      <c r="E33" s="362"/>
      <c r="F33" s="362"/>
      <c r="G33" s="363"/>
      <c r="H33" s="364"/>
      <c r="I33" s="362"/>
      <c r="J33" s="362"/>
      <c r="K33" s="363"/>
    </row>
    <row r="34" spans="1:11" ht="12.95" customHeight="1">
      <c r="A34" s="535" t="s">
        <v>47</v>
      </c>
      <c r="B34" s="535"/>
      <c r="C34" s="535"/>
      <c r="D34" s="491">
        <f>D4</f>
        <v>2023</v>
      </c>
      <c r="E34" s="354"/>
      <c r="F34" s="343"/>
      <c r="G34" s="343"/>
      <c r="H34" s="343"/>
      <c r="I34" s="491">
        <f>D34-1</f>
        <v>2022</v>
      </c>
      <c r="J34" s="492"/>
      <c r="K34" s="492"/>
    </row>
    <row r="35" spans="1:11" ht="24.95" customHeight="1">
      <c r="A35" s="305"/>
      <c r="B35" s="273"/>
      <c r="C35" s="151"/>
      <c r="D35" s="493"/>
      <c r="E35" s="356"/>
      <c r="F35" s="357"/>
      <c r="G35" s="357"/>
      <c r="H35" s="358"/>
      <c r="I35" s="493"/>
      <c r="J35" s="494"/>
      <c r="K35" s="494"/>
    </row>
    <row r="36" spans="1:11" ht="24.95" customHeight="1">
      <c r="A36" s="131"/>
      <c r="B36" s="132"/>
      <c r="C36" s="353"/>
      <c r="D36" s="365" t="s">
        <v>159</v>
      </c>
      <c r="E36" s="489" t="s">
        <v>60</v>
      </c>
      <c r="F36" s="489"/>
      <c r="G36" s="490" t="s">
        <v>33</v>
      </c>
      <c r="H36" s="490" t="s">
        <v>270</v>
      </c>
      <c r="I36" s="488" t="s">
        <v>60</v>
      </c>
      <c r="J36" s="489"/>
      <c r="K36" s="490" t="s">
        <v>33</v>
      </c>
    </row>
    <row r="37" spans="1:11" ht="24.95" customHeight="1">
      <c r="A37" s="131"/>
      <c r="B37" s="307"/>
      <c r="C37" s="307"/>
      <c r="D37" s="366"/>
      <c r="E37" s="489"/>
      <c r="F37" s="489"/>
      <c r="G37" s="490"/>
      <c r="H37" s="490"/>
      <c r="I37" s="488"/>
      <c r="J37" s="489"/>
      <c r="K37" s="490"/>
    </row>
    <row r="38" spans="1:11" ht="15" customHeight="1">
      <c r="A38" s="534" t="s">
        <v>158</v>
      </c>
      <c r="B38" s="534"/>
      <c r="C38" s="367" t="s">
        <v>184</v>
      </c>
      <c r="D38" s="344"/>
      <c r="E38" s="220" t="s">
        <v>261</v>
      </c>
      <c r="F38" s="220" t="s">
        <v>262</v>
      </c>
      <c r="G38" s="486"/>
      <c r="H38" s="486"/>
      <c r="I38" s="222" t="s">
        <v>261</v>
      </c>
      <c r="J38" s="220" t="s">
        <v>262</v>
      </c>
      <c r="K38" s="486"/>
    </row>
    <row r="39" spans="1:11" ht="11.1" customHeight="1">
      <c r="A39" s="453" t="str">
        <f>'3.1'!D5</f>
        <v>Leden</v>
      </c>
      <c r="B39" s="453"/>
      <c r="C39" s="165" t="s">
        <v>4</v>
      </c>
      <c r="D39" s="313">
        <v>72</v>
      </c>
      <c r="E39" s="309">
        <v>12750.532999999999</v>
      </c>
      <c r="F39" s="309">
        <v>138831.25814000002</v>
      </c>
      <c r="G39" s="310">
        <f>E39/$E$44</f>
        <v>0.28358086498556578</v>
      </c>
      <c r="H39" s="310">
        <f>(E39-I39)/I39</f>
        <v>-0.25618388699134587</v>
      </c>
      <c r="I39" s="313">
        <v>17142.05</v>
      </c>
      <c r="J39" s="309">
        <v>183113.10007000001</v>
      </c>
      <c r="K39" s="310">
        <f>I39/$I$44</f>
        <v>0.29051219954479435</v>
      </c>
    </row>
    <row r="40" spans="1:11" ht="11.1" customHeight="1">
      <c r="A40" s="447"/>
      <c r="B40" s="447"/>
      <c r="C40" s="155" t="s">
        <v>5</v>
      </c>
      <c r="D40" s="314">
        <v>307</v>
      </c>
      <c r="E40" s="130">
        <v>3778.4070000000002</v>
      </c>
      <c r="F40" s="130">
        <v>41140.822869999982</v>
      </c>
      <c r="G40" s="308">
        <f t="shared" ref="G40" si="9">E40/$E$44</f>
        <v>8.4034441958427672E-2</v>
      </c>
      <c r="H40" s="308">
        <f>(E40-I40)/I40</f>
        <v>-0.28122988901733703</v>
      </c>
      <c r="I40" s="314">
        <v>5256.7669999999998</v>
      </c>
      <c r="J40" s="130">
        <v>56153.297769999968</v>
      </c>
      <c r="K40" s="308">
        <f t="shared" ref="K40:K43" si="10">I40/$I$44</f>
        <v>8.9088232951396715E-2</v>
      </c>
    </row>
    <row r="41" spans="1:11" ht="11.1" customHeight="1">
      <c r="A41" s="447"/>
      <c r="B41" s="447"/>
      <c r="C41" s="155" t="s">
        <v>6</v>
      </c>
      <c r="D41" s="314">
        <v>10732</v>
      </c>
      <c r="E41" s="130">
        <v>9490.7199999999993</v>
      </c>
      <c r="F41" s="130">
        <v>103337.6556</v>
      </c>
      <c r="G41" s="308">
        <f>E41/$E$44</f>
        <v>0.21108032008825112</v>
      </c>
      <c r="H41" s="308">
        <f t="shared" ref="H41:H43" si="11">(E41-I41)/I41</f>
        <v>-0.1856291700088519</v>
      </c>
      <c r="I41" s="314">
        <v>11654.052</v>
      </c>
      <c r="J41" s="130">
        <v>124489.82145</v>
      </c>
      <c r="K41" s="308">
        <f t="shared" si="10"/>
        <v>0.19750521554478079</v>
      </c>
    </row>
    <row r="42" spans="1:11" ht="11.1" customHeight="1">
      <c r="A42" s="447"/>
      <c r="B42" s="447"/>
      <c r="C42" s="155" t="s">
        <v>7</v>
      </c>
      <c r="D42" s="314">
        <v>143167</v>
      </c>
      <c r="E42" s="130">
        <v>18748.5</v>
      </c>
      <c r="F42" s="130">
        <v>204139.1</v>
      </c>
      <c r="G42" s="308">
        <f>E42/$E$44</f>
        <v>0.41697988995298318</v>
      </c>
      <c r="H42" s="308">
        <f t="shared" si="11"/>
        <v>-0.24220009943130147</v>
      </c>
      <c r="I42" s="314">
        <v>24740.7</v>
      </c>
      <c r="J42" s="130">
        <v>264282.2</v>
      </c>
      <c r="K42" s="308">
        <f t="shared" si="10"/>
        <v>0.41928912675426183</v>
      </c>
    </row>
    <row r="43" spans="1:11" ht="11.1" customHeight="1">
      <c r="A43" s="447"/>
      <c r="B43" s="447"/>
      <c r="C43" s="155" t="s">
        <v>93</v>
      </c>
      <c r="D43" s="314">
        <v>11</v>
      </c>
      <c r="E43" s="130">
        <v>194.44</v>
      </c>
      <c r="F43" s="130">
        <v>2117.1243499999996</v>
      </c>
      <c r="G43" s="308">
        <f>E43/$E$44</f>
        <v>4.3244830147722776E-3</v>
      </c>
      <c r="H43" s="308">
        <f t="shared" si="11"/>
        <v>-8.5981826814145554E-2</v>
      </c>
      <c r="I43" s="314">
        <v>212.73099999999999</v>
      </c>
      <c r="J43" s="130">
        <v>2272.4152600000002</v>
      </c>
      <c r="K43" s="308">
        <f t="shared" si="10"/>
        <v>3.6052252047662704E-3</v>
      </c>
    </row>
    <row r="44" spans="1:11" ht="11.1" customHeight="1">
      <c r="A44" s="452"/>
      <c r="B44" s="452"/>
      <c r="C44" s="319" t="s">
        <v>0</v>
      </c>
      <c r="D44" s="322">
        <v>154289</v>
      </c>
      <c r="E44" s="320">
        <v>44962.6</v>
      </c>
      <c r="F44" s="320">
        <v>489565.96096</v>
      </c>
      <c r="G44" s="321">
        <f>SUM(G39:G43)</f>
        <v>1</v>
      </c>
      <c r="H44" s="321">
        <f>(E44-I44)/I44</f>
        <v>-0.23800339963698797</v>
      </c>
      <c r="I44" s="322">
        <v>59006.3</v>
      </c>
      <c r="J44" s="320">
        <v>630310.83455000003</v>
      </c>
      <c r="K44" s="321">
        <f>SUM(K39:K43)</f>
        <v>1</v>
      </c>
    </row>
    <row r="45" spans="1:11" ht="11.1" customHeight="1">
      <c r="A45" s="453" t="str">
        <f>'3.1'!E5</f>
        <v>Únor</v>
      </c>
      <c r="B45" s="453"/>
      <c r="C45" s="165" t="s">
        <v>4</v>
      </c>
      <c r="D45" s="313">
        <v>72</v>
      </c>
      <c r="E45" s="309">
        <v>12778.528</v>
      </c>
      <c r="F45" s="309">
        <v>138525.44242000006</v>
      </c>
      <c r="G45" s="310">
        <f>E45/$E$50</f>
        <v>0.28994268547805213</v>
      </c>
      <c r="H45" s="310">
        <f>(E45-I45)/I45</f>
        <v>-0.11535237054030512</v>
      </c>
      <c r="I45" s="313">
        <v>14444.766000000001</v>
      </c>
      <c r="J45" s="309">
        <v>154483.93530000001</v>
      </c>
      <c r="K45" s="310">
        <f>I45/$I$50</f>
        <v>0.31028513614531333</v>
      </c>
    </row>
    <row r="46" spans="1:11" ht="11.1" customHeight="1">
      <c r="A46" s="447"/>
      <c r="B46" s="447"/>
      <c r="C46" s="155" t="s">
        <v>5</v>
      </c>
      <c r="D46" s="314">
        <v>307</v>
      </c>
      <c r="E46" s="130">
        <v>3799.5079999999998</v>
      </c>
      <c r="F46" s="130">
        <v>41188.424400000004</v>
      </c>
      <c r="G46" s="308">
        <f t="shared" ref="G46:G49" si="12">E46/$E$50</f>
        <v>8.6210207702745012E-2</v>
      </c>
      <c r="H46" s="308">
        <f>(E46-I46)/I46</f>
        <v>-5.2275046438300186E-2</v>
      </c>
      <c r="I46" s="314">
        <v>4009.0829999999996</v>
      </c>
      <c r="J46" s="130">
        <v>42876.473240000014</v>
      </c>
      <c r="K46" s="308">
        <f t="shared" ref="K46:K49" si="13">I46/$I$50</f>
        <v>8.6118311952776597E-2</v>
      </c>
    </row>
    <row r="47" spans="1:11" ht="11.1" customHeight="1">
      <c r="A47" s="447"/>
      <c r="B47" s="447"/>
      <c r="C47" s="155" t="s">
        <v>6</v>
      </c>
      <c r="D47" s="314">
        <v>10729</v>
      </c>
      <c r="E47" s="130">
        <v>8947.6450000000004</v>
      </c>
      <c r="F47" s="130">
        <v>96996.992810000011</v>
      </c>
      <c r="G47" s="308">
        <f t="shared" si="12"/>
        <v>0.20302058421785873</v>
      </c>
      <c r="H47" s="308">
        <f t="shared" ref="H47:H49" si="14">(E47-I47)/I47</f>
        <v>1.7412494183893183E-3</v>
      </c>
      <c r="I47" s="314">
        <v>8932.0920000000006</v>
      </c>
      <c r="J47" s="130">
        <v>95526.669139999998</v>
      </c>
      <c r="K47" s="308">
        <f t="shared" si="13"/>
        <v>0.19186848594726033</v>
      </c>
    </row>
    <row r="48" spans="1:11" ht="11.1" customHeight="1">
      <c r="A48" s="447"/>
      <c r="B48" s="447"/>
      <c r="C48" s="155" t="s">
        <v>7</v>
      </c>
      <c r="D48" s="314">
        <v>143047</v>
      </c>
      <c r="E48" s="130">
        <v>18365.2</v>
      </c>
      <c r="F48" s="130">
        <v>199087.6</v>
      </c>
      <c r="G48" s="308">
        <f t="shared" si="12"/>
        <v>0.41670334856577557</v>
      </c>
      <c r="H48" s="308">
        <f t="shared" si="14"/>
        <v>-3.1907435228380868E-2</v>
      </c>
      <c r="I48" s="314">
        <v>18970.5</v>
      </c>
      <c r="J48" s="130">
        <v>202885.4</v>
      </c>
      <c r="K48" s="308">
        <f t="shared" si="13"/>
        <v>0.40750152513683269</v>
      </c>
    </row>
    <row r="49" spans="1:11" ht="11.1" customHeight="1">
      <c r="A49" s="447"/>
      <c r="B49" s="447"/>
      <c r="C49" s="155" t="s">
        <v>93</v>
      </c>
      <c r="D49" s="314">
        <v>11</v>
      </c>
      <c r="E49" s="130">
        <v>181.71899999999999</v>
      </c>
      <c r="F49" s="130">
        <v>1969.9163099999998</v>
      </c>
      <c r="G49" s="308">
        <f t="shared" si="12"/>
        <v>4.1231740355685848E-3</v>
      </c>
      <c r="H49" s="308">
        <f t="shared" si="14"/>
        <v>-7.6438688954507769E-2</v>
      </c>
      <c r="I49" s="314">
        <v>196.75899999999999</v>
      </c>
      <c r="J49" s="130">
        <v>2104.2989699999998</v>
      </c>
      <c r="K49" s="308">
        <f t="shared" si="13"/>
        <v>4.2265408178170346E-3</v>
      </c>
    </row>
    <row r="50" spans="1:11" ht="11.1" customHeight="1">
      <c r="A50" s="452"/>
      <c r="B50" s="452"/>
      <c r="C50" s="319" t="s">
        <v>0</v>
      </c>
      <c r="D50" s="322">
        <v>154166</v>
      </c>
      <c r="E50" s="320">
        <v>44072.6</v>
      </c>
      <c r="F50" s="320">
        <v>477768.37594000006</v>
      </c>
      <c r="G50" s="321">
        <f>SUM(G45:G49)</f>
        <v>1</v>
      </c>
      <c r="H50" s="321">
        <f t="shared" ref="H50" si="15">(E50-I50)/I50</f>
        <v>-5.3285273622436388E-2</v>
      </c>
      <c r="I50" s="322">
        <v>46553.200000000004</v>
      </c>
      <c r="J50" s="320">
        <v>497876.77665000001</v>
      </c>
      <c r="K50" s="321">
        <f>SUM(K45:K49)</f>
        <v>1</v>
      </c>
    </row>
    <row r="51" spans="1:11" ht="11.1" customHeight="1">
      <c r="A51" s="453" t="str">
        <f>'3.1'!F5</f>
        <v>Březen</v>
      </c>
      <c r="B51" s="453"/>
      <c r="C51" s="165" t="s">
        <v>4</v>
      </c>
      <c r="D51" s="313">
        <v>72</v>
      </c>
      <c r="E51" s="309">
        <v>13515.26</v>
      </c>
      <c r="F51" s="309">
        <v>146373.45749999999</v>
      </c>
      <c r="G51" s="310">
        <f>E51/$E$56</f>
        <v>0.34427994273574375</v>
      </c>
      <c r="H51" s="310">
        <f>(E51-I51)/I51</f>
        <v>-0.15607682619057539</v>
      </c>
      <c r="I51" s="313">
        <v>16014.799000000001</v>
      </c>
      <c r="J51" s="309">
        <v>171868.02388999998</v>
      </c>
      <c r="K51" s="310">
        <f>I51/$I$56</f>
        <v>0.33589564557163798</v>
      </c>
    </row>
    <row r="52" spans="1:11" ht="11.1" customHeight="1">
      <c r="A52" s="447"/>
      <c r="B52" s="447"/>
      <c r="C52" s="155" t="s">
        <v>5</v>
      </c>
      <c r="D52" s="314">
        <v>302</v>
      </c>
      <c r="E52" s="130">
        <v>3167.2949999999996</v>
      </c>
      <c r="F52" s="130">
        <v>34302.37930000003</v>
      </c>
      <c r="G52" s="308">
        <f t="shared" ref="G52:G55" si="16">E52/$E$56</f>
        <v>8.0681847128890413E-2</v>
      </c>
      <c r="H52" s="308">
        <f t="shared" ref="H52:H55" si="17">(E52-I52)/I52</f>
        <v>-0.26198252131010497</v>
      </c>
      <c r="I52" s="314">
        <v>4291.6260000000002</v>
      </c>
      <c r="J52" s="130">
        <v>46056.636080000011</v>
      </c>
      <c r="K52" s="308">
        <f t="shared" ref="K52:K55" si="18">I52/$I$56</f>
        <v>9.0012899058054138E-2</v>
      </c>
    </row>
    <row r="53" spans="1:11" ht="11.1" customHeight="1">
      <c r="A53" s="447"/>
      <c r="B53" s="447"/>
      <c r="C53" s="155" t="s">
        <v>6</v>
      </c>
      <c r="D53" s="314">
        <v>10726</v>
      </c>
      <c r="E53" s="130">
        <v>7465.3049999999994</v>
      </c>
      <c r="F53" s="130">
        <v>80851.124859999996</v>
      </c>
      <c r="G53" s="308">
        <f t="shared" si="16"/>
        <v>0.19016687639785407</v>
      </c>
      <c r="H53" s="308">
        <f t="shared" si="17"/>
        <v>-0.16445290241980912</v>
      </c>
      <c r="I53" s="314">
        <v>8934.6310000000012</v>
      </c>
      <c r="J53" s="130">
        <v>95884.436000000002</v>
      </c>
      <c r="K53" s="308">
        <f t="shared" si="18"/>
        <v>0.18739564871774972</v>
      </c>
    </row>
    <row r="54" spans="1:11" ht="10.5" customHeight="1">
      <c r="A54" s="447"/>
      <c r="B54" s="447"/>
      <c r="C54" s="155" t="s">
        <v>7</v>
      </c>
      <c r="D54" s="314">
        <v>142893</v>
      </c>
      <c r="E54" s="130">
        <v>14893.8</v>
      </c>
      <c r="F54" s="130">
        <v>161303.29999999999</v>
      </c>
      <c r="G54" s="308">
        <f t="shared" si="16"/>
        <v>0.37939607607383208</v>
      </c>
      <c r="H54" s="308">
        <f t="shared" si="17"/>
        <v>-0.18247686379554517</v>
      </c>
      <c r="I54" s="314">
        <v>18218.2</v>
      </c>
      <c r="J54" s="130">
        <v>195514.8</v>
      </c>
      <c r="K54" s="308">
        <f t="shared" si="18"/>
        <v>0.38210995031240885</v>
      </c>
    </row>
    <row r="55" spans="1:11" ht="11.1" customHeight="1">
      <c r="A55" s="447"/>
      <c r="B55" s="447"/>
      <c r="C55" s="155" t="s">
        <v>93</v>
      </c>
      <c r="D55" s="314">
        <v>11</v>
      </c>
      <c r="E55" s="130">
        <v>214.94</v>
      </c>
      <c r="F55" s="130">
        <v>2327.8330699999997</v>
      </c>
      <c r="G55" s="308">
        <f t="shared" si="16"/>
        <v>5.4752576636794819E-3</v>
      </c>
      <c r="H55" s="308">
        <f t="shared" si="17"/>
        <v>-1.6940780446753661E-2</v>
      </c>
      <c r="I55" s="314">
        <v>218.64400000000001</v>
      </c>
      <c r="J55" s="130">
        <v>2346.4491600000001</v>
      </c>
      <c r="K55" s="308">
        <f t="shared" si="18"/>
        <v>4.5858563401492093E-3</v>
      </c>
    </row>
    <row r="56" spans="1:11" ht="11.1" customHeight="1">
      <c r="A56" s="452"/>
      <c r="B56" s="452"/>
      <c r="C56" s="319" t="s">
        <v>0</v>
      </c>
      <c r="D56" s="322">
        <v>154004</v>
      </c>
      <c r="E56" s="320">
        <v>39256.600000000006</v>
      </c>
      <c r="F56" s="320">
        <v>425158.09473000001</v>
      </c>
      <c r="G56" s="321">
        <f>SUM(G51:G55)</f>
        <v>0.99999999999999978</v>
      </c>
      <c r="H56" s="321">
        <f>(E56-I56)/I56</f>
        <v>-0.17662900421369232</v>
      </c>
      <c r="I56" s="322">
        <v>47677.900000000009</v>
      </c>
      <c r="J56" s="320">
        <v>511670.34512999997</v>
      </c>
      <c r="K56" s="321">
        <f>SUM(K51:K55)</f>
        <v>0.99999999999999989</v>
      </c>
    </row>
    <row r="57" spans="1:11" ht="11.1" customHeight="1">
      <c r="A57" s="510" t="str">
        <f>'3.1'!G5</f>
        <v>I. čtvrtletí</v>
      </c>
      <c r="B57" s="453"/>
      <c r="C57" s="165" t="s">
        <v>4</v>
      </c>
      <c r="D57" s="313">
        <f>D51</f>
        <v>72</v>
      </c>
      <c r="E57" s="309">
        <f>E39+E45+E51</f>
        <v>39044.321000000004</v>
      </c>
      <c r="F57" s="309">
        <f>F39+F45+F51</f>
        <v>423730.15806000005</v>
      </c>
      <c r="G57" s="310">
        <f>E57/$E$62</f>
        <v>0.30433995781491885</v>
      </c>
      <c r="H57" s="310">
        <f>(E57-I57)/I57</f>
        <v>-0.17976898472877431</v>
      </c>
      <c r="I57" s="313">
        <f>I39+I45+I51</f>
        <v>47601.614999999998</v>
      </c>
      <c r="J57" s="309">
        <f>J39+J45+J51</f>
        <v>509465.05926000001</v>
      </c>
      <c r="K57" s="310">
        <f>I57/$I$62</f>
        <v>0.31063966760072931</v>
      </c>
    </row>
    <row r="58" spans="1:11" ht="11.1" customHeight="1">
      <c r="A58" s="447"/>
      <c r="B58" s="447"/>
      <c r="C58" s="155" t="s">
        <v>5</v>
      </c>
      <c r="D58" s="314">
        <f>D52</f>
        <v>302</v>
      </c>
      <c r="E58" s="130">
        <f t="shared" ref="E58:F59" si="19">E40+E46+E52</f>
        <v>10745.21</v>
      </c>
      <c r="F58" s="130">
        <f t="shared" si="19"/>
        <v>116631.62657000002</v>
      </c>
      <c r="G58" s="308">
        <f t="shared" ref="G58:G61" si="20">E58/$E$62</f>
        <v>8.375601558322511E-2</v>
      </c>
      <c r="H58" s="308">
        <f t="shared" ref="H58:H61" si="21">(E58-I58)/I58</f>
        <v>-0.20743285844651319</v>
      </c>
      <c r="I58" s="314">
        <f t="shared" ref="I58:J58" si="22">I40+I46+I52</f>
        <v>13557.475999999999</v>
      </c>
      <c r="J58" s="130">
        <f t="shared" si="22"/>
        <v>145086.40708999999</v>
      </c>
      <c r="K58" s="308">
        <f t="shared" ref="K58:K61" si="23">I58/$I$62</f>
        <v>8.8473675486532663E-2</v>
      </c>
    </row>
    <row r="59" spans="1:11" ht="11.1" customHeight="1">
      <c r="A59" s="447"/>
      <c r="B59" s="447"/>
      <c r="C59" s="155" t="s">
        <v>6</v>
      </c>
      <c r="D59" s="314">
        <f>D53</f>
        <v>10726</v>
      </c>
      <c r="E59" s="130">
        <f>E41+E47+E53</f>
        <v>25903.67</v>
      </c>
      <c r="F59" s="130">
        <f t="shared" si="19"/>
        <v>281185.77327000001</v>
      </c>
      <c r="G59" s="308">
        <f t="shared" si="20"/>
        <v>0.20191212532679406</v>
      </c>
      <c r="H59" s="308">
        <f t="shared" si="21"/>
        <v>-0.12252744042119501</v>
      </c>
      <c r="I59" s="314">
        <f>I41+I47+I53</f>
        <v>29520.775000000001</v>
      </c>
      <c r="J59" s="130">
        <f t="shared" ref="J59" si="24">J41+J47+J53</f>
        <v>315900.92658999999</v>
      </c>
      <c r="K59" s="308">
        <f t="shared" si="23"/>
        <v>0.19264732369512927</v>
      </c>
    </row>
    <row r="60" spans="1:11" ht="11.1" customHeight="1">
      <c r="A60" s="447"/>
      <c r="B60" s="447"/>
      <c r="C60" s="155" t="s">
        <v>7</v>
      </c>
      <c r="D60" s="314">
        <f>D54</f>
        <v>142893</v>
      </c>
      <c r="E60" s="130">
        <f t="shared" ref="E60:F61" si="25">E42+E48+E54</f>
        <v>52007.5</v>
      </c>
      <c r="F60" s="130">
        <f t="shared" si="25"/>
        <v>564530</v>
      </c>
      <c r="G60" s="308">
        <f t="shared" si="20"/>
        <v>0.40538444390054545</v>
      </c>
      <c r="H60" s="308">
        <f t="shared" si="21"/>
        <v>-0.16021308134746978</v>
      </c>
      <c r="I60" s="314">
        <f t="shared" ref="I60:J60" si="26">I42+I48+I54</f>
        <v>61929.399999999994</v>
      </c>
      <c r="J60" s="130">
        <f t="shared" si="26"/>
        <v>662682.39999999991</v>
      </c>
      <c r="K60" s="308">
        <f t="shared" si="23"/>
        <v>0.40414024252564973</v>
      </c>
    </row>
    <row r="61" spans="1:11" ht="11.1" customHeight="1">
      <c r="A61" s="447"/>
      <c r="B61" s="447"/>
      <c r="C61" s="155" t="s">
        <v>93</v>
      </c>
      <c r="D61" s="314">
        <f>D55</f>
        <v>11</v>
      </c>
      <c r="E61" s="130">
        <f>E43+E49+E55</f>
        <v>591.09899999999993</v>
      </c>
      <c r="F61" s="130">
        <f t="shared" si="25"/>
        <v>6414.8737299999993</v>
      </c>
      <c r="G61" s="308">
        <f t="shared" si="20"/>
        <v>4.6074573745165312E-3</v>
      </c>
      <c r="H61" s="308">
        <f t="shared" si="21"/>
        <v>-5.896034922484706E-2</v>
      </c>
      <c r="I61" s="314">
        <f>I43+I49+I55</f>
        <v>628.13400000000001</v>
      </c>
      <c r="J61" s="130">
        <f t="shared" ref="J61" si="27">J43+J49+J55</f>
        <v>6723.1633899999997</v>
      </c>
      <c r="K61" s="308">
        <f t="shared" si="23"/>
        <v>4.0990906919590132E-3</v>
      </c>
    </row>
    <row r="62" spans="1:11" ht="11.1" customHeight="1">
      <c r="A62" s="452"/>
      <c r="B62" s="452"/>
      <c r="C62" s="319" t="s">
        <v>0</v>
      </c>
      <c r="D62" s="322">
        <f>SUM(D57:D61)</f>
        <v>154004</v>
      </c>
      <c r="E62" s="320">
        <f>SUM(E57:E61)</f>
        <v>128291.8</v>
      </c>
      <c r="F62" s="320">
        <f>SUM(F57:F61)</f>
        <v>1392492.4316300002</v>
      </c>
      <c r="G62" s="321">
        <f>SUM(G57:G61)</f>
        <v>1</v>
      </c>
      <c r="H62" s="321">
        <f>(E62-I62)/I62</f>
        <v>-0.16279054591111564</v>
      </c>
      <c r="I62" s="322">
        <f>SUM(I57:I61)</f>
        <v>153237.4</v>
      </c>
      <c r="J62" s="320">
        <f>SUM(J57:J61)</f>
        <v>1639857.9563299997</v>
      </c>
      <c r="K62" s="321">
        <f>SUM(K57:K61)</f>
        <v>1</v>
      </c>
    </row>
    <row r="63" spans="1:11" ht="15" customHeight="1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</row>
    <row r="64" spans="1:11" ht="15" customHeight="1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</row>
    <row r="65" spans="1:11" ht="15" customHeight="1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</row>
    <row r="66" spans="1:11" ht="15" customHeight="1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</row>
    <row r="67" spans="1:11" ht="15" customHeight="1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</row>
    <row r="68" spans="1:11" ht="15" customHeight="1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</row>
    <row r="69" spans="1:11" ht="15" customHeight="1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</row>
    <row r="70" spans="1:11" ht="15" customHeight="1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</row>
    <row r="71" spans="1:11" ht="15" customHeight="1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</row>
    <row r="72" spans="1:11" ht="15" customHeight="1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</row>
    <row r="73" spans="1:11" ht="15" customHeight="1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</row>
    <row r="74" spans="1:11" ht="15" customHeight="1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</row>
    <row r="75" spans="1:11" ht="15" customHeight="1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</row>
    <row r="76" spans="1:11" ht="15" customHeight="1">
      <c r="A76" s="95"/>
      <c r="B76" s="95"/>
      <c r="C76" s="95"/>
      <c r="D76" s="95"/>
      <c r="E76" s="95"/>
      <c r="F76" s="95"/>
      <c r="G76" s="95"/>
      <c r="H76" s="95"/>
      <c r="I76" s="95"/>
      <c r="J76" s="95"/>
      <c r="K76" s="95"/>
    </row>
    <row r="77" spans="1:11" ht="15" customHeight="1">
      <c r="A77" s="95"/>
      <c r="B77" s="95"/>
      <c r="C77" s="95"/>
      <c r="D77" s="95"/>
      <c r="E77" s="95"/>
      <c r="F77" s="95"/>
      <c r="G77" s="95"/>
      <c r="H77" s="95"/>
      <c r="I77" s="95"/>
      <c r="J77" s="95"/>
      <c r="K77" s="95"/>
    </row>
    <row r="78" spans="1:11" ht="15" customHeight="1">
      <c r="A78" s="95"/>
      <c r="B78" s="95"/>
      <c r="C78" s="95"/>
      <c r="D78" s="95"/>
      <c r="E78" s="95"/>
      <c r="F78" s="95"/>
      <c r="G78" s="95"/>
      <c r="H78" s="95"/>
      <c r="I78" s="95"/>
      <c r="J78" s="95"/>
      <c r="K78" s="95"/>
    </row>
    <row r="79" spans="1:11" ht="15" customHeight="1">
      <c r="A79" s="95"/>
      <c r="B79" s="95"/>
      <c r="C79" s="95"/>
      <c r="D79" s="95"/>
      <c r="E79" s="95"/>
      <c r="F79" s="95"/>
      <c r="G79" s="95"/>
      <c r="H79" s="95"/>
      <c r="I79" s="95"/>
      <c r="J79" s="95"/>
      <c r="K79" s="95"/>
    </row>
    <row r="80" spans="1:11" ht="15" customHeight="1">
      <c r="A80" s="95"/>
      <c r="B80" s="95"/>
      <c r="C80" s="95"/>
      <c r="D80" s="95"/>
      <c r="E80" s="95"/>
      <c r="F80" s="95"/>
      <c r="G80" s="95"/>
      <c r="H80" s="95"/>
      <c r="I80" s="95"/>
      <c r="J80" s="95"/>
      <c r="K80" s="95"/>
    </row>
    <row r="81" spans="1:11" ht="15" customHeight="1">
      <c r="A81" s="95"/>
      <c r="B81" s="95"/>
      <c r="C81" s="95"/>
      <c r="D81" s="95"/>
      <c r="E81" s="95"/>
      <c r="F81" s="95"/>
      <c r="G81" s="95"/>
      <c r="H81" s="95"/>
      <c r="I81" s="95"/>
      <c r="J81" s="95"/>
      <c r="K81" s="95"/>
    </row>
    <row r="82" spans="1:11" ht="15" customHeight="1">
      <c r="A82" s="95"/>
      <c r="B82" s="95"/>
      <c r="C82" s="95"/>
      <c r="D82" s="95"/>
      <c r="E82" s="95"/>
      <c r="F82" s="95"/>
      <c r="G82" s="95"/>
      <c r="H82" s="95"/>
      <c r="I82" s="95"/>
      <c r="J82" s="95"/>
      <c r="K82" s="95"/>
    </row>
    <row r="83" spans="1:11" ht="15" customHeight="1">
      <c r="A83" s="95"/>
      <c r="B83" s="95"/>
      <c r="C83" s="95"/>
      <c r="D83" s="95"/>
      <c r="E83" s="95"/>
      <c r="F83" s="95"/>
      <c r="G83" s="95"/>
      <c r="H83" s="95"/>
      <c r="I83" s="95"/>
      <c r="J83" s="95"/>
      <c r="K83" s="95"/>
    </row>
    <row r="84" spans="1:11" ht="15" customHeight="1">
      <c r="A84" s="95"/>
      <c r="B84" s="95"/>
      <c r="C84" s="95"/>
      <c r="D84" s="95"/>
      <c r="E84" s="95"/>
      <c r="F84" s="95"/>
      <c r="G84" s="95"/>
      <c r="H84" s="95"/>
      <c r="I84" s="95"/>
      <c r="J84" s="95"/>
      <c r="K84" s="95"/>
    </row>
    <row r="85" spans="1:11" ht="15" customHeight="1">
      <c r="A85" s="95"/>
      <c r="B85" s="95"/>
      <c r="C85" s="95"/>
      <c r="D85" s="95"/>
      <c r="E85" s="95"/>
      <c r="F85" s="95"/>
      <c r="G85" s="95"/>
      <c r="H85" s="95"/>
      <c r="I85" s="95"/>
      <c r="J85" s="95"/>
      <c r="K85" s="95"/>
    </row>
    <row r="86" spans="1:11" ht="15" customHeight="1">
      <c r="A86" s="95"/>
      <c r="B86" s="95"/>
      <c r="C86" s="95"/>
      <c r="D86" s="95"/>
      <c r="E86" s="95"/>
      <c r="F86" s="95"/>
      <c r="G86" s="95"/>
      <c r="H86" s="95"/>
      <c r="I86" s="95"/>
      <c r="J86" s="95"/>
      <c r="K86" s="95"/>
    </row>
    <row r="87" spans="1:11" ht="15" customHeight="1">
      <c r="A87" s="95"/>
      <c r="B87" s="95"/>
      <c r="C87" s="95"/>
      <c r="D87" s="95"/>
      <c r="E87" s="95"/>
      <c r="F87" s="95"/>
      <c r="G87" s="95"/>
      <c r="H87" s="95"/>
      <c r="I87" s="95"/>
      <c r="J87" s="95"/>
      <c r="K87" s="95"/>
    </row>
    <row r="88" spans="1:11" ht="15" customHeight="1">
      <c r="A88" s="95"/>
      <c r="B88" s="95"/>
      <c r="C88" s="95"/>
      <c r="D88" s="95"/>
      <c r="E88" s="95"/>
      <c r="F88" s="95"/>
      <c r="G88" s="95"/>
      <c r="H88" s="95"/>
      <c r="I88" s="95"/>
      <c r="J88" s="95"/>
      <c r="K88" s="95"/>
    </row>
    <row r="89" spans="1:11" ht="15" customHeight="1">
      <c r="A89" s="95"/>
      <c r="B89" s="95"/>
      <c r="C89" s="95"/>
      <c r="D89" s="95"/>
      <c r="E89" s="95"/>
      <c r="F89" s="95"/>
      <c r="G89" s="95"/>
      <c r="H89" s="95"/>
      <c r="I89" s="95"/>
      <c r="J89" s="95"/>
      <c r="K89" s="95"/>
    </row>
    <row r="90" spans="1:11" ht="15" customHeight="1">
      <c r="A90" s="95"/>
      <c r="B90" s="95"/>
      <c r="C90" s="95"/>
      <c r="D90" s="95"/>
      <c r="E90" s="95"/>
      <c r="F90" s="95"/>
      <c r="G90" s="95"/>
      <c r="H90" s="95"/>
      <c r="I90" s="95"/>
      <c r="J90" s="95"/>
      <c r="K90" s="95"/>
    </row>
    <row r="91" spans="1:11" ht="15" customHeight="1">
      <c r="A91" s="95"/>
      <c r="B91" s="95"/>
      <c r="C91" s="95"/>
      <c r="D91" s="95"/>
      <c r="E91" s="95"/>
      <c r="F91" s="95"/>
      <c r="G91" s="95"/>
      <c r="H91" s="95"/>
      <c r="I91" s="95"/>
      <c r="J91" s="95"/>
      <c r="K91" s="95"/>
    </row>
    <row r="92" spans="1:11" ht="15" customHeight="1">
      <c r="A92" s="95"/>
      <c r="B92" s="95"/>
      <c r="C92" s="95"/>
      <c r="D92" s="95"/>
      <c r="E92" s="95"/>
      <c r="F92" s="95"/>
      <c r="G92" s="95"/>
      <c r="H92" s="95"/>
      <c r="I92" s="95"/>
      <c r="J92" s="95"/>
      <c r="K92" s="95"/>
    </row>
    <row r="93" spans="1:11" ht="15" customHeight="1">
      <c r="A93" s="95"/>
      <c r="B93" s="95"/>
      <c r="C93" s="95"/>
      <c r="D93" s="95"/>
      <c r="E93" s="95"/>
      <c r="F93" s="95"/>
      <c r="G93" s="95"/>
      <c r="H93" s="95"/>
      <c r="I93" s="95"/>
      <c r="J93" s="95"/>
      <c r="K93" s="95"/>
    </row>
    <row r="94" spans="1:11" ht="15" customHeight="1">
      <c r="A94" s="95"/>
      <c r="B94" s="95"/>
      <c r="C94" s="95"/>
      <c r="D94" s="95"/>
      <c r="E94" s="95"/>
      <c r="F94" s="95"/>
      <c r="G94" s="95"/>
      <c r="H94" s="95"/>
      <c r="I94" s="95"/>
      <c r="J94" s="95"/>
      <c r="K94" s="95"/>
    </row>
    <row r="95" spans="1:11" ht="15" customHeight="1">
      <c r="A95" s="95"/>
      <c r="B95" s="95"/>
      <c r="C95" s="95"/>
      <c r="D95" s="95"/>
      <c r="E95" s="95"/>
      <c r="F95" s="95"/>
      <c r="G95" s="95"/>
      <c r="H95" s="95"/>
      <c r="I95" s="95"/>
      <c r="J95" s="95"/>
      <c r="K95" s="95"/>
    </row>
    <row r="96" spans="1:11" ht="15" customHeight="1">
      <c r="A96" s="95"/>
      <c r="B96" s="95"/>
      <c r="C96" s="95"/>
      <c r="D96" s="95"/>
      <c r="E96" s="95"/>
      <c r="F96" s="95"/>
      <c r="G96" s="95"/>
      <c r="H96" s="95"/>
      <c r="I96" s="95"/>
      <c r="J96" s="95"/>
      <c r="K96" s="95"/>
    </row>
    <row r="97" spans="1:11" ht="15" customHeight="1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</row>
    <row r="98" spans="1:11" ht="15" customHeight="1">
      <c r="A98" s="95"/>
      <c r="B98" s="95"/>
      <c r="C98" s="95"/>
      <c r="D98" s="95"/>
      <c r="E98" s="95"/>
      <c r="F98" s="95"/>
      <c r="G98" s="95"/>
      <c r="H98" s="95"/>
      <c r="I98" s="95"/>
      <c r="J98" s="95"/>
      <c r="K98" s="95"/>
    </row>
    <row r="99" spans="1:11" ht="15" customHeight="1">
      <c r="A99" s="95"/>
      <c r="B99" s="95"/>
      <c r="C99" s="95"/>
      <c r="D99" s="95"/>
      <c r="E99" s="95"/>
      <c r="F99" s="95"/>
      <c r="G99" s="95"/>
      <c r="H99" s="95"/>
      <c r="I99" s="95"/>
      <c r="J99" s="95"/>
      <c r="K99" s="95"/>
    </row>
    <row r="100" spans="1:11" ht="15" customHeight="1">
      <c r="A100" s="95"/>
      <c r="B100" s="95"/>
      <c r="C100" s="95"/>
      <c r="D100" s="95"/>
      <c r="E100" s="95"/>
      <c r="F100" s="95"/>
      <c r="G100" s="95"/>
      <c r="H100" s="95"/>
      <c r="I100" s="95"/>
      <c r="J100" s="95"/>
      <c r="K100" s="95"/>
    </row>
    <row r="101" spans="1:11" ht="15" customHeight="1">
      <c r="A101" s="95"/>
      <c r="B101" s="95"/>
      <c r="C101" s="95"/>
      <c r="D101" s="95"/>
      <c r="E101" s="95"/>
      <c r="F101" s="95"/>
      <c r="G101" s="95"/>
      <c r="H101" s="95"/>
      <c r="I101" s="95"/>
      <c r="J101" s="95"/>
      <c r="K101" s="95"/>
    </row>
    <row r="102" spans="1:11" ht="15" customHeight="1">
      <c r="A102" s="95"/>
      <c r="B102" s="95"/>
      <c r="C102" s="95"/>
      <c r="D102" s="95"/>
      <c r="E102" s="95"/>
      <c r="F102" s="95"/>
      <c r="G102" s="95"/>
      <c r="H102" s="95"/>
      <c r="I102" s="95"/>
      <c r="J102" s="95"/>
      <c r="K102" s="95"/>
    </row>
    <row r="103" spans="1:11" ht="15" customHeight="1">
      <c r="A103" s="95"/>
      <c r="B103" s="95"/>
      <c r="C103" s="95"/>
      <c r="D103" s="95"/>
      <c r="E103" s="95"/>
      <c r="F103" s="95"/>
      <c r="G103" s="95"/>
      <c r="H103" s="95"/>
      <c r="I103" s="95"/>
      <c r="J103" s="95"/>
      <c r="K103" s="95"/>
    </row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</sheetData>
  <mergeCells count="28">
    <mergeCell ref="A1:K1"/>
    <mergeCell ref="A3:C3"/>
    <mergeCell ref="A9:B14"/>
    <mergeCell ref="A15:B20"/>
    <mergeCell ref="A21:B26"/>
    <mergeCell ref="H6:H8"/>
    <mergeCell ref="A8:B8"/>
    <mergeCell ref="E6:F7"/>
    <mergeCell ref="I6:J7"/>
    <mergeCell ref="G6:G8"/>
    <mergeCell ref="K6:K8"/>
    <mergeCell ref="A4:C4"/>
    <mergeCell ref="D4:D5"/>
    <mergeCell ref="I4:K5"/>
    <mergeCell ref="A27:B32"/>
    <mergeCell ref="H36:H38"/>
    <mergeCell ref="A38:B38"/>
    <mergeCell ref="E36:F37"/>
    <mergeCell ref="G36:G38"/>
    <mergeCell ref="A34:C34"/>
    <mergeCell ref="D34:D35"/>
    <mergeCell ref="I34:K35"/>
    <mergeCell ref="A51:B56"/>
    <mergeCell ref="I36:J37"/>
    <mergeCell ref="K36:K38"/>
    <mergeCell ref="A57:B62"/>
    <mergeCell ref="A39:B44"/>
    <mergeCell ref="A45:B50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2 H62" formula="1"/>
  </ignoredError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List30"/>
  <dimension ref="A1:P57"/>
  <sheetViews>
    <sheetView showGridLines="0" topLeftCell="A31" zoomScaleNormal="100" zoomScaleSheetLayoutView="100" workbookViewId="0">
      <selection activeCell="K1" sqref="K1"/>
    </sheetView>
  </sheetViews>
  <sheetFormatPr defaultColWidth="9.140625" defaultRowHeight="12.75"/>
  <cols>
    <col min="1" max="1" width="16.28515625" style="84" customWidth="1"/>
    <col min="2" max="2" width="10.28515625" style="84" customWidth="1"/>
    <col min="3" max="3" width="10" style="84" customWidth="1"/>
    <col min="4" max="4" width="10.7109375" style="84" customWidth="1"/>
    <col min="5" max="6" width="8.5703125" style="84" customWidth="1"/>
    <col min="7" max="10" width="6.7109375" style="84" customWidth="1"/>
    <col min="11" max="11" width="8.140625" style="84" customWidth="1"/>
    <col min="12" max="13" width="9.140625" style="84"/>
    <col min="14" max="14" width="11.140625" style="84" customWidth="1"/>
    <col min="15" max="16384" width="9.140625" style="84"/>
  </cols>
  <sheetData>
    <row r="1" spans="1:11" s="105" customFormat="1" ht="18">
      <c r="A1" s="519" t="str">
        <f>"6.8 Spotřeba zemního plynu a teplota ovzduší podle krajů: "&amp;LOWER(A3)</f>
        <v>6.8 Spotřeba zemního plynu a teplota ovzduší podle krajů: leden</v>
      </c>
      <c r="B1" s="519"/>
      <c r="C1" s="519"/>
      <c r="D1" s="519"/>
      <c r="E1" s="519"/>
      <c r="F1" s="519"/>
      <c r="G1" s="519"/>
      <c r="H1" s="519"/>
      <c r="I1" s="519"/>
      <c r="J1" s="519"/>
      <c r="K1" s="519"/>
    </row>
    <row r="2" spans="1:11" ht="6" customHeight="1">
      <c r="A2" s="523"/>
      <c r="B2" s="523"/>
      <c r="C2" s="301"/>
      <c r="D2" s="302"/>
      <c r="E2" s="303"/>
      <c r="F2" s="303"/>
      <c r="G2" s="303"/>
      <c r="H2" s="303"/>
      <c r="I2" s="76"/>
      <c r="J2" s="76"/>
      <c r="K2" s="76"/>
    </row>
    <row r="3" spans="1:11" ht="20.100000000000001" customHeight="1">
      <c r="A3" s="482" t="str">
        <f>'3.1'!D5</f>
        <v>Leden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</row>
    <row r="4" spans="1:11" ht="20.100000000000001" customHeight="1">
      <c r="A4" s="129"/>
      <c r="B4" s="253">
        <f>'3.1'!A4</f>
        <v>2023</v>
      </c>
      <c r="C4" s="537" t="s">
        <v>60</v>
      </c>
      <c r="D4" s="538"/>
      <c r="E4" s="538"/>
      <c r="F4" s="539"/>
      <c r="G4" s="540" t="s">
        <v>186</v>
      </c>
      <c r="H4" s="540"/>
      <c r="I4" s="540"/>
      <c r="J4" s="540"/>
      <c r="K4" s="540"/>
    </row>
    <row r="5" spans="1:11" ht="49.5" customHeight="1">
      <c r="A5" s="273"/>
      <c r="B5" s="490" t="s">
        <v>185</v>
      </c>
      <c r="C5" s="346"/>
      <c r="D5" s="347"/>
      <c r="E5" s="490" t="s">
        <v>279</v>
      </c>
      <c r="F5" s="524" t="s">
        <v>282</v>
      </c>
      <c r="G5" s="370" t="s">
        <v>62</v>
      </c>
      <c r="H5" s="370" t="s">
        <v>173</v>
      </c>
      <c r="I5" s="370" t="s">
        <v>174</v>
      </c>
      <c r="J5" s="370" t="s">
        <v>284</v>
      </c>
      <c r="K5" s="370" t="s">
        <v>285</v>
      </c>
    </row>
    <row r="6" spans="1:11" ht="15" customHeight="1">
      <c r="A6" s="220" t="s">
        <v>187</v>
      </c>
      <c r="B6" s="486"/>
      <c r="C6" s="222" t="s">
        <v>261</v>
      </c>
      <c r="D6" s="220" t="s">
        <v>262</v>
      </c>
      <c r="E6" s="486"/>
      <c r="F6" s="525"/>
      <c r="G6" s="220" t="s">
        <v>230</v>
      </c>
      <c r="H6" s="220" t="s">
        <v>230</v>
      </c>
      <c r="I6" s="220" t="s">
        <v>230</v>
      </c>
      <c r="J6" s="220" t="s">
        <v>230</v>
      </c>
      <c r="K6" s="220" t="s">
        <v>230</v>
      </c>
    </row>
    <row r="7" spans="1:11" ht="14.1" customHeight="1">
      <c r="A7" s="155" t="s">
        <v>8</v>
      </c>
      <c r="B7" s="130">
        <f>'6.1'!D14</f>
        <v>103393</v>
      </c>
      <c r="C7" s="314">
        <f>'6.1'!E14</f>
        <v>31278.512580000002</v>
      </c>
      <c r="D7" s="130">
        <f>'6.1'!F14</f>
        <v>342082.37362999999</v>
      </c>
      <c r="E7" s="308">
        <f>D7/$D$21</f>
        <v>3.5945355517130878E-2</v>
      </c>
      <c r="F7" s="333">
        <f>'6.1'!H14</f>
        <v>-0.19677952201178905</v>
      </c>
      <c r="G7" s="327">
        <v>1.7806451612903216</v>
      </c>
      <c r="H7" s="328">
        <v>8.6</v>
      </c>
      <c r="I7" s="328">
        <v>-5.0999999999999996</v>
      </c>
      <c r="J7" s="328">
        <v>-1.899999999999999</v>
      </c>
      <c r="K7" s="327">
        <v>3.6806451612903208</v>
      </c>
    </row>
    <row r="8" spans="1:11" ht="14.1" customHeight="1">
      <c r="A8" s="155" t="s">
        <v>9</v>
      </c>
      <c r="B8" s="130">
        <f>'6.1'!D44</f>
        <v>377142</v>
      </c>
      <c r="C8" s="314">
        <f>'6.1'!E44</f>
        <v>121713.4</v>
      </c>
      <c r="D8" s="130">
        <f>'6.1'!F44</f>
        <v>1325250.2110600001</v>
      </c>
      <c r="E8" s="308">
        <f t="shared" ref="E8:E20" si="0">D8/$D$21</f>
        <v>0.13925473411625905</v>
      </c>
      <c r="F8" s="333">
        <f>'6.1'!H44</f>
        <v>-0.21495788844986402</v>
      </c>
      <c r="G8" s="327">
        <v>2.9967741935483878</v>
      </c>
      <c r="H8" s="328">
        <v>9.5</v>
      </c>
      <c r="I8" s="328">
        <v>-3.2</v>
      </c>
      <c r="J8" s="328">
        <v>-1.7000000000000008</v>
      </c>
      <c r="K8" s="327">
        <v>4.6967741935483884</v>
      </c>
    </row>
    <row r="9" spans="1:11" ht="14.1" customHeight="1">
      <c r="A9" s="155" t="s">
        <v>10</v>
      </c>
      <c r="B9" s="130">
        <f>'6.2'!D14</f>
        <v>82922</v>
      </c>
      <c r="C9" s="314">
        <f>'6.2'!E14</f>
        <v>22877.1</v>
      </c>
      <c r="D9" s="130">
        <f>'6.2'!F14</f>
        <v>249092.99982999996</v>
      </c>
      <c r="E9" s="308">
        <f t="shared" si="0"/>
        <v>2.6174211610804677E-2</v>
      </c>
      <c r="F9" s="333">
        <f>'6.2'!H14</f>
        <v>-0.17460953143772534</v>
      </c>
      <c r="G9" s="327">
        <v>1.3645161290322576</v>
      </c>
      <c r="H9" s="328">
        <v>8.9</v>
      </c>
      <c r="I9" s="328">
        <v>-5.8</v>
      </c>
      <c r="J9" s="328">
        <v>-2</v>
      </c>
      <c r="K9" s="327">
        <v>3.3645161290322578</v>
      </c>
    </row>
    <row r="10" spans="1:11" ht="14.1" customHeight="1">
      <c r="A10" s="155" t="s">
        <v>92</v>
      </c>
      <c r="B10" s="130">
        <f>'6.2'!D44</f>
        <v>116300</v>
      </c>
      <c r="C10" s="314">
        <f>'6.2'!E44</f>
        <v>37291.100000000006</v>
      </c>
      <c r="D10" s="130">
        <f>'6.2'!F44</f>
        <v>406036.90437</v>
      </c>
      <c r="E10" s="308">
        <f t="shared" si="0"/>
        <v>4.2665574159167829E-2</v>
      </c>
      <c r="F10" s="333">
        <f>'6.2'!H44</f>
        <v>-0.2274284838239192</v>
      </c>
      <c r="G10" s="327">
        <v>1.796774193548387</v>
      </c>
      <c r="H10" s="328">
        <v>7.8</v>
      </c>
      <c r="I10" s="328">
        <v>-3.7</v>
      </c>
      <c r="J10" s="328">
        <v>-2.2999999999999985</v>
      </c>
      <c r="K10" s="327">
        <v>4.0967741935483852</v>
      </c>
    </row>
    <row r="11" spans="1:11" ht="14.1" customHeight="1">
      <c r="A11" s="155" t="s">
        <v>11</v>
      </c>
      <c r="B11" s="130">
        <f>'6.3'!D14</f>
        <v>91839</v>
      </c>
      <c r="C11" s="314">
        <f>'6.3'!E14</f>
        <v>35729.300000000003</v>
      </c>
      <c r="D11" s="130">
        <f>'6.3'!F14</f>
        <v>389031.01834000013</v>
      </c>
      <c r="E11" s="308">
        <f t="shared" si="0"/>
        <v>4.0878628480717508E-2</v>
      </c>
      <c r="F11" s="333">
        <f>'6.3'!H14</f>
        <v>-0.212516667952349</v>
      </c>
      <c r="G11" s="327">
        <v>2.0677419354838715</v>
      </c>
      <c r="H11" s="328">
        <v>9.6999999999999993</v>
      </c>
      <c r="I11" s="328">
        <v>-4.0999999999999996</v>
      </c>
      <c r="J11" s="328">
        <v>-1.7000000000000008</v>
      </c>
      <c r="K11" s="327">
        <v>3.7677419354838726</v>
      </c>
    </row>
    <row r="12" spans="1:11" ht="14.1" customHeight="1">
      <c r="A12" s="155" t="s">
        <v>12</v>
      </c>
      <c r="B12" s="130">
        <f>'6.3'!D44</f>
        <v>372370</v>
      </c>
      <c r="C12" s="314">
        <f>'6.3'!E44</f>
        <v>91279.186000000002</v>
      </c>
      <c r="D12" s="130">
        <f>'6.3'!F44</f>
        <v>993549.01579999994</v>
      </c>
      <c r="E12" s="308">
        <f t="shared" si="0"/>
        <v>0.10440021278399617</v>
      </c>
      <c r="F12" s="333">
        <f>'6.3'!H44</f>
        <v>-0.1949455074321885</v>
      </c>
      <c r="G12" s="327">
        <v>2.5096774193548392</v>
      </c>
      <c r="H12" s="328">
        <v>9.9</v>
      </c>
      <c r="I12" s="328">
        <v>-4.2</v>
      </c>
      <c r="J12" s="328">
        <v>-1.899999999999999</v>
      </c>
      <c r="K12" s="327">
        <v>4.4096774193548383</v>
      </c>
    </row>
    <row r="13" spans="1:11" ht="14.1" customHeight="1">
      <c r="A13" s="155" t="s">
        <v>13</v>
      </c>
      <c r="B13" s="130">
        <f>'6.4'!D14</f>
        <v>184366</v>
      </c>
      <c r="C13" s="314">
        <f>'6.4'!E14</f>
        <v>55560.799999999996</v>
      </c>
      <c r="D13" s="130">
        <f>'6.4'!F14</f>
        <v>604961.31299000001</v>
      </c>
      <c r="E13" s="308">
        <f t="shared" si="0"/>
        <v>6.3568167043462048E-2</v>
      </c>
      <c r="F13" s="333">
        <f>'6.4'!H14</f>
        <v>-0.18640990234423638</v>
      </c>
      <c r="G13" s="327">
        <v>2.1483870967741927</v>
      </c>
      <c r="H13" s="328">
        <v>7.4</v>
      </c>
      <c r="I13" s="328">
        <v>-4</v>
      </c>
      <c r="J13" s="328">
        <v>-2.5</v>
      </c>
      <c r="K13" s="327">
        <v>4.6483870967741927</v>
      </c>
    </row>
    <row r="14" spans="1:11" ht="14.1" customHeight="1">
      <c r="A14" s="155" t="s">
        <v>14</v>
      </c>
      <c r="B14" s="130">
        <f>'6.4'!D44</f>
        <v>134776</v>
      </c>
      <c r="C14" s="314">
        <f>'6.4'!E44</f>
        <v>39408.800000000003</v>
      </c>
      <c r="D14" s="130">
        <f>'6.4'!F44</f>
        <v>429093.55025999999</v>
      </c>
      <c r="E14" s="308">
        <f t="shared" si="0"/>
        <v>4.5088322004238207E-2</v>
      </c>
      <c r="F14" s="333">
        <f>'6.4'!H44</f>
        <v>-0.21235802126158448</v>
      </c>
      <c r="G14" s="327">
        <v>2.2419354838709671</v>
      </c>
      <c r="H14" s="328">
        <v>8.3000000000000007</v>
      </c>
      <c r="I14" s="328">
        <v>-3.6</v>
      </c>
      <c r="J14" s="328">
        <v>-1.6000000000000008</v>
      </c>
      <c r="K14" s="327">
        <v>3.8419354838709676</v>
      </c>
    </row>
    <row r="15" spans="1:11" ht="14.1" customHeight="1">
      <c r="A15" s="155" t="s">
        <v>15</v>
      </c>
      <c r="B15" s="130">
        <f>'6.5'!D14</f>
        <v>157848</v>
      </c>
      <c r="C15" s="314">
        <f>'6.5'!E14</f>
        <v>41748.899999999994</v>
      </c>
      <c r="D15" s="130">
        <f>'6.5'!F14</f>
        <v>454573.99345999997</v>
      </c>
      <c r="E15" s="308">
        <f t="shared" si="0"/>
        <v>4.7765757792112833E-2</v>
      </c>
      <c r="F15" s="333">
        <f>'6.5'!H14</f>
        <v>-0.19779835481881308</v>
      </c>
      <c r="G15" s="327">
        <v>2.4161290322580644</v>
      </c>
      <c r="H15" s="328">
        <v>9.1</v>
      </c>
      <c r="I15" s="328">
        <v>-3.8</v>
      </c>
      <c r="J15" s="328">
        <v>-1.6000000000000008</v>
      </c>
      <c r="K15" s="327">
        <v>4.0161290322580649</v>
      </c>
    </row>
    <row r="16" spans="1:11" ht="14.1" customHeight="1">
      <c r="A16" s="155" t="s">
        <v>1</v>
      </c>
      <c r="B16" s="130">
        <f>'6.5'!D44</f>
        <v>406985</v>
      </c>
      <c r="C16" s="314">
        <f>'6.5'!E44</f>
        <v>103020.06172704349</v>
      </c>
      <c r="D16" s="130">
        <f>'6.5'!F44</f>
        <v>1123199.00556</v>
      </c>
      <c r="E16" s="308">
        <f t="shared" si="0"/>
        <v>0.11802358345130867</v>
      </c>
      <c r="F16" s="333">
        <f>'6.5'!H44</f>
        <v>-0.19478046915162872</v>
      </c>
      <c r="G16" s="327">
        <v>3.980645161290322</v>
      </c>
      <c r="H16" s="328">
        <v>12.6</v>
      </c>
      <c r="I16" s="328">
        <v>-2.4</v>
      </c>
      <c r="J16" s="328">
        <v>-0.60000000000000009</v>
      </c>
      <c r="K16" s="327">
        <v>4.5806451612903221</v>
      </c>
    </row>
    <row r="17" spans="1:16" ht="14.1" customHeight="1">
      <c r="A17" s="155" t="s">
        <v>16</v>
      </c>
      <c r="B17" s="130">
        <f>'6.6'!D14</f>
        <v>257418</v>
      </c>
      <c r="C17" s="314">
        <f>'6.6'!E14</f>
        <v>115157.15700000001</v>
      </c>
      <c r="D17" s="130">
        <f>'6.6'!F14</f>
        <v>1253933.2459799997</v>
      </c>
      <c r="E17" s="308">
        <f t="shared" si="0"/>
        <v>0.13176088508510098</v>
      </c>
      <c r="F17" s="333">
        <f>'6.6'!H14</f>
        <v>-0.20786386219704667</v>
      </c>
      <c r="G17" s="327">
        <v>2.9451612903225817</v>
      </c>
      <c r="H17" s="328">
        <v>10.6</v>
      </c>
      <c r="I17" s="328">
        <v>-3.4</v>
      </c>
      <c r="J17" s="328">
        <v>-1</v>
      </c>
      <c r="K17" s="327">
        <v>3.9451612903225817</v>
      </c>
      <c r="L17" s="94"/>
      <c r="N17" s="94"/>
      <c r="O17" s="94"/>
      <c r="P17" s="94"/>
    </row>
    <row r="18" spans="1:16" ht="14.1" customHeight="1">
      <c r="A18" s="155" t="s">
        <v>17</v>
      </c>
      <c r="B18" s="130">
        <f>'6.6'!D44</f>
        <v>219159</v>
      </c>
      <c r="C18" s="314">
        <f>'6.6'!E44</f>
        <v>97307.651000000013</v>
      </c>
      <c r="D18" s="130">
        <f>'6.6'!F44</f>
        <v>1060984.26413</v>
      </c>
      <c r="E18" s="308">
        <f t="shared" si="0"/>
        <v>0.11148617851174122</v>
      </c>
      <c r="F18" s="333">
        <f>'6.6'!H44</f>
        <v>-0.26567271926635588</v>
      </c>
      <c r="G18" s="327">
        <v>2.7935483870967746</v>
      </c>
      <c r="H18" s="328">
        <v>10.1</v>
      </c>
      <c r="I18" s="328">
        <v>-2.8</v>
      </c>
      <c r="J18" s="328">
        <v>-0.80000000000000038</v>
      </c>
      <c r="K18" s="327">
        <v>3.5935483870967748</v>
      </c>
      <c r="L18" s="94"/>
      <c r="N18" s="94"/>
      <c r="O18" s="94"/>
      <c r="P18" s="94"/>
    </row>
    <row r="19" spans="1:16" ht="14.1" customHeight="1">
      <c r="A19" s="155" t="s">
        <v>18</v>
      </c>
      <c r="B19" s="130">
        <f>'6.7'!D14</f>
        <v>119191</v>
      </c>
      <c r="C19" s="314">
        <f>'6.7'!E14</f>
        <v>36292.228410000003</v>
      </c>
      <c r="D19" s="130">
        <f>'6.7'!F14</f>
        <v>395379.77189999993</v>
      </c>
      <c r="E19" s="308">
        <f t="shared" si="0"/>
        <v>4.1545743250131724E-2</v>
      </c>
      <c r="F19" s="333">
        <f>'6.7'!H14</f>
        <v>-0.22497972230782645</v>
      </c>
      <c r="G19" s="327">
        <v>1.5548387096774192</v>
      </c>
      <c r="H19" s="328">
        <v>7.3</v>
      </c>
      <c r="I19" s="328">
        <v>-5.6</v>
      </c>
      <c r="J19" s="328">
        <v>-2.5</v>
      </c>
      <c r="K19" s="327">
        <v>4.0548387096774192</v>
      </c>
      <c r="L19" s="94"/>
      <c r="N19" s="94"/>
      <c r="O19" s="94"/>
      <c r="P19" s="94"/>
    </row>
    <row r="20" spans="1:16" ht="14.1" customHeight="1">
      <c r="A20" s="205" t="s">
        <v>19</v>
      </c>
      <c r="B20" s="311">
        <f>'6.7'!D44</f>
        <v>154289</v>
      </c>
      <c r="C20" s="315">
        <f>'6.7'!E44</f>
        <v>44962.6</v>
      </c>
      <c r="D20" s="311">
        <f>'6.7'!F44</f>
        <v>489565.96096</v>
      </c>
      <c r="E20" s="312">
        <f t="shared" si="0"/>
        <v>5.1442646193828143E-2</v>
      </c>
      <c r="F20" s="334">
        <f>'6.7'!H44</f>
        <v>-0.23800339963698797</v>
      </c>
      <c r="G20" s="329">
        <v>1.8</v>
      </c>
      <c r="H20" s="330">
        <v>6.8</v>
      </c>
      <c r="I20" s="330">
        <v>-5.6</v>
      </c>
      <c r="J20" s="330">
        <v>-1.6000000000000008</v>
      </c>
      <c r="K20" s="329">
        <v>3.4000000000000008</v>
      </c>
      <c r="L20" s="94"/>
    </row>
    <row r="21" spans="1:16" ht="14.1" customHeight="1">
      <c r="A21" s="155" t="s">
        <v>0</v>
      </c>
      <c r="B21" s="157">
        <f>SUM(B7:B20)</f>
        <v>2777998</v>
      </c>
      <c r="C21" s="314">
        <f>SUM(C7:C20)</f>
        <v>873626.79671704338</v>
      </c>
      <c r="D21" s="130">
        <f>SUM(D7:D20)</f>
        <v>9516733.6282700002</v>
      </c>
      <c r="E21" s="368">
        <f>SUM(E7:E20)</f>
        <v>0.99999999999999989</v>
      </c>
      <c r="F21" s="333"/>
      <c r="G21" s="257">
        <v>2.1903225806451618</v>
      </c>
      <c r="H21" s="257">
        <v>8.3000000000000007</v>
      </c>
      <c r="I21" s="257">
        <v>-4.2</v>
      </c>
      <c r="J21" s="257">
        <v>-1.2258064516129035</v>
      </c>
      <c r="K21" s="257">
        <v>3.4161290322580653</v>
      </c>
    </row>
    <row r="22" spans="1:16" ht="14.1" customHeight="1">
      <c r="A22" s="205" t="s">
        <v>94</v>
      </c>
      <c r="B22" s="369"/>
      <c r="C22" s="315">
        <f>'5.1'!E13</f>
        <v>18152.813832539527</v>
      </c>
      <c r="D22" s="311">
        <f>'5.1'!F13</f>
        <v>197829.66727999997</v>
      </c>
      <c r="E22" s="369"/>
      <c r="F22" s="334">
        <f>'5.1'!H13</f>
        <v>-0.22791210608461329</v>
      </c>
      <c r="G22" s="263">
        <v>2.1903225806451618</v>
      </c>
      <c r="H22" s="263">
        <v>8.3000000000000007</v>
      </c>
      <c r="I22" s="263">
        <v>-4.2</v>
      </c>
      <c r="J22" s="263">
        <v>-1.2258064516129035</v>
      </c>
      <c r="K22" s="263">
        <v>3.4161290322580653</v>
      </c>
    </row>
    <row r="23" spans="1:16" ht="14.1" customHeight="1">
      <c r="A23" s="205" t="s">
        <v>55</v>
      </c>
      <c r="B23" s="162">
        <f>B21+B22</f>
        <v>2777998</v>
      </c>
      <c r="C23" s="315">
        <f>C21+C22</f>
        <v>891779.61054958287</v>
      </c>
      <c r="D23" s="311">
        <f>D21+D22</f>
        <v>9714563.2955499999</v>
      </c>
      <c r="E23" s="369"/>
      <c r="F23" s="334">
        <f>'5.1'!H14</f>
        <v>-0.21378045330523146</v>
      </c>
      <c r="G23" s="263">
        <v>2.1903225806451618</v>
      </c>
      <c r="H23" s="263">
        <v>8.3000000000000007</v>
      </c>
      <c r="I23" s="263">
        <v>-4.2</v>
      </c>
      <c r="J23" s="263">
        <v>-1.2258064516129035</v>
      </c>
      <c r="K23" s="263">
        <v>3.4161290322580653</v>
      </c>
    </row>
    <row r="24" spans="1:16" ht="15" customHeight="1">
      <c r="A24" s="102"/>
      <c r="B24" s="95"/>
      <c r="C24" s="514" t="s">
        <v>244</v>
      </c>
      <c r="D24" s="514"/>
      <c r="E24" s="514"/>
      <c r="F24" s="514"/>
      <c r="G24" s="517" t="s">
        <v>242</v>
      </c>
      <c r="H24" s="517"/>
      <c r="I24" s="517"/>
      <c r="J24" s="517"/>
      <c r="K24" s="517"/>
    </row>
    <row r="25" spans="1:16" ht="15" customHeight="1">
      <c r="A25" s="95"/>
      <c r="B25" s="95"/>
      <c r="C25" s="514"/>
      <c r="D25" s="514"/>
      <c r="E25" s="514"/>
      <c r="F25" s="514"/>
      <c r="G25" s="517" t="s">
        <v>243</v>
      </c>
      <c r="H25" s="517"/>
      <c r="I25" s="517"/>
      <c r="J25" s="517"/>
      <c r="K25" s="517"/>
    </row>
    <row r="26" spans="1:16" ht="30" customHeight="1">
      <c r="A26" s="95"/>
      <c r="B26" s="95"/>
      <c r="C26" s="95"/>
      <c r="D26" s="95"/>
      <c r="E26" s="95"/>
      <c r="F26" s="95"/>
      <c r="G26" s="95"/>
      <c r="H26" s="95"/>
      <c r="I26" s="95"/>
      <c r="J26" s="95"/>
      <c r="K26" s="95"/>
    </row>
    <row r="27" spans="1:16" ht="15" customHeight="1">
      <c r="A27" s="87"/>
      <c r="B27" s="87"/>
      <c r="C27" s="95"/>
      <c r="D27" s="100"/>
      <c r="E27" s="101"/>
      <c r="F27" s="101"/>
      <c r="G27" s="95"/>
      <c r="H27" s="102"/>
      <c r="I27" s="87"/>
      <c r="J27" s="95"/>
      <c r="K27" s="95"/>
    </row>
    <row r="28" spans="1:16" ht="18" customHeight="1">
      <c r="A28" s="95"/>
      <c r="B28" s="95"/>
      <c r="C28" s="95"/>
      <c r="D28" s="100"/>
      <c r="E28" s="101"/>
      <c r="F28" s="101"/>
      <c r="G28" s="95"/>
      <c r="H28" s="95"/>
      <c r="I28" s="95"/>
      <c r="J28" s="95"/>
      <c r="K28" s="95"/>
    </row>
    <row r="29" spans="1:16" ht="15" customHeight="1">
      <c r="A29" s="499" t="s">
        <v>257</v>
      </c>
      <c r="B29" s="499"/>
      <c r="C29" s="499"/>
      <c r="D29" s="499"/>
      <c r="E29" s="499"/>
      <c r="F29" s="499" t="s">
        <v>61</v>
      </c>
      <c r="G29" s="499"/>
      <c r="H29" s="499"/>
      <c r="I29" s="499"/>
      <c r="J29" s="499"/>
      <c r="K29" s="499"/>
    </row>
    <row r="30" spans="1:16" ht="15" customHeight="1">
      <c r="A30" s="121"/>
      <c r="B30" s="515"/>
      <c r="C30" s="515"/>
      <c r="D30" s="121"/>
      <c r="E30" s="121"/>
      <c r="F30" s="121"/>
      <c r="G30" s="121"/>
      <c r="H30" s="515"/>
      <c r="I30" s="515"/>
      <c r="J30" s="121"/>
      <c r="K30" s="121"/>
    </row>
    <row r="31" spans="1:16" ht="15" customHeight="1">
      <c r="A31" s="95"/>
      <c r="B31" s="95"/>
      <c r="C31" s="95"/>
      <c r="D31" s="95"/>
      <c r="E31" s="95"/>
      <c r="F31" s="95"/>
      <c r="G31" s="95"/>
      <c r="H31" s="95"/>
      <c r="I31" s="95"/>
      <c r="J31" s="95"/>
      <c r="K31" s="95"/>
    </row>
    <row r="32" spans="1:16" ht="15" customHeight="1">
      <c r="A32" s="95"/>
      <c r="B32" s="95"/>
      <c r="C32" s="95"/>
      <c r="D32" s="95"/>
      <c r="E32" s="95"/>
      <c r="F32" s="95"/>
      <c r="G32" s="95"/>
      <c r="H32" s="95"/>
      <c r="I32" s="95"/>
      <c r="J32" s="95"/>
      <c r="K32" s="95"/>
    </row>
    <row r="33" spans="1:11" ht="15" customHeight="1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</row>
    <row r="34" spans="1:11" ht="15" customHeight="1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</row>
    <row r="35" spans="1:11" ht="15" customHeight="1">
      <c r="A35" s="95"/>
      <c r="B35" s="95"/>
      <c r="C35" s="95"/>
      <c r="D35" s="95"/>
      <c r="E35" s="95"/>
      <c r="F35" s="95"/>
      <c r="G35" s="95"/>
      <c r="H35" s="95"/>
      <c r="I35" s="95"/>
      <c r="J35" s="95"/>
      <c r="K35" s="95"/>
    </row>
    <row r="36" spans="1:11" ht="15" customHeight="1">
      <c r="A36" s="95"/>
      <c r="B36" s="95"/>
      <c r="C36" s="95"/>
      <c r="D36" s="95"/>
      <c r="E36" s="95"/>
      <c r="F36" s="95"/>
      <c r="G36" s="95"/>
      <c r="H36" s="95"/>
      <c r="I36" s="95"/>
      <c r="J36" s="95"/>
      <c r="K36" s="95"/>
    </row>
    <row r="37" spans="1:11" ht="15" customHeight="1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</row>
    <row r="38" spans="1:11" ht="15" customHeight="1">
      <c r="A38" s="95"/>
      <c r="B38" s="95"/>
      <c r="C38" s="95"/>
      <c r="D38" s="95"/>
      <c r="E38" s="95"/>
      <c r="F38" s="95"/>
      <c r="G38" s="95"/>
      <c r="H38" s="95"/>
      <c r="I38" s="95"/>
      <c r="J38" s="95"/>
      <c r="K38" s="95"/>
    </row>
    <row r="39" spans="1:11" ht="15" customHeight="1">
      <c r="A39" s="95"/>
      <c r="B39" s="95"/>
      <c r="C39" s="95"/>
      <c r="D39" s="95"/>
      <c r="E39" s="95"/>
      <c r="F39" s="95"/>
      <c r="G39" s="95"/>
      <c r="H39" s="95"/>
      <c r="I39" s="95"/>
      <c r="J39" s="95"/>
      <c r="K39" s="95"/>
    </row>
    <row r="40" spans="1:11" ht="15" customHeight="1">
      <c r="A40" s="95"/>
      <c r="B40" s="95"/>
      <c r="C40" s="95"/>
      <c r="D40" s="95"/>
      <c r="E40" s="95"/>
      <c r="F40" s="95"/>
      <c r="G40" s="95"/>
      <c r="H40" s="95"/>
      <c r="I40" s="95"/>
      <c r="J40" s="95"/>
      <c r="K40" s="95"/>
    </row>
    <row r="41" spans="1:11" ht="15" customHeight="1">
      <c r="A41" s="95"/>
      <c r="B41" s="95"/>
      <c r="C41" s="95"/>
      <c r="D41" s="95"/>
      <c r="E41" s="95"/>
      <c r="F41" s="95"/>
      <c r="G41" s="95"/>
      <c r="H41" s="95"/>
      <c r="I41" s="95"/>
      <c r="J41" s="95"/>
      <c r="K41" s="95"/>
    </row>
    <row r="42" spans="1:11" ht="15" customHeight="1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</row>
    <row r="43" spans="1:11" ht="15" customHeight="1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</row>
    <row r="44" spans="1:11" ht="15" customHeight="1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</row>
    <row r="45" spans="1:11" ht="15" customHeight="1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</row>
    <row r="46" spans="1:11" ht="15" customHeight="1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</row>
    <row r="47" spans="1:11" ht="15" customHeight="1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</row>
    <row r="48" spans="1:11" ht="15" customHeight="1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</row>
    <row r="49" spans="1:11" ht="15" customHeight="1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</row>
    <row r="50" spans="1:11" ht="15" customHeight="1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15">
    <mergeCell ref="A1:K1"/>
    <mergeCell ref="A3:K3"/>
    <mergeCell ref="C24:F25"/>
    <mergeCell ref="C4:F4"/>
    <mergeCell ref="G4:K4"/>
    <mergeCell ref="A2:B2"/>
    <mergeCell ref="F5:F6"/>
    <mergeCell ref="E5:E6"/>
    <mergeCell ref="B30:C30"/>
    <mergeCell ref="H30:I30"/>
    <mergeCell ref="F29:K29"/>
    <mergeCell ref="A29:E29"/>
    <mergeCell ref="B5:B6"/>
    <mergeCell ref="G25:K25"/>
    <mergeCell ref="G24:K2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List31"/>
  <dimension ref="A1:P57"/>
  <sheetViews>
    <sheetView showGridLines="0" topLeftCell="A34" zoomScaleNormal="100" zoomScaleSheetLayoutView="100" workbookViewId="0">
      <selection activeCell="K1" sqref="K1"/>
    </sheetView>
  </sheetViews>
  <sheetFormatPr defaultColWidth="9.140625" defaultRowHeight="12.75"/>
  <cols>
    <col min="1" max="1" width="16.28515625" style="84" customWidth="1"/>
    <col min="2" max="2" width="10.28515625" style="84" customWidth="1"/>
    <col min="3" max="3" width="10" style="84" customWidth="1"/>
    <col min="4" max="4" width="10.7109375" style="84" customWidth="1"/>
    <col min="5" max="6" width="8.5703125" style="84" customWidth="1"/>
    <col min="7" max="10" width="6.7109375" style="84" customWidth="1"/>
    <col min="11" max="11" width="8.140625" style="84" customWidth="1"/>
    <col min="12" max="13" width="9.140625" style="84"/>
    <col min="14" max="14" width="11.140625" style="84" customWidth="1"/>
    <col min="15" max="16384" width="9.140625" style="84"/>
  </cols>
  <sheetData>
    <row r="1" spans="1:11" s="105" customFormat="1" ht="18">
      <c r="A1" s="519" t="str">
        <f>"6.9 Spotřeba zemního plynu a teplota ovzduší podle krajů: "&amp;LOWER(A3)</f>
        <v>6.9 Spotřeba zemního plynu a teplota ovzduší podle krajů: únor</v>
      </c>
      <c r="B1" s="519"/>
      <c r="C1" s="519"/>
      <c r="D1" s="519"/>
      <c r="E1" s="519"/>
      <c r="F1" s="519"/>
      <c r="G1" s="519"/>
      <c r="H1" s="519"/>
      <c r="I1" s="519"/>
      <c r="J1" s="519"/>
      <c r="K1" s="519"/>
    </row>
    <row r="2" spans="1:11" ht="6" customHeight="1">
      <c r="A2" s="523"/>
      <c r="B2" s="523"/>
      <c r="C2" s="301"/>
      <c r="D2" s="302"/>
      <c r="E2" s="303"/>
      <c r="F2" s="303"/>
      <c r="G2" s="303"/>
      <c r="H2" s="303"/>
      <c r="I2" s="76"/>
      <c r="J2" s="76"/>
      <c r="K2" s="76"/>
    </row>
    <row r="3" spans="1:11" ht="20.100000000000001" customHeight="1">
      <c r="A3" s="482" t="str">
        <f>'3.1'!E5</f>
        <v>Únor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</row>
    <row r="4" spans="1:11" ht="20.100000000000001" customHeight="1">
      <c r="A4" s="129"/>
      <c r="B4" s="253">
        <f>'3.1'!A4</f>
        <v>2023</v>
      </c>
      <c r="C4" s="537" t="s">
        <v>60</v>
      </c>
      <c r="D4" s="538"/>
      <c r="E4" s="538"/>
      <c r="F4" s="539"/>
      <c r="G4" s="540" t="s">
        <v>186</v>
      </c>
      <c r="H4" s="540"/>
      <c r="I4" s="540"/>
      <c r="J4" s="540"/>
      <c r="K4" s="540"/>
    </row>
    <row r="5" spans="1:11" ht="49.5" customHeight="1">
      <c r="A5" s="273"/>
      <c r="B5" s="490" t="s">
        <v>185</v>
      </c>
      <c r="C5" s="346"/>
      <c r="D5" s="347"/>
      <c r="E5" s="490" t="s">
        <v>279</v>
      </c>
      <c r="F5" s="524" t="s">
        <v>282</v>
      </c>
      <c r="G5" s="370" t="s">
        <v>62</v>
      </c>
      <c r="H5" s="370" t="s">
        <v>173</v>
      </c>
      <c r="I5" s="370" t="s">
        <v>174</v>
      </c>
      <c r="J5" s="370" t="s">
        <v>284</v>
      </c>
      <c r="K5" s="370" t="s">
        <v>285</v>
      </c>
    </row>
    <row r="6" spans="1:11" ht="15" customHeight="1">
      <c r="A6" s="220" t="s">
        <v>187</v>
      </c>
      <c r="B6" s="486"/>
      <c r="C6" s="222" t="s">
        <v>261</v>
      </c>
      <c r="D6" s="220" t="s">
        <v>262</v>
      </c>
      <c r="E6" s="486"/>
      <c r="F6" s="525"/>
      <c r="G6" s="220" t="s">
        <v>230</v>
      </c>
      <c r="H6" s="220" t="s">
        <v>230</v>
      </c>
      <c r="I6" s="220" t="s">
        <v>230</v>
      </c>
      <c r="J6" s="220" t="s">
        <v>230</v>
      </c>
      <c r="K6" s="220" t="s">
        <v>230</v>
      </c>
    </row>
    <row r="7" spans="1:11" ht="14.1" customHeight="1">
      <c r="A7" s="155" t="s">
        <v>8</v>
      </c>
      <c r="B7" s="130">
        <f>'6.1'!D20</f>
        <v>103293</v>
      </c>
      <c r="C7" s="314">
        <f>'6.1'!E20</f>
        <v>29697.027830000003</v>
      </c>
      <c r="D7" s="130">
        <f>'6.1'!F20</f>
        <v>322292.52504000004</v>
      </c>
      <c r="E7" s="308">
        <f>D7/$D$21</f>
        <v>3.5229955791799425E-2</v>
      </c>
      <c r="F7" s="333">
        <f>'6.1'!H20</f>
        <v>-6.3096462217919022E-2</v>
      </c>
      <c r="G7" s="327">
        <v>1.3821428571428576</v>
      </c>
      <c r="H7" s="328">
        <v>9.3000000000000007</v>
      </c>
      <c r="I7" s="328">
        <v>-6.5</v>
      </c>
      <c r="J7" s="328">
        <v>-0.80000000000000038</v>
      </c>
      <c r="K7" s="327">
        <v>2.1821428571428578</v>
      </c>
    </row>
    <row r="8" spans="1:11" ht="14.1" customHeight="1">
      <c r="A8" s="155" t="s">
        <v>9</v>
      </c>
      <c r="B8" s="130">
        <f>'6.1'!D50</f>
        <v>376851</v>
      </c>
      <c r="C8" s="314">
        <f>'6.1'!E50</f>
        <v>114628.9</v>
      </c>
      <c r="D8" s="130">
        <f>'6.1'!F50</f>
        <v>1242631.3842999998</v>
      </c>
      <c r="E8" s="308">
        <f t="shared" ref="E8:E20" si="0">D8/$D$21</f>
        <v>0.1358326530500768</v>
      </c>
      <c r="F8" s="333">
        <f>'6.1'!H50</f>
        <v>-5.8433072373128052E-2</v>
      </c>
      <c r="G8" s="327">
        <v>2.2964285714285713</v>
      </c>
      <c r="H8" s="328">
        <v>11.1</v>
      </c>
      <c r="I8" s="328">
        <v>-4.5999999999999996</v>
      </c>
      <c r="J8" s="328">
        <v>-0.10000000000000005</v>
      </c>
      <c r="K8" s="327">
        <v>2.3964285714285714</v>
      </c>
    </row>
    <row r="9" spans="1:11" ht="14.1" customHeight="1">
      <c r="A9" s="155" t="s">
        <v>10</v>
      </c>
      <c r="B9" s="130">
        <f>'6.2'!D20</f>
        <v>82857</v>
      </c>
      <c r="C9" s="314">
        <f>'6.2'!E20</f>
        <v>21745.399999999998</v>
      </c>
      <c r="D9" s="130">
        <f>'6.2'!F20</f>
        <v>235730.08976000003</v>
      </c>
      <c r="E9" s="308">
        <f t="shared" si="0"/>
        <v>2.5767773050308872E-2</v>
      </c>
      <c r="F9" s="333">
        <f>'6.2'!H20</f>
        <v>-5.2083242517502154E-2</v>
      </c>
      <c r="G9" s="327">
        <v>0.43214285714285738</v>
      </c>
      <c r="H9" s="328">
        <v>7.4</v>
      </c>
      <c r="I9" s="328">
        <v>-7</v>
      </c>
      <c r="J9" s="328">
        <v>-1.1000000000000005</v>
      </c>
      <c r="K9" s="327">
        <v>1.5321428571428579</v>
      </c>
    </row>
    <row r="10" spans="1:11" ht="14.1" customHeight="1">
      <c r="A10" s="155" t="s">
        <v>92</v>
      </c>
      <c r="B10" s="130">
        <f>'6.2'!D50</f>
        <v>116210</v>
      </c>
      <c r="C10" s="314">
        <f>'6.2'!E50</f>
        <v>36506.6</v>
      </c>
      <c r="D10" s="130">
        <f>'6.2'!F50</f>
        <v>395748.6593</v>
      </c>
      <c r="E10" s="308">
        <f t="shared" si="0"/>
        <v>4.325948226715004E-2</v>
      </c>
      <c r="F10" s="333">
        <f>'6.2'!H50</f>
        <v>-3.3823303673983583E-2</v>
      </c>
      <c r="G10" s="327">
        <v>0.62857142857142889</v>
      </c>
      <c r="H10" s="328">
        <v>7.6</v>
      </c>
      <c r="I10" s="328">
        <v>-7.3</v>
      </c>
      <c r="J10" s="328">
        <v>-1.1000000000000005</v>
      </c>
      <c r="K10" s="327">
        <v>1.7285714285714295</v>
      </c>
    </row>
    <row r="11" spans="1:11" ht="14.1" customHeight="1">
      <c r="A11" s="155" t="s">
        <v>11</v>
      </c>
      <c r="B11" s="130">
        <f>'6.3'!D20</f>
        <v>91767</v>
      </c>
      <c r="C11" s="314">
        <f>'6.3'!E20</f>
        <v>34498.9</v>
      </c>
      <c r="D11" s="130">
        <f>'6.3'!F20</f>
        <v>373984.91698000004</v>
      </c>
      <c r="E11" s="308">
        <f t="shared" si="0"/>
        <v>4.088047679780956E-2</v>
      </c>
      <c r="F11" s="333">
        <f>'6.3'!H20</f>
        <v>-6.5488331775764186E-2</v>
      </c>
      <c r="G11" s="327">
        <v>1.2000000000000004</v>
      </c>
      <c r="H11" s="328">
        <v>8.3000000000000007</v>
      </c>
      <c r="I11" s="328">
        <v>-6.1</v>
      </c>
      <c r="J11" s="328">
        <v>-0.69999999999999962</v>
      </c>
      <c r="K11" s="327">
        <v>1.9</v>
      </c>
    </row>
    <row r="12" spans="1:11" ht="14.1" customHeight="1">
      <c r="A12" s="155" t="s">
        <v>12</v>
      </c>
      <c r="B12" s="130">
        <f>'6.3'!D50</f>
        <v>372072</v>
      </c>
      <c r="C12" s="314">
        <f>'6.3'!E50</f>
        <v>90499.335000000006</v>
      </c>
      <c r="D12" s="130">
        <f>'6.3'!F50</f>
        <v>980756.02682999999</v>
      </c>
      <c r="E12" s="308">
        <f t="shared" si="0"/>
        <v>0.10720692781650293</v>
      </c>
      <c r="F12" s="333">
        <f>'6.3'!H50</f>
        <v>-2.7120656855978947E-2</v>
      </c>
      <c r="G12" s="327">
        <v>1.3607142857142858</v>
      </c>
      <c r="H12" s="328">
        <v>8.6</v>
      </c>
      <c r="I12" s="328">
        <v>-7.4</v>
      </c>
      <c r="J12" s="328">
        <v>-0.80000000000000038</v>
      </c>
      <c r="K12" s="327">
        <v>2.160714285714286</v>
      </c>
    </row>
    <row r="13" spans="1:11" ht="14.1" customHeight="1">
      <c r="A13" s="155" t="s">
        <v>13</v>
      </c>
      <c r="B13" s="130">
        <f>'6.4'!D20</f>
        <v>184221</v>
      </c>
      <c r="C13" s="314">
        <f>'6.4'!E20</f>
        <v>52460.2</v>
      </c>
      <c r="D13" s="130">
        <f>'6.4'!F20</f>
        <v>568693.48241000006</v>
      </c>
      <c r="E13" s="308">
        <f t="shared" si="0"/>
        <v>6.2164166674055492E-2</v>
      </c>
      <c r="F13" s="333">
        <f>'6.4'!H20</f>
        <v>-1.2692294662987987E-2</v>
      </c>
      <c r="G13" s="327">
        <v>0.92500000000000004</v>
      </c>
      <c r="H13" s="328">
        <v>8.4</v>
      </c>
      <c r="I13" s="328">
        <v>-7.1</v>
      </c>
      <c r="J13" s="328">
        <v>-1.2</v>
      </c>
      <c r="K13" s="327">
        <v>2.125</v>
      </c>
    </row>
    <row r="14" spans="1:11" ht="14.1" customHeight="1">
      <c r="A14" s="155" t="s">
        <v>14</v>
      </c>
      <c r="B14" s="130">
        <f>'6.4'!D50</f>
        <v>134670</v>
      </c>
      <c r="C14" s="314">
        <f>'6.4'!E50</f>
        <v>37843.1</v>
      </c>
      <c r="D14" s="130">
        <f>'6.4'!F50</f>
        <v>410236.84523999994</v>
      </c>
      <c r="E14" s="308">
        <f t="shared" si="0"/>
        <v>4.4843193059406913E-2</v>
      </c>
      <c r="F14" s="333">
        <f>'6.4'!H50</f>
        <v>-9.1809919675919782E-2</v>
      </c>
      <c r="G14" s="327">
        <v>1.232142857142857</v>
      </c>
      <c r="H14" s="328">
        <v>8.8000000000000007</v>
      </c>
      <c r="I14" s="328">
        <v>-6.8</v>
      </c>
      <c r="J14" s="328">
        <v>-0.3</v>
      </c>
      <c r="K14" s="327">
        <v>1.532142857142857</v>
      </c>
    </row>
    <row r="15" spans="1:11" ht="14.1" customHeight="1">
      <c r="A15" s="155" t="s">
        <v>15</v>
      </c>
      <c r="B15" s="130">
        <f>'6.5'!D20</f>
        <v>157721</v>
      </c>
      <c r="C15" s="314">
        <f>'6.5'!E20</f>
        <v>40190.899999999994</v>
      </c>
      <c r="D15" s="130">
        <f>'6.5'!F20</f>
        <v>435689.14918000001</v>
      </c>
      <c r="E15" s="308">
        <f t="shared" si="0"/>
        <v>4.7625397029214644E-2</v>
      </c>
      <c r="F15" s="333">
        <f>'6.5'!H20</f>
        <v>-5.4260556088929247E-2</v>
      </c>
      <c r="G15" s="327">
        <v>1.6964285714285712</v>
      </c>
      <c r="H15" s="328">
        <v>9.4</v>
      </c>
      <c r="I15" s="328">
        <v>-5.6</v>
      </c>
      <c r="J15" s="328">
        <v>-0.6</v>
      </c>
      <c r="K15" s="327">
        <v>2.2964285714285713</v>
      </c>
    </row>
    <row r="16" spans="1:11" ht="14.1" customHeight="1">
      <c r="A16" s="155" t="s">
        <v>1</v>
      </c>
      <c r="B16" s="130">
        <f>'6.5'!D50</f>
        <v>406338</v>
      </c>
      <c r="C16" s="314">
        <f>'6.5'!E50</f>
        <v>97347.579894954179</v>
      </c>
      <c r="D16" s="130">
        <f>'6.5'!F50</f>
        <v>1060509.0729099999</v>
      </c>
      <c r="E16" s="308">
        <f t="shared" si="0"/>
        <v>0.11592477284660727</v>
      </c>
      <c r="F16" s="333">
        <f>'6.5'!H50</f>
        <v>-3.3981733858804507E-2</v>
      </c>
      <c r="G16" s="327">
        <v>3.4357142857142859</v>
      </c>
      <c r="H16" s="328">
        <v>11.1</v>
      </c>
      <c r="I16" s="328">
        <v>-3.9</v>
      </c>
      <c r="J16" s="328">
        <v>0.69999999999999962</v>
      </c>
      <c r="K16" s="327">
        <v>2.7357142857142862</v>
      </c>
    </row>
    <row r="17" spans="1:16" ht="14.1" customHeight="1">
      <c r="A17" s="155" t="s">
        <v>16</v>
      </c>
      <c r="B17" s="130">
        <f>'6.6'!D20</f>
        <v>257213</v>
      </c>
      <c r="C17" s="314">
        <f>'6.6'!E20</f>
        <v>106198.262</v>
      </c>
      <c r="D17" s="130">
        <f>'6.6'!F20</f>
        <v>1151242.9951269999</v>
      </c>
      <c r="E17" s="308">
        <f t="shared" si="0"/>
        <v>0.12584294289453113</v>
      </c>
      <c r="F17" s="333">
        <f>'6.6'!H20</f>
        <v>-6.1208053181047252E-2</v>
      </c>
      <c r="G17" s="327">
        <v>2.1857142857142859</v>
      </c>
      <c r="H17" s="328">
        <v>9.9</v>
      </c>
      <c r="I17" s="328">
        <v>-5.4</v>
      </c>
      <c r="J17" s="328">
        <v>0.20000000000000009</v>
      </c>
      <c r="K17" s="327">
        <v>1.9857142857142858</v>
      </c>
      <c r="L17" s="94"/>
      <c r="N17" s="94"/>
      <c r="O17" s="94"/>
      <c r="P17" s="94"/>
    </row>
    <row r="18" spans="1:16" ht="14.1" customHeight="1">
      <c r="A18" s="155" t="s">
        <v>17</v>
      </c>
      <c r="B18" s="130">
        <f>'6.6'!D50</f>
        <v>218984</v>
      </c>
      <c r="C18" s="314">
        <f>'6.6'!E50</f>
        <v>102391.95700000001</v>
      </c>
      <c r="D18" s="130">
        <f>'6.6'!F50</f>
        <v>1114683.33161</v>
      </c>
      <c r="E18" s="308">
        <f t="shared" si="0"/>
        <v>0.12184658793933284</v>
      </c>
      <c r="F18" s="333">
        <f>'6.6'!H50</f>
        <v>0.1442477221814715</v>
      </c>
      <c r="G18" s="327">
        <v>2.2000000000000002</v>
      </c>
      <c r="H18" s="328">
        <v>9.6999999999999993</v>
      </c>
      <c r="I18" s="328">
        <v>-5.4</v>
      </c>
      <c r="J18" s="328">
        <v>0.40000000000000019</v>
      </c>
      <c r="K18" s="327">
        <v>1.8</v>
      </c>
      <c r="L18" s="94"/>
      <c r="N18" s="94"/>
      <c r="O18" s="94"/>
      <c r="P18" s="94"/>
    </row>
    <row r="19" spans="1:16" ht="14.1" customHeight="1">
      <c r="A19" s="155" t="s">
        <v>18</v>
      </c>
      <c r="B19" s="130">
        <f>'6.7'!D20</f>
        <v>119097</v>
      </c>
      <c r="C19" s="314">
        <f>'6.7'!E20</f>
        <v>34890.82518</v>
      </c>
      <c r="D19" s="130">
        <f>'6.7'!F20</f>
        <v>378285.47201999993</v>
      </c>
      <c r="E19" s="308">
        <f t="shared" si="0"/>
        <v>4.1350572602608611E-2</v>
      </c>
      <c r="F19" s="333">
        <f>'6.7'!H20</f>
        <v>-5.8560919847711689E-2</v>
      </c>
      <c r="G19" s="327">
        <v>0.80714285714285705</v>
      </c>
      <c r="H19" s="328">
        <v>8.8000000000000007</v>
      </c>
      <c r="I19" s="328">
        <v>-7.5</v>
      </c>
      <c r="J19" s="328">
        <v>-1.2999999999999998</v>
      </c>
      <c r="K19" s="327">
        <v>2.1071428571428568</v>
      </c>
      <c r="L19" s="94"/>
      <c r="N19" s="94"/>
      <c r="O19" s="94"/>
      <c r="P19" s="94"/>
    </row>
    <row r="20" spans="1:16" ht="14.1" customHeight="1">
      <c r="A20" s="205" t="s">
        <v>19</v>
      </c>
      <c r="B20" s="311">
        <f>'6.7'!D50</f>
        <v>154166</v>
      </c>
      <c r="C20" s="315">
        <f>'6.7'!E50</f>
        <v>44072.6</v>
      </c>
      <c r="D20" s="311">
        <f>'6.7'!F50</f>
        <v>477768.37594000006</v>
      </c>
      <c r="E20" s="312">
        <f t="shared" si="0"/>
        <v>5.2225098180595418E-2</v>
      </c>
      <c r="F20" s="334">
        <f>'6.7'!H50</f>
        <v>-5.3285273622436388E-2</v>
      </c>
      <c r="G20" s="329">
        <v>0.38571428571428601</v>
      </c>
      <c r="H20" s="330">
        <v>7.8</v>
      </c>
      <c r="I20" s="330">
        <v>-8</v>
      </c>
      <c r="J20" s="330">
        <v>-0.10000000000000005</v>
      </c>
      <c r="K20" s="329">
        <v>0.48571428571428604</v>
      </c>
      <c r="L20" s="94"/>
    </row>
    <row r="21" spans="1:16" ht="14.1" customHeight="1">
      <c r="A21" s="155" t="s">
        <v>0</v>
      </c>
      <c r="B21" s="157">
        <f>SUM(B7:B20)</f>
        <v>2775460</v>
      </c>
      <c r="C21" s="314">
        <f>SUM(C7:C20)</f>
        <v>842971.58690495428</v>
      </c>
      <c r="D21" s="130">
        <f>SUM(D7:D20)</f>
        <v>9148252.3266470004</v>
      </c>
      <c r="E21" s="368">
        <f>SUM(E7:E20)</f>
        <v>1</v>
      </c>
      <c r="F21" s="333"/>
      <c r="G21" s="257">
        <v>1.375</v>
      </c>
      <c r="H21" s="257">
        <v>9</v>
      </c>
      <c r="I21" s="257">
        <v>-6.1</v>
      </c>
      <c r="J21" s="257">
        <v>-0.15517241379310354</v>
      </c>
      <c r="K21" s="257">
        <v>1.5301724137931036</v>
      </c>
    </row>
    <row r="22" spans="1:16" ht="14.1" customHeight="1">
      <c r="A22" s="205" t="s">
        <v>94</v>
      </c>
      <c r="B22" s="369"/>
      <c r="C22" s="315">
        <f>'5.1'!E20</f>
        <v>17795.721669949027</v>
      </c>
      <c r="D22" s="311">
        <f>'5.1'!F20</f>
        <v>193137.02434900001</v>
      </c>
      <c r="E22" s="369"/>
      <c r="F22" s="334">
        <f>'5.1'!H20</f>
        <v>-0.19492628339880566</v>
      </c>
      <c r="G22" s="263">
        <v>1.375</v>
      </c>
      <c r="H22" s="263">
        <v>9</v>
      </c>
      <c r="I22" s="263">
        <v>-6.1</v>
      </c>
      <c r="J22" s="263">
        <v>-0.15517241379310354</v>
      </c>
      <c r="K22" s="263">
        <v>1.5301724137931036</v>
      </c>
    </row>
    <row r="23" spans="1:16" ht="14.1" customHeight="1">
      <c r="A23" s="205" t="s">
        <v>55</v>
      </c>
      <c r="B23" s="162">
        <f>B21+B22</f>
        <v>2775460</v>
      </c>
      <c r="C23" s="315">
        <f t="shared" ref="C23:D23" si="1">C21+C22</f>
        <v>860767.30857490329</v>
      </c>
      <c r="D23" s="311">
        <f t="shared" si="1"/>
        <v>9341389.3509960007</v>
      </c>
      <c r="E23" s="369"/>
      <c r="F23" s="334">
        <f>'5.1'!H21</f>
        <v>-3.3389195014067355E-2</v>
      </c>
      <c r="G23" s="263">
        <v>1.375</v>
      </c>
      <c r="H23" s="263">
        <v>9</v>
      </c>
      <c r="I23" s="263">
        <v>-6.1</v>
      </c>
      <c r="J23" s="263">
        <v>-0.15517241379310354</v>
      </c>
      <c r="K23" s="263">
        <v>1.5301724137931036</v>
      </c>
    </row>
    <row r="24" spans="1:16" ht="15" customHeight="1">
      <c r="A24" s="102"/>
      <c r="B24" s="95"/>
      <c r="C24" s="514" t="s">
        <v>244</v>
      </c>
      <c r="D24" s="514"/>
      <c r="E24" s="514"/>
      <c r="F24" s="514"/>
      <c r="G24" s="517" t="s">
        <v>242</v>
      </c>
      <c r="H24" s="517"/>
      <c r="I24" s="517"/>
      <c r="J24" s="517"/>
      <c r="K24" s="517"/>
    </row>
    <row r="25" spans="1:16" ht="15" customHeight="1">
      <c r="A25" s="95"/>
      <c r="B25" s="95"/>
      <c r="C25" s="514"/>
      <c r="D25" s="514"/>
      <c r="E25" s="514"/>
      <c r="F25" s="514"/>
      <c r="G25" s="517" t="s">
        <v>243</v>
      </c>
      <c r="H25" s="517"/>
      <c r="I25" s="517"/>
      <c r="J25" s="517"/>
      <c r="K25" s="517"/>
    </row>
    <row r="26" spans="1:16" ht="30" customHeight="1">
      <c r="A26" s="95"/>
      <c r="B26" s="95"/>
      <c r="C26" s="95"/>
      <c r="D26" s="95"/>
      <c r="E26" s="95"/>
      <c r="F26" s="95"/>
      <c r="G26" s="95"/>
      <c r="H26" s="95"/>
      <c r="I26" s="95"/>
      <c r="J26" s="95"/>
      <c r="K26" s="95"/>
    </row>
    <row r="27" spans="1:16" ht="15" customHeight="1">
      <c r="A27" s="87"/>
      <c r="B27" s="87"/>
      <c r="C27" s="95"/>
      <c r="D27" s="100"/>
      <c r="E27" s="101"/>
      <c r="F27" s="101"/>
      <c r="G27" s="95"/>
      <c r="H27" s="102"/>
      <c r="I27" s="87"/>
      <c r="J27" s="95"/>
      <c r="K27" s="95"/>
    </row>
    <row r="28" spans="1:16" ht="18" customHeight="1">
      <c r="A28" s="95"/>
      <c r="B28" s="95"/>
      <c r="C28" s="95"/>
      <c r="D28" s="100"/>
      <c r="E28" s="101"/>
      <c r="F28" s="101"/>
      <c r="G28" s="95"/>
      <c r="H28" s="95"/>
      <c r="I28" s="95"/>
      <c r="J28" s="95"/>
      <c r="K28" s="95"/>
    </row>
    <row r="29" spans="1:16" ht="15" customHeight="1">
      <c r="A29" s="499" t="s">
        <v>257</v>
      </c>
      <c r="B29" s="499"/>
      <c r="C29" s="499"/>
      <c r="D29" s="499"/>
      <c r="E29" s="499"/>
      <c r="F29" s="499" t="s">
        <v>61</v>
      </c>
      <c r="G29" s="499"/>
      <c r="H29" s="499"/>
      <c r="I29" s="499"/>
      <c r="J29" s="499"/>
      <c r="K29" s="499"/>
    </row>
    <row r="30" spans="1:16" ht="15" customHeight="1">
      <c r="A30" s="121"/>
      <c r="B30" s="515"/>
      <c r="C30" s="515"/>
      <c r="D30" s="121"/>
      <c r="E30" s="121"/>
      <c r="F30" s="121"/>
      <c r="G30" s="121"/>
      <c r="H30" s="515"/>
      <c r="I30" s="515"/>
      <c r="J30" s="121"/>
      <c r="K30" s="121"/>
    </row>
    <row r="31" spans="1:16" ht="15" customHeight="1">
      <c r="A31" s="95"/>
      <c r="B31" s="95"/>
      <c r="C31" s="95"/>
      <c r="D31" s="95"/>
      <c r="E31" s="95"/>
      <c r="F31" s="95"/>
      <c r="G31" s="95"/>
      <c r="H31" s="95"/>
      <c r="I31" s="95"/>
      <c r="J31" s="95"/>
      <c r="K31" s="95"/>
    </row>
    <row r="32" spans="1:16" ht="15" customHeight="1">
      <c r="A32" s="95"/>
      <c r="B32" s="95"/>
      <c r="C32" s="95"/>
      <c r="D32" s="95"/>
      <c r="E32" s="95"/>
      <c r="F32" s="95"/>
      <c r="G32" s="95"/>
      <c r="H32" s="95"/>
      <c r="I32" s="95"/>
      <c r="J32" s="95"/>
      <c r="K32" s="95"/>
    </row>
    <row r="33" spans="1:11" ht="15" customHeight="1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</row>
    <row r="34" spans="1:11" ht="15" customHeight="1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</row>
    <row r="35" spans="1:11" ht="15" customHeight="1">
      <c r="A35" s="95"/>
      <c r="B35" s="95"/>
      <c r="C35" s="95"/>
      <c r="D35" s="95"/>
      <c r="E35" s="95"/>
      <c r="F35" s="95"/>
      <c r="G35" s="95"/>
      <c r="H35" s="95"/>
      <c r="I35" s="95"/>
      <c r="J35" s="95"/>
      <c r="K35" s="95"/>
    </row>
    <row r="36" spans="1:11" ht="15" customHeight="1">
      <c r="A36" s="95"/>
      <c r="B36" s="95"/>
      <c r="C36" s="95"/>
      <c r="D36" s="95"/>
      <c r="E36" s="95"/>
      <c r="F36" s="95"/>
      <c r="G36" s="95"/>
      <c r="H36" s="95"/>
      <c r="I36" s="95"/>
      <c r="J36" s="95"/>
      <c r="K36" s="95"/>
    </row>
    <row r="37" spans="1:11" ht="15" customHeight="1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</row>
    <row r="38" spans="1:11" ht="15" customHeight="1">
      <c r="A38" s="95"/>
      <c r="B38" s="95"/>
      <c r="C38" s="95"/>
      <c r="D38" s="95"/>
      <c r="E38" s="95"/>
      <c r="F38" s="95"/>
      <c r="G38" s="95"/>
      <c r="H38" s="95"/>
      <c r="I38" s="95"/>
      <c r="J38" s="95"/>
      <c r="K38" s="95"/>
    </row>
    <row r="39" spans="1:11" ht="15" customHeight="1">
      <c r="A39" s="95"/>
      <c r="B39" s="95"/>
      <c r="C39" s="95"/>
      <c r="D39" s="95"/>
      <c r="E39" s="95"/>
      <c r="F39" s="95"/>
      <c r="G39" s="95"/>
      <c r="H39" s="95"/>
      <c r="I39" s="95"/>
      <c r="J39" s="95"/>
      <c r="K39" s="95"/>
    </row>
    <row r="40" spans="1:11" ht="15" customHeight="1">
      <c r="A40" s="95"/>
      <c r="B40" s="95"/>
      <c r="C40" s="95"/>
      <c r="D40" s="95"/>
      <c r="E40" s="95"/>
      <c r="F40" s="95"/>
      <c r="G40" s="95"/>
      <c r="H40" s="95"/>
      <c r="I40" s="95"/>
      <c r="J40" s="95"/>
      <c r="K40" s="95"/>
    </row>
    <row r="41" spans="1:11" ht="15" customHeight="1">
      <c r="A41" s="95"/>
      <c r="B41" s="95"/>
      <c r="C41" s="95"/>
      <c r="D41" s="95"/>
      <c r="E41" s="95"/>
      <c r="F41" s="95"/>
      <c r="G41" s="95"/>
      <c r="H41" s="95"/>
      <c r="I41" s="95"/>
      <c r="J41" s="95"/>
      <c r="K41" s="95"/>
    </row>
    <row r="42" spans="1:11" ht="15" customHeight="1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</row>
    <row r="43" spans="1:11" ht="15" customHeight="1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</row>
    <row r="44" spans="1:11" ht="15" customHeight="1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</row>
    <row r="45" spans="1:11" ht="15" customHeight="1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</row>
    <row r="46" spans="1:11" ht="15" customHeight="1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</row>
    <row r="47" spans="1:11" ht="15" customHeight="1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</row>
    <row r="48" spans="1:11" ht="15" customHeight="1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</row>
    <row r="49" spans="1:11" ht="15" customHeight="1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</row>
    <row r="50" spans="1:11" ht="15" customHeight="1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15">
    <mergeCell ref="A1:K1"/>
    <mergeCell ref="A2:B2"/>
    <mergeCell ref="A3:K3"/>
    <mergeCell ref="B30:C30"/>
    <mergeCell ref="H30:I30"/>
    <mergeCell ref="B5:B6"/>
    <mergeCell ref="C4:F4"/>
    <mergeCell ref="G4:K4"/>
    <mergeCell ref="G24:K24"/>
    <mergeCell ref="G25:K25"/>
    <mergeCell ref="C24:F25"/>
    <mergeCell ref="F29:K29"/>
    <mergeCell ref="A29:E29"/>
    <mergeCell ref="E5:E6"/>
    <mergeCell ref="F5:F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:F72"/>
  <sheetViews>
    <sheetView showGridLines="0" zoomScaleNormal="100" zoomScaleSheetLayoutView="100" workbookViewId="0">
      <selection activeCell="K1" sqref="K1"/>
    </sheetView>
  </sheetViews>
  <sheetFormatPr defaultColWidth="9.140625" defaultRowHeight="11.25"/>
  <cols>
    <col min="1" max="1" width="90.28515625" style="4" customWidth="1"/>
    <col min="2" max="2" width="9.140625" style="2" customWidth="1"/>
    <col min="3" max="4" width="9.140625" style="4" customWidth="1"/>
    <col min="5" max="5" width="9.140625" style="4"/>
    <col min="6" max="6" width="9.140625" style="4" customWidth="1"/>
    <col min="7" max="8" width="9.140625" style="4"/>
    <col min="9" max="9" width="9.140625" style="4" customWidth="1"/>
    <col min="10" max="16384" width="9.140625" style="4"/>
  </cols>
  <sheetData>
    <row r="1" spans="1:4" ht="20.25">
      <c r="A1" s="45" t="s">
        <v>246</v>
      </c>
      <c r="C1" s="3"/>
      <c r="D1" s="3"/>
    </row>
    <row r="2" spans="1:4" s="6" customFormat="1" ht="6" customHeight="1">
      <c r="A2" s="5"/>
      <c r="B2" s="5"/>
      <c r="C2" s="5"/>
      <c r="D2" s="5"/>
    </row>
    <row r="3" spans="1:4" ht="11.25" customHeight="1">
      <c r="A3" s="428" t="s">
        <v>320</v>
      </c>
      <c r="B3" s="428"/>
    </row>
    <row r="4" spans="1:4" ht="11.25" customHeight="1">
      <c r="A4" s="428"/>
      <c r="B4" s="428"/>
    </row>
    <row r="5" spans="1:4" ht="11.25" customHeight="1">
      <c r="A5" s="428"/>
      <c r="B5" s="428"/>
      <c r="C5" s="7"/>
      <c r="D5" s="7"/>
    </row>
    <row r="6" spans="1:4" ht="11.25" customHeight="1">
      <c r="A6" s="428"/>
      <c r="B6" s="428"/>
      <c r="C6" s="7"/>
      <c r="D6" s="7"/>
    </row>
    <row r="7" spans="1:4" ht="11.25" customHeight="1">
      <c r="A7" s="428"/>
      <c r="B7" s="428"/>
      <c r="C7" s="8"/>
      <c r="D7" s="7"/>
    </row>
    <row r="8" spans="1:4" ht="11.25" customHeight="1">
      <c r="A8" s="428"/>
      <c r="B8" s="428"/>
      <c r="C8" s="7"/>
      <c r="D8" s="7"/>
    </row>
    <row r="9" spans="1:4" ht="11.25" customHeight="1">
      <c r="A9" s="428"/>
      <c r="B9" s="428"/>
      <c r="C9" s="7"/>
      <c r="D9" s="7"/>
    </row>
    <row r="10" spans="1:4" ht="11.25" customHeight="1">
      <c r="A10" s="428"/>
      <c r="B10" s="428"/>
      <c r="C10" s="7"/>
      <c r="D10" s="7"/>
    </row>
    <row r="11" spans="1:4" ht="11.25" customHeight="1">
      <c r="A11" s="428"/>
      <c r="B11" s="428"/>
      <c r="C11" s="7"/>
      <c r="D11" s="7"/>
    </row>
    <row r="12" spans="1:4" ht="11.25" customHeight="1">
      <c r="A12" s="428"/>
      <c r="B12" s="428"/>
      <c r="C12" s="7"/>
      <c r="D12" s="7"/>
    </row>
    <row r="13" spans="1:4" ht="11.25" customHeight="1">
      <c r="A13" s="428"/>
      <c r="B13" s="428"/>
      <c r="C13" s="7"/>
      <c r="D13" s="7"/>
    </row>
    <row r="14" spans="1:4" ht="11.25" customHeight="1">
      <c r="A14" s="428"/>
      <c r="B14" s="428"/>
      <c r="C14" s="7"/>
      <c r="D14" s="7"/>
    </row>
    <row r="15" spans="1:4" ht="11.25" customHeight="1">
      <c r="A15" s="428"/>
      <c r="B15" s="428"/>
      <c r="C15" s="7"/>
      <c r="D15" s="7"/>
    </row>
    <row r="16" spans="1:4" ht="11.25" customHeight="1">
      <c r="A16" s="428"/>
      <c r="B16" s="428"/>
      <c r="C16" s="7"/>
      <c r="D16" s="7"/>
    </row>
    <row r="17" spans="1:6" ht="11.25" customHeight="1">
      <c r="A17" s="428"/>
      <c r="B17" s="428"/>
      <c r="C17" s="7"/>
      <c r="D17" s="7"/>
    </row>
    <row r="18" spans="1:6" ht="11.25" customHeight="1">
      <c r="A18" s="428"/>
      <c r="B18" s="428"/>
      <c r="C18" s="7"/>
      <c r="D18" s="7"/>
      <c r="F18" s="2"/>
    </row>
    <row r="19" spans="1:6" ht="11.25" customHeight="1">
      <c r="A19" s="428"/>
      <c r="B19" s="428"/>
      <c r="C19" s="7"/>
      <c r="D19" s="7"/>
      <c r="F19" s="2"/>
    </row>
    <row r="20" spans="1:6" ht="11.25" customHeight="1">
      <c r="A20" s="428"/>
      <c r="B20" s="428"/>
      <c r="C20" s="7"/>
      <c r="D20" s="7"/>
      <c r="F20" s="2"/>
    </row>
    <row r="21" spans="1:6" ht="11.25" customHeight="1">
      <c r="A21" s="428"/>
      <c r="B21" s="428"/>
      <c r="C21" s="7"/>
      <c r="D21" s="7"/>
      <c r="F21" s="2"/>
    </row>
    <row r="22" spans="1:6" ht="11.25" customHeight="1">
      <c r="A22" s="428"/>
      <c r="B22" s="428"/>
      <c r="C22" s="7"/>
      <c r="D22" s="7"/>
      <c r="F22" s="2"/>
    </row>
    <row r="23" spans="1:6" ht="11.25" customHeight="1">
      <c r="A23" s="428"/>
      <c r="B23" s="428"/>
      <c r="C23" s="7"/>
      <c r="D23" s="7"/>
      <c r="F23" s="2"/>
    </row>
    <row r="24" spans="1:6" ht="11.25" customHeight="1">
      <c r="A24" s="428"/>
      <c r="B24" s="428"/>
      <c r="C24" s="7"/>
      <c r="D24" s="7"/>
      <c r="F24" s="2"/>
    </row>
    <row r="25" spans="1:6" ht="11.25" customHeight="1">
      <c r="A25" s="428"/>
      <c r="B25" s="428"/>
      <c r="C25" s="7"/>
      <c r="D25" s="7"/>
      <c r="F25" s="2"/>
    </row>
    <row r="26" spans="1:6" ht="11.25" customHeight="1">
      <c r="A26" s="428"/>
      <c r="B26" s="428"/>
      <c r="C26" s="7"/>
      <c r="D26" s="7"/>
      <c r="F26" s="2"/>
    </row>
    <row r="27" spans="1:6" ht="11.25" customHeight="1">
      <c r="A27" s="428"/>
      <c r="B27" s="428"/>
      <c r="C27" s="7"/>
      <c r="D27" s="7"/>
      <c r="F27" s="2"/>
    </row>
    <row r="28" spans="1:6" ht="11.25" customHeight="1">
      <c r="A28" s="428"/>
      <c r="B28" s="428"/>
      <c r="C28" s="9"/>
      <c r="D28" s="9"/>
      <c r="F28" s="2"/>
    </row>
    <row r="29" spans="1:6" ht="11.25" customHeight="1">
      <c r="A29" s="428"/>
      <c r="B29" s="428"/>
      <c r="C29" s="7"/>
      <c r="D29" s="7"/>
      <c r="F29" s="2"/>
    </row>
    <row r="30" spans="1:6" ht="11.25" customHeight="1">
      <c r="A30" s="428"/>
      <c r="B30" s="428"/>
      <c r="C30" s="7"/>
      <c r="D30" s="7"/>
    </row>
    <row r="31" spans="1:6" ht="11.25" customHeight="1">
      <c r="A31" s="428"/>
      <c r="B31" s="428"/>
      <c r="C31" s="7"/>
      <c r="D31" s="7"/>
    </row>
    <row r="32" spans="1:6" ht="11.25" customHeight="1">
      <c r="A32" s="428"/>
      <c r="B32" s="428"/>
      <c r="C32" s="7"/>
      <c r="D32" s="7"/>
    </row>
    <row r="33" spans="1:4" ht="11.25" customHeight="1">
      <c r="A33" s="428"/>
      <c r="B33" s="428"/>
      <c r="C33" s="7"/>
      <c r="D33" s="7"/>
    </row>
    <row r="34" spans="1:4" ht="11.25" customHeight="1">
      <c r="A34" s="428"/>
      <c r="B34" s="428"/>
      <c r="C34" s="7"/>
      <c r="D34" s="7"/>
    </row>
    <row r="35" spans="1:4" ht="11.25" customHeight="1">
      <c r="A35" s="428"/>
      <c r="B35" s="428"/>
      <c r="C35" s="7"/>
      <c r="D35" s="7"/>
    </row>
    <row r="36" spans="1:4" ht="11.25" customHeight="1">
      <c r="A36" s="428"/>
      <c r="B36" s="428"/>
      <c r="C36" s="7"/>
      <c r="D36" s="7"/>
    </row>
    <row r="37" spans="1:4" ht="11.25" customHeight="1">
      <c r="A37" s="428"/>
      <c r="B37" s="428"/>
      <c r="C37" s="10"/>
      <c r="D37" s="10"/>
    </row>
    <row r="38" spans="1:4" ht="11.25" customHeight="1">
      <c r="A38" s="428"/>
      <c r="B38" s="428"/>
    </row>
    <row r="39" spans="1:4" ht="11.25" customHeight="1">
      <c r="A39" s="428"/>
      <c r="B39" s="428"/>
    </row>
    <row r="40" spans="1:4" ht="11.25" customHeight="1">
      <c r="A40" s="428"/>
      <c r="B40" s="428"/>
    </row>
    <row r="41" spans="1:4" ht="11.25" customHeight="1">
      <c r="A41" s="428"/>
      <c r="B41" s="428"/>
    </row>
    <row r="42" spans="1:4" ht="11.25" customHeight="1">
      <c r="A42" s="428"/>
      <c r="B42" s="428"/>
    </row>
    <row r="43" spans="1:4" ht="11.25" customHeight="1">
      <c r="A43" s="428"/>
      <c r="B43" s="428"/>
    </row>
    <row r="44" spans="1:4" ht="11.25" customHeight="1">
      <c r="A44" s="428"/>
      <c r="B44" s="428"/>
    </row>
    <row r="45" spans="1:4" ht="11.25" customHeight="1">
      <c r="A45" s="428"/>
      <c r="B45" s="428"/>
    </row>
    <row r="46" spans="1:4" ht="11.25" customHeight="1">
      <c r="A46" s="428"/>
      <c r="B46" s="428"/>
    </row>
    <row r="47" spans="1:4" ht="11.25" customHeight="1">
      <c r="A47" s="428"/>
      <c r="B47" s="428"/>
    </row>
    <row r="48" spans="1:4" ht="11.25" customHeight="1">
      <c r="A48" s="428"/>
      <c r="B48" s="428"/>
    </row>
    <row r="49" spans="1:2" ht="11.25" customHeight="1">
      <c r="A49" s="428"/>
      <c r="B49" s="428"/>
    </row>
    <row r="50" spans="1:2" ht="11.25" customHeight="1">
      <c r="A50" s="428"/>
      <c r="B50" s="428"/>
    </row>
    <row r="51" spans="1:2" ht="11.25" customHeight="1">
      <c r="A51" s="428"/>
      <c r="B51" s="428"/>
    </row>
    <row r="52" spans="1:2" ht="11.25" customHeight="1">
      <c r="A52" s="428"/>
      <c r="B52" s="428"/>
    </row>
    <row r="53" spans="1:2" ht="11.25" customHeight="1">
      <c r="A53" s="428"/>
      <c r="B53" s="428"/>
    </row>
    <row r="54" spans="1:2" ht="11.25" customHeight="1">
      <c r="A54" s="428"/>
      <c r="B54" s="428"/>
    </row>
    <row r="55" spans="1:2" ht="11.25" customHeight="1">
      <c r="A55" s="428"/>
      <c r="B55" s="428"/>
    </row>
    <row r="56" spans="1:2" ht="11.25" customHeight="1">
      <c r="A56" s="428"/>
      <c r="B56" s="428"/>
    </row>
    <row r="57" spans="1:2" ht="11.25" customHeight="1">
      <c r="A57" s="428"/>
      <c r="B57" s="428"/>
    </row>
    <row r="58" spans="1:2" ht="11.25" customHeight="1">
      <c r="A58" s="428"/>
      <c r="B58" s="428"/>
    </row>
    <row r="59" spans="1:2" ht="11.25" customHeight="1">
      <c r="A59" s="428"/>
      <c r="B59" s="428"/>
    </row>
    <row r="60" spans="1:2" ht="11.25" customHeight="1">
      <c r="A60" s="428"/>
      <c r="B60" s="428"/>
    </row>
    <row r="61" spans="1:2" ht="11.25" customHeight="1">
      <c r="A61" s="428"/>
      <c r="B61" s="428"/>
    </row>
    <row r="62" spans="1:2" ht="11.25" customHeight="1">
      <c r="A62" s="428"/>
      <c r="B62" s="428"/>
    </row>
    <row r="63" spans="1:2" ht="11.25" customHeight="1">
      <c r="A63" s="428"/>
      <c r="B63" s="428"/>
    </row>
    <row r="64" spans="1:2" ht="11.25" customHeight="1">
      <c r="A64" s="428"/>
      <c r="B64" s="428"/>
    </row>
    <row r="65" spans="1:2" ht="11.25" customHeight="1">
      <c r="A65" s="428"/>
      <c r="B65" s="428"/>
    </row>
    <row r="66" spans="1:2" ht="11.25" customHeight="1">
      <c r="A66" s="428"/>
      <c r="B66" s="428"/>
    </row>
    <row r="67" spans="1:2" ht="11.25" customHeight="1">
      <c r="A67" s="428"/>
      <c r="B67" s="428"/>
    </row>
    <row r="68" spans="1:2" ht="11.25" customHeight="1">
      <c r="A68" s="428"/>
      <c r="B68" s="428"/>
    </row>
    <row r="69" spans="1:2" ht="11.25" customHeight="1">
      <c r="A69" s="428"/>
      <c r="B69" s="428"/>
    </row>
    <row r="70" spans="1:2" ht="11.25" customHeight="1">
      <c r="A70" s="428"/>
      <c r="B70" s="428"/>
    </row>
    <row r="71" spans="1:2" ht="11.25" customHeight="1">
      <c r="A71" s="428"/>
      <c r="B71" s="428"/>
    </row>
    <row r="72" spans="1:2" ht="11.25" customHeight="1">
      <c r="A72" s="11"/>
      <c r="B72" s="11"/>
    </row>
  </sheetData>
  <mergeCells count="1">
    <mergeCell ref="A3:B71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List32"/>
  <dimension ref="A1:P57"/>
  <sheetViews>
    <sheetView showGridLines="0" topLeftCell="A37" zoomScaleNormal="100" zoomScaleSheetLayoutView="100" workbookViewId="0">
      <selection activeCell="K1" sqref="K1"/>
    </sheetView>
  </sheetViews>
  <sheetFormatPr defaultColWidth="9.140625" defaultRowHeight="12.75"/>
  <cols>
    <col min="1" max="1" width="16.28515625" style="84" customWidth="1"/>
    <col min="2" max="2" width="10.28515625" style="84" customWidth="1"/>
    <col min="3" max="3" width="10" style="84" customWidth="1"/>
    <col min="4" max="4" width="10.7109375" style="84" customWidth="1"/>
    <col min="5" max="6" width="8.5703125" style="84" customWidth="1"/>
    <col min="7" max="10" width="6.7109375" style="84" customWidth="1"/>
    <col min="11" max="11" width="8.140625" style="84" customWidth="1"/>
    <col min="12" max="13" width="9.140625" style="84"/>
    <col min="14" max="14" width="11.140625" style="84" customWidth="1"/>
    <col min="15" max="16384" width="9.140625" style="84"/>
  </cols>
  <sheetData>
    <row r="1" spans="1:11" s="105" customFormat="1" ht="18">
      <c r="A1" s="519" t="str">
        <f>"6.10 Spotřeba zemního plynu a teplota ovzduší podle krajů: "&amp;LOWER(A3)</f>
        <v>6.10 Spotřeba zemního plynu a teplota ovzduší podle krajů: březen</v>
      </c>
      <c r="B1" s="519"/>
      <c r="C1" s="519"/>
      <c r="D1" s="519"/>
      <c r="E1" s="519"/>
      <c r="F1" s="519"/>
      <c r="G1" s="519"/>
      <c r="H1" s="519"/>
      <c r="I1" s="519"/>
      <c r="J1" s="519"/>
      <c r="K1" s="519"/>
    </row>
    <row r="2" spans="1:11" ht="6" customHeight="1">
      <c r="A2" s="523"/>
      <c r="B2" s="523"/>
      <c r="C2" s="301"/>
      <c r="D2" s="302"/>
      <c r="E2" s="303"/>
      <c r="F2" s="303"/>
      <c r="G2" s="303"/>
      <c r="H2" s="303"/>
      <c r="I2" s="76"/>
      <c r="J2" s="76"/>
      <c r="K2" s="76"/>
    </row>
    <row r="3" spans="1:11" ht="20.100000000000001" customHeight="1">
      <c r="A3" s="482" t="str">
        <f>'3.1'!F5</f>
        <v>Březen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</row>
    <row r="4" spans="1:11" ht="20.100000000000001" customHeight="1">
      <c r="A4" s="129"/>
      <c r="B4" s="253">
        <f>'3.1'!A4</f>
        <v>2023</v>
      </c>
      <c r="C4" s="537" t="s">
        <v>60</v>
      </c>
      <c r="D4" s="538"/>
      <c r="E4" s="538"/>
      <c r="F4" s="539"/>
      <c r="G4" s="540" t="s">
        <v>186</v>
      </c>
      <c r="H4" s="540"/>
      <c r="I4" s="540"/>
      <c r="J4" s="540"/>
      <c r="K4" s="540"/>
    </row>
    <row r="5" spans="1:11" ht="49.5" customHeight="1">
      <c r="A5" s="273"/>
      <c r="B5" s="490" t="s">
        <v>185</v>
      </c>
      <c r="C5" s="346"/>
      <c r="D5" s="347"/>
      <c r="E5" s="490" t="s">
        <v>279</v>
      </c>
      <c r="F5" s="524" t="s">
        <v>282</v>
      </c>
      <c r="G5" s="370" t="s">
        <v>62</v>
      </c>
      <c r="H5" s="370" t="s">
        <v>173</v>
      </c>
      <c r="I5" s="370" t="s">
        <v>174</v>
      </c>
      <c r="J5" s="370" t="s">
        <v>284</v>
      </c>
      <c r="K5" s="370" t="s">
        <v>285</v>
      </c>
    </row>
    <row r="6" spans="1:11" ht="15" customHeight="1">
      <c r="A6" s="220" t="s">
        <v>187</v>
      </c>
      <c r="B6" s="486"/>
      <c r="C6" s="222" t="s">
        <v>261</v>
      </c>
      <c r="D6" s="220" t="s">
        <v>262</v>
      </c>
      <c r="E6" s="486"/>
      <c r="F6" s="525"/>
      <c r="G6" s="220" t="s">
        <v>230</v>
      </c>
      <c r="H6" s="220" t="s">
        <v>230</v>
      </c>
      <c r="I6" s="220" t="s">
        <v>230</v>
      </c>
      <c r="J6" s="220" t="s">
        <v>230</v>
      </c>
      <c r="K6" s="220" t="s">
        <v>230</v>
      </c>
    </row>
    <row r="7" spans="1:11" ht="14.1" customHeight="1">
      <c r="A7" s="155" t="s">
        <v>8</v>
      </c>
      <c r="B7" s="130">
        <f>'6.1'!D26</f>
        <v>103159</v>
      </c>
      <c r="C7" s="314">
        <f>'6.1'!E26</f>
        <v>26234.30948</v>
      </c>
      <c r="D7" s="130">
        <f>'6.1'!F26</f>
        <v>286703.54693000001</v>
      </c>
      <c r="E7" s="308">
        <f>D7/$D$21</f>
        <v>3.5162471406502804E-2</v>
      </c>
      <c r="F7" s="333">
        <f>'6.1'!H26</f>
        <v>-0.177494206196325</v>
      </c>
      <c r="G7" s="327">
        <v>4.8193548387096765</v>
      </c>
      <c r="H7" s="328">
        <v>12.5</v>
      </c>
      <c r="I7" s="328">
        <v>-0.9</v>
      </c>
      <c r="J7" s="328">
        <v>3.0999999999999988</v>
      </c>
      <c r="K7" s="327">
        <v>1.7193548387096778</v>
      </c>
    </row>
    <row r="8" spans="1:11" ht="14.1" customHeight="1">
      <c r="A8" s="155" t="s">
        <v>9</v>
      </c>
      <c r="B8" s="130">
        <f>'6.1'!D56</f>
        <v>376460</v>
      </c>
      <c r="C8" s="314">
        <f>'6.1'!E56</f>
        <v>98264.2</v>
      </c>
      <c r="D8" s="130">
        <f>'6.1'!F56</f>
        <v>1064220.4136000001</v>
      </c>
      <c r="E8" s="308">
        <f t="shared" ref="E8:E20" si="0">D8/$D$21</f>
        <v>0.13052025433282485</v>
      </c>
      <c r="F8" s="333">
        <f>'6.1'!H56</f>
        <v>-0.20013512303522166</v>
      </c>
      <c r="G8" s="327">
        <v>6.2419354838709671</v>
      </c>
      <c r="H8" s="328">
        <v>14.5</v>
      </c>
      <c r="I8" s="328">
        <v>1</v>
      </c>
      <c r="J8" s="328">
        <v>4.2000000000000011</v>
      </c>
      <c r="K8" s="327">
        <v>2.041935483870966</v>
      </c>
    </row>
    <row r="9" spans="1:11" ht="14.1" customHeight="1">
      <c r="A9" s="155" t="s">
        <v>10</v>
      </c>
      <c r="B9" s="130">
        <f>'6.2'!D26</f>
        <v>82768</v>
      </c>
      <c r="C9" s="314">
        <f>'6.2'!E26</f>
        <v>19665.7</v>
      </c>
      <c r="D9" s="130">
        <f>'6.2'!F26</f>
        <v>212983.22906000001</v>
      </c>
      <c r="E9" s="308">
        <f t="shared" si="0"/>
        <v>2.612111633106292E-2</v>
      </c>
      <c r="F9" s="333">
        <f>'6.2'!H26</f>
        <v>-0.1294510845506861</v>
      </c>
      <c r="G9" s="327">
        <v>3.4322580645161289</v>
      </c>
      <c r="H9" s="328">
        <v>10.8</v>
      </c>
      <c r="I9" s="328">
        <v>-2.9</v>
      </c>
      <c r="J9" s="328">
        <v>2.7000000000000015</v>
      </c>
      <c r="K9" s="327">
        <v>0.7322580645161274</v>
      </c>
    </row>
    <row r="10" spans="1:11" ht="14.1" customHeight="1">
      <c r="A10" s="155" t="s">
        <v>92</v>
      </c>
      <c r="B10" s="130">
        <f>'6.2'!D56</f>
        <v>116087</v>
      </c>
      <c r="C10" s="314">
        <f>'6.2'!E56</f>
        <v>32068.100000000002</v>
      </c>
      <c r="D10" s="130">
        <f>'6.2'!F56</f>
        <v>347304.72019000002</v>
      </c>
      <c r="E10" s="308">
        <f t="shared" si="0"/>
        <v>4.259484203732565E-2</v>
      </c>
      <c r="F10" s="333">
        <f>'6.2'!H56</f>
        <v>-0.14213753363972453</v>
      </c>
      <c r="G10" s="327">
        <v>4.1258064516129025</v>
      </c>
      <c r="H10" s="328">
        <v>12.1</v>
      </c>
      <c r="I10" s="328">
        <v>-1.6</v>
      </c>
      <c r="J10" s="328">
        <v>2.5999999999999992</v>
      </c>
      <c r="K10" s="327">
        <v>1.5258064516129033</v>
      </c>
    </row>
    <row r="11" spans="1:11" ht="14.1" customHeight="1">
      <c r="A11" s="155" t="s">
        <v>11</v>
      </c>
      <c r="B11" s="130">
        <f>'6.3'!D26</f>
        <v>91670</v>
      </c>
      <c r="C11" s="314">
        <f>'6.3'!E26</f>
        <v>30721.200000000001</v>
      </c>
      <c r="D11" s="130">
        <f>'6.3'!F26</f>
        <v>332717.10668000003</v>
      </c>
      <c r="E11" s="308">
        <f t="shared" si="0"/>
        <v>4.0805758684758255E-2</v>
      </c>
      <c r="F11" s="333">
        <f>'6.3'!H26</f>
        <v>-0.16141799987443589</v>
      </c>
      <c r="G11" s="327">
        <v>4.1096774193548384</v>
      </c>
      <c r="H11" s="328">
        <v>11.5</v>
      </c>
      <c r="I11" s="328">
        <v>-1.9</v>
      </c>
      <c r="J11" s="328">
        <v>2.7999999999999985</v>
      </c>
      <c r="K11" s="327">
        <v>1.3096774193548399</v>
      </c>
    </row>
    <row r="12" spans="1:11" ht="14.1" customHeight="1">
      <c r="A12" s="155" t="s">
        <v>12</v>
      </c>
      <c r="B12" s="130">
        <f>'6.3'!D56</f>
        <v>371680</v>
      </c>
      <c r="C12" s="314">
        <f>'6.3'!E56</f>
        <v>78450.795000000013</v>
      </c>
      <c r="D12" s="130">
        <f>'6.3'!F56</f>
        <v>849349.03387999989</v>
      </c>
      <c r="E12" s="308">
        <f t="shared" si="0"/>
        <v>0.10416756764170067</v>
      </c>
      <c r="F12" s="333">
        <f>'6.3'!H56</f>
        <v>-0.16094462367640747</v>
      </c>
      <c r="G12" s="327">
        <v>5.7838709677419358</v>
      </c>
      <c r="H12" s="328">
        <v>14.8</v>
      </c>
      <c r="I12" s="328">
        <v>-1.3</v>
      </c>
      <c r="J12" s="328">
        <v>2.9000000000000008</v>
      </c>
      <c r="K12" s="327">
        <v>2.883870967741935</v>
      </c>
    </row>
    <row r="13" spans="1:11" ht="14.1" customHeight="1">
      <c r="A13" s="155" t="s">
        <v>13</v>
      </c>
      <c r="B13" s="130">
        <f>'6.4'!D26</f>
        <v>184026</v>
      </c>
      <c r="C13" s="314">
        <f>'6.4'!E26</f>
        <v>45738.5</v>
      </c>
      <c r="D13" s="130">
        <f>'6.4'!F26</f>
        <v>495356.79458000005</v>
      </c>
      <c r="E13" s="308">
        <f t="shared" si="0"/>
        <v>6.0752541473401485E-2</v>
      </c>
      <c r="F13" s="333">
        <f>'6.4'!H26</f>
        <v>-0.17637705664889358</v>
      </c>
      <c r="G13" s="327">
        <v>4.8741935483870966</v>
      </c>
      <c r="H13" s="328">
        <v>13.3</v>
      </c>
      <c r="I13" s="328">
        <v>-1</v>
      </c>
      <c r="J13" s="328">
        <v>2.5</v>
      </c>
      <c r="K13" s="327">
        <v>2.3741935483870966</v>
      </c>
    </row>
    <row r="14" spans="1:11" ht="14.1" customHeight="1">
      <c r="A14" s="155" t="s">
        <v>14</v>
      </c>
      <c r="B14" s="130">
        <f>'6.4'!D56</f>
        <v>134532</v>
      </c>
      <c r="C14" s="314">
        <f>'6.4'!E56</f>
        <v>33430.799999999996</v>
      </c>
      <c r="D14" s="130">
        <f>'6.4'!F56</f>
        <v>362061.79564999999</v>
      </c>
      <c r="E14" s="308">
        <f t="shared" si="0"/>
        <v>4.4404708882232677E-2</v>
      </c>
      <c r="F14" s="333">
        <f>'6.4'!H56</f>
        <v>-0.1859151842787744</v>
      </c>
      <c r="G14" s="327">
        <v>4.9258064516129032</v>
      </c>
      <c r="H14" s="328">
        <v>13.1</v>
      </c>
      <c r="I14" s="328">
        <v>-0.8</v>
      </c>
      <c r="J14" s="328">
        <v>3.5999999999999979</v>
      </c>
      <c r="K14" s="327">
        <v>1.3258064516129053</v>
      </c>
    </row>
    <row r="15" spans="1:11" ht="14.1" customHeight="1">
      <c r="A15" s="155" t="s">
        <v>15</v>
      </c>
      <c r="B15" s="130">
        <f>'6.5'!D26</f>
        <v>157558</v>
      </c>
      <c r="C15" s="314">
        <f>'6.5'!E26</f>
        <v>35734.199999999997</v>
      </c>
      <c r="D15" s="130">
        <f>'6.5'!F26</f>
        <v>387008.15719</v>
      </c>
      <c r="E15" s="308">
        <f t="shared" si="0"/>
        <v>4.7464230585885329E-2</v>
      </c>
      <c r="F15" s="333">
        <f>'6.5'!H26</f>
        <v>-0.1645656626111679</v>
      </c>
      <c r="G15" s="327">
        <v>4.9483870967741934</v>
      </c>
      <c r="H15" s="328">
        <v>12.6</v>
      </c>
      <c r="I15" s="328">
        <v>-0.3</v>
      </c>
      <c r="J15" s="328">
        <v>3.4000000000000017</v>
      </c>
      <c r="K15" s="327">
        <v>1.5483870967741917</v>
      </c>
    </row>
    <row r="16" spans="1:11" ht="14.1" customHeight="1">
      <c r="A16" s="155" t="s">
        <v>1</v>
      </c>
      <c r="B16" s="130">
        <f>'6.5'!D56</f>
        <v>405923</v>
      </c>
      <c r="C16" s="314">
        <f>'6.5'!E56</f>
        <v>84297.614414369527</v>
      </c>
      <c r="D16" s="130">
        <f>'6.5'!F56</f>
        <v>916113.72104895429</v>
      </c>
      <c r="E16" s="308">
        <f t="shared" si="0"/>
        <v>0.11235585630670153</v>
      </c>
      <c r="F16" s="333">
        <f>'6.5'!H56</f>
        <v>-0.1410922905685649</v>
      </c>
      <c r="G16" s="327">
        <v>6.6129032258064528</v>
      </c>
      <c r="H16" s="328">
        <v>14.4</v>
      </c>
      <c r="I16" s="328">
        <v>0.5</v>
      </c>
      <c r="J16" s="328">
        <v>4.599999999999997</v>
      </c>
      <c r="K16" s="327">
        <v>2.0129032258064559</v>
      </c>
    </row>
    <row r="17" spans="1:16" ht="14.1" customHeight="1">
      <c r="A17" s="155" t="s">
        <v>16</v>
      </c>
      <c r="B17" s="130">
        <f>'6.6'!D26</f>
        <v>256941</v>
      </c>
      <c r="C17" s="314">
        <f>'6.6'!E26</f>
        <v>102911.54299999999</v>
      </c>
      <c r="D17" s="130">
        <f>'6.6'!F26</f>
        <v>1114817.1192209998</v>
      </c>
      <c r="E17" s="308">
        <f t="shared" si="0"/>
        <v>0.13672563697880941</v>
      </c>
      <c r="F17" s="333">
        <f>'6.6'!H26</f>
        <v>-9.9597377061756365E-2</v>
      </c>
      <c r="G17" s="327">
        <v>5.4548387096774196</v>
      </c>
      <c r="H17" s="328">
        <v>13.4</v>
      </c>
      <c r="I17" s="328">
        <v>-0.4</v>
      </c>
      <c r="J17" s="328">
        <v>4.2999999999999989</v>
      </c>
      <c r="K17" s="327">
        <v>1.1548387096774206</v>
      </c>
      <c r="L17" s="94"/>
      <c r="N17" s="94"/>
      <c r="O17" s="94"/>
      <c r="P17" s="94"/>
    </row>
    <row r="18" spans="1:16" ht="14.1" customHeight="1">
      <c r="A18" s="155" t="s">
        <v>17</v>
      </c>
      <c r="B18" s="130">
        <f>'6.6'!D56</f>
        <v>218754</v>
      </c>
      <c r="C18" s="314">
        <f>'6.6'!E56</f>
        <v>94945.138999999996</v>
      </c>
      <c r="D18" s="130">
        <f>'6.6'!F56</f>
        <v>1030673.1590299999</v>
      </c>
      <c r="E18" s="308">
        <f t="shared" si="0"/>
        <v>0.12640588465649746</v>
      </c>
      <c r="F18" s="333">
        <f>'6.6'!H56</f>
        <v>-0.22173792908032608</v>
      </c>
      <c r="G18" s="327">
        <v>5.0516129032258066</v>
      </c>
      <c r="H18" s="328">
        <v>12.8</v>
      </c>
      <c r="I18" s="328">
        <v>-1.1000000000000001</v>
      </c>
      <c r="J18" s="328">
        <v>4.2999999999999989</v>
      </c>
      <c r="K18" s="327">
        <v>0.75161290322580765</v>
      </c>
      <c r="L18" s="94"/>
      <c r="N18" s="94"/>
      <c r="O18" s="94"/>
      <c r="P18" s="94"/>
    </row>
    <row r="19" spans="1:16" ht="14.1" customHeight="1">
      <c r="A19" s="155" t="s">
        <v>18</v>
      </c>
      <c r="B19" s="130">
        <f>'6.7'!D26</f>
        <v>118982</v>
      </c>
      <c r="C19" s="314">
        <f>'6.7'!E26</f>
        <v>30362.961519999997</v>
      </c>
      <c r="D19" s="130">
        <f>'6.7'!F26</f>
        <v>329213.30933999998</v>
      </c>
      <c r="E19" s="308">
        <f t="shared" si="0"/>
        <v>4.037603894427659E-2</v>
      </c>
      <c r="F19" s="333">
        <f>'6.7'!H26</f>
        <v>-0.1790954448624146</v>
      </c>
      <c r="G19" s="327">
        <v>4.5548387096774192</v>
      </c>
      <c r="H19" s="328">
        <v>12.4</v>
      </c>
      <c r="I19" s="328">
        <v>-1.3</v>
      </c>
      <c r="J19" s="328">
        <v>2.5</v>
      </c>
      <c r="K19" s="327">
        <v>2.0548387096774192</v>
      </c>
      <c r="L19" s="94"/>
      <c r="N19" s="94"/>
      <c r="O19" s="94"/>
      <c r="P19" s="94"/>
    </row>
    <row r="20" spans="1:16" ht="14.1" customHeight="1">
      <c r="A20" s="205" t="s">
        <v>19</v>
      </c>
      <c r="B20" s="311">
        <f>'6.7'!D56</f>
        <v>154004</v>
      </c>
      <c r="C20" s="315">
        <f>'6.7'!E56</f>
        <v>39256.600000000006</v>
      </c>
      <c r="D20" s="311">
        <f>'6.7'!F56</f>
        <v>425158.09473000001</v>
      </c>
      <c r="E20" s="312">
        <f t="shared" si="0"/>
        <v>5.2143091738020425E-2</v>
      </c>
      <c r="F20" s="334">
        <f>'6.7'!H56</f>
        <v>-0.17662900421369232</v>
      </c>
      <c r="G20" s="329">
        <v>4.4161290322580635</v>
      </c>
      <c r="H20" s="330">
        <v>12.5</v>
      </c>
      <c r="I20" s="330">
        <v>-1.4</v>
      </c>
      <c r="J20" s="330">
        <v>3.9000000000000021</v>
      </c>
      <c r="K20" s="329">
        <v>0.51612903225806139</v>
      </c>
      <c r="L20" s="94"/>
    </row>
    <row r="21" spans="1:16" ht="14.1" customHeight="1">
      <c r="A21" s="155" t="s">
        <v>0</v>
      </c>
      <c r="B21" s="157">
        <f>SUM(B7:B20)</f>
        <v>2772544</v>
      </c>
      <c r="C21" s="314">
        <f>SUM(C7:C20)</f>
        <v>752081.66241436952</v>
      </c>
      <c r="D21" s="130">
        <f>SUM(D7:D20)</f>
        <v>8153680.2011299534</v>
      </c>
      <c r="E21" s="368">
        <f>SUM(E7:E20)</f>
        <v>1</v>
      </c>
      <c r="F21" s="333"/>
      <c r="G21" s="257">
        <v>4.8774193548387101</v>
      </c>
      <c r="H21" s="257">
        <v>12.9</v>
      </c>
      <c r="I21" s="257">
        <v>-0.6</v>
      </c>
      <c r="J21" s="257">
        <v>3.512903225806451</v>
      </c>
      <c r="K21" s="257">
        <v>1.3645161290322592</v>
      </c>
    </row>
    <row r="22" spans="1:16" ht="14.1" customHeight="1">
      <c r="A22" s="205" t="s">
        <v>94</v>
      </c>
      <c r="B22" s="369"/>
      <c r="C22" s="315">
        <f>'5.1'!E27</f>
        <v>17186.378775875481</v>
      </c>
      <c r="D22" s="311">
        <f>'5.1'!F27</f>
        <v>186339.213552</v>
      </c>
      <c r="E22" s="369"/>
      <c r="F22" s="334">
        <f>'5.1'!H27</f>
        <v>-0.10924765341603662</v>
      </c>
      <c r="G22" s="263">
        <v>4.8774193548387101</v>
      </c>
      <c r="H22" s="263">
        <v>12.9</v>
      </c>
      <c r="I22" s="263">
        <v>-0.6</v>
      </c>
      <c r="J22" s="263">
        <v>3.512903225806451</v>
      </c>
      <c r="K22" s="263">
        <v>1.3645161290322592</v>
      </c>
    </row>
    <row r="23" spans="1:16" ht="14.1" customHeight="1">
      <c r="A23" s="205" t="s">
        <v>55</v>
      </c>
      <c r="B23" s="162">
        <f>B21+B22</f>
        <v>2772544</v>
      </c>
      <c r="C23" s="315">
        <f t="shared" ref="C23:D23" si="1">C21+C22</f>
        <v>769268.04119024496</v>
      </c>
      <c r="D23" s="311">
        <f t="shared" si="1"/>
        <v>8340019.4146819534</v>
      </c>
      <c r="E23" s="369"/>
      <c r="F23" s="334">
        <f>'5.1'!H28</f>
        <v>-0.16621310572983022</v>
      </c>
      <c r="G23" s="263">
        <v>4.8774193548387101</v>
      </c>
      <c r="H23" s="263">
        <v>12.9</v>
      </c>
      <c r="I23" s="263">
        <v>-0.6</v>
      </c>
      <c r="J23" s="263">
        <v>3.512903225806451</v>
      </c>
      <c r="K23" s="263">
        <v>1.3645161290322592</v>
      </c>
    </row>
    <row r="24" spans="1:16" ht="15" customHeight="1">
      <c r="A24" s="102"/>
      <c r="B24" s="95"/>
      <c r="C24" s="514" t="s">
        <v>244</v>
      </c>
      <c r="D24" s="514"/>
      <c r="E24" s="514"/>
      <c r="F24" s="514"/>
      <c r="G24" s="517" t="s">
        <v>242</v>
      </c>
      <c r="H24" s="517"/>
      <c r="I24" s="517"/>
      <c r="J24" s="517"/>
      <c r="K24" s="517"/>
    </row>
    <row r="25" spans="1:16" ht="15" customHeight="1">
      <c r="A25" s="95"/>
      <c r="B25" s="95"/>
      <c r="C25" s="514"/>
      <c r="D25" s="514"/>
      <c r="E25" s="514"/>
      <c r="F25" s="514"/>
      <c r="G25" s="517" t="s">
        <v>243</v>
      </c>
      <c r="H25" s="517"/>
      <c r="I25" s="517"/>
      <c r="J25" s="517"/>
      <c r="K25" s="517"/>
    </row>
    <row r="26" spans="1:16" ht="30" customHeight="1">
      <c r="A26" s="95"/>
      <c r="B26" s="95"/>
      <c r="C26" s="95"/>
      <c r="D26" s="95"/>
      <c r="E26" s="95"/>
      <c r="F26" s="95"/>
      <c r="G26" s="95"/>
      <c r="H26" s="95"/>
      <c r="I26" s="95"/>
      <c r="J26" s="95"/>
      <c r="K26" s="95"/>
    </row>
    <row r="27" spans="1:16" ht="15" customHeight="1">
      <c r="A27" s="87"/>
      <c r="B27" s="87"/>
      <c r="C27" s="95"/>
      <c r="D27" s="100"/>
      <c r="E27" s="101"/>
      <c r="F27" s="101"/>
      <c r="G27" s="95"/>
      <c r="H27" s="102"/>
      <c r="I27" s="87"/>
      <c r="J27" s="95"/>
      <c r="K27" s="95"/>
    </row>
    <row r="28" spans="1:16" ht="18" customHeight="1">
      <c r="A28" s="95"/>
      <c r="B28" s="95"/>
      <c r="C28" s="95"/>
      <c r="D28" s="100"/>
      <c r="E28" s="101"/>
      <c r="F28" s="101"/>
      <c r="G28" s="95"/>
      <c r="H28" s="95"/>
      <c r="I28" s="95"/>
      <c r="J28" s="95"/>
      <c r="K28" s="95"/>
    </row>
    <row r="29" spans="1:16" ht="15" customHeight="1">
      <c r="A29" s="499" t="s">
        <v>257</v>
      </c>
      <c r="B29" s="499"/>
      <c r="C29" s="499"/>
      <c r="D29" s="499"/>
      <c r="E29" s="499"/>
      <c r="F29" s="499" t="s">
        <v>61</v>
      </c>
      <c r="G29" s="499"/>
      <c r="H29" s="499"/>
      <c r="I29" s="499"/>
      <c r="J29" s="499"/>
      <c r="K29" s="499"/>
    </row>
    <row r="30" spans="1:16" ht="15" customHeight="1">
      <c r="A30" s="121"/>
      <c r="B30" s="515"/>
      <c r="C30" s="515"/>
      <c r="D30" s="121"/>
      <c r="E30" s="121"/>
      <c r="F30" s="121"/>
      <c r="G30" s="121"/>
      <c r="H30" s="515"/>
      <c r="I30" s="515"/>
      <c r="J30" s="121"/>
      <c r="K30" s="121"/>
    </row>
    <row r="31" spans="1:16" ht="15" customHeight="1">
      <c r="A31" s="95"/>
      <c r="B31" s="95"/>
      <c r="C31" s="95"/>
      <c r="D31" s="95"/>
      <c r="E31" s="95"/>
      <c r="F31" s="95"/>
      <c r="G31" s="95"/>
      <c r="H31" s="95"/>
      <c r="I31" s="95"/>
      <c r="J31" s="95"/>
      <c r="K31" s="95"/>
    </row>
    <row r="32" spans="1:16" ht="15" customHeight="1">
      <c r="A32" s="95"/>
      <c r="B32" s="95"/>
      <c r="C32" s="95"/>
      <c r="D32" s="95"/>
      <c r="E32" s="95"/>
      <c r="F32" s="95"/>
      <c r="G32" s="95"/>
      <c r="H32" s="95"/>
      <c r="I32" s="95"/>
      <c r="J32" s="95"/>
      <c r="K32" s="95"/>
    </row>
    <row r="33" spans="1:11" ht="15" customHeight="1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</row>
    <row r="34" spans="1:11" ht="15" customHeight="1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</row>
    <row r="35" spans="1:11" ht="15" customHeight="1">
      <c r="A35" s="95"/>
      <c r="B35" s="95"/>
      <c r="C35" s="95"/>
      <c r="D35" s="95"/>
      <c r="E35" s="95"/>
      <c r="F35" s="95"/>
      <c r="G35" s="95"/>
      <c r="H35" s="95"/>
      <c r="I35" s="95"/>
      <c r="J35" s="95"/>
      <c r="K35" s="95"/>
    </row>
    <row r="36" spans="1:11" ht="15" customHeight="1">
      <c r="A36" s="95"/>
      <c r="B36" s="95"/>
      <c r="C36" s="95"/>
      <c r="D36" s="95"/>
      <c r="E36" s="95"/>
      <c r="F36" s="95"/>
      <c r="G36" s="95"/>
      <c r="H36" s="95"/>
      <c r="I36" s="95"/>
      <c r="J36" s="95"/>
      <c r="K36" s="95"/>
    </row>
    <row r="37" spans="1:11" ht="15" customHeight="1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</row>
    <row r="38" spans="1:11" ht="15" customHeight="1">
      <c r="A38" s="95"/>
      <c r="B38" s="95"/>
      <c r="C38" s="95"/>
      <c r="D38" s="95"/>
      <c r="E38" s="95"/>
      <c r="F38" s="95"/>
      <c r="G38" s="95"/>
      <c r="H38" s="95"/>
      <c r="I38" s="95"/>
      <c r="J38" s="95"/>
      <c r="K38" s="95"/>
    </row>
    <row r="39" spans="1:11" ht="15" customHeight="1">
      <c r="A39" s="95"/>
      <c r="B39" s="95"/>
      <c r="C39" s="95"/>
      <c r="D39" s="95"/>
      <c r="E39" s="95"/>
      <c r="F39" s="95"/>
      <c r="G39" s="95"/>
      <c r="H39" s="95"/>
      <c r="I39" s="95"/>
      <c r="J39" s="95"/>
      <c r="K39" s="95"/>
    </row>
    <row r="40" spans="1:11" ht="15" customHeight="1">
      <c r="A40" s="95"/>
      <c r="B40" s="95"/>
      <c r="C40" s="95"/>
      <c r="D40" s="95"/>
      <c r="E40" s="95"/>
      <c r="F40" s="95"/>
      <c r="G40" s="95"/>
      <c r="H40" s="95"/>
      <c r="I40" s="95"/>
      <c r="J40" s="95"/>
      <c r="K40" s="95"/>
    </row>
    <row r="41" spans="1:11" ht="15" customHeight="1">
      <c r="A41" s="95"/>
      <c r="B41" s="95"/>
      <c r="C41" s="95"/>
      <c r="D41" s="95"/>
      <c r="E41" s="95"/>
      <c r="F41" s="95"/>
      <c r="G41" s="95"/>
      <c r="H41" s="95"/>
      <c r="I41" s="95"/>
      <c r="J41" s="95"/>
      <c r="K41" s="95"/>
    </row>
    <row r="42" spans="1:11" ht="15" customHeight="1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</row>
    <row r="43" spans="1:11" ht="15" customHeight="1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</row>
    <row r="44" spans="1:11" ht="15" customHeight="1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</row>
    <row r="45" spans="1:11" ht="15" customHeight="1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</row>
    <row r="46" spans="1:11" ht="15" customHeight="1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</row>
    <row r="47" spans="1:11" ht="15" customHeight="1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</row>
    <row r="48" spans="1:11" ht="15" customHeight="1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</row>
    <row r="49" spans="1:11" ht="15" customHeight="1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</row>
    <row r="50" spans="1:11" ht="15" customHeight="1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15">
    <mergeCell ref="A1:K1"/>
    <mergeCell ref="A2:B2"/>
    <mergeCell ref="A3:K3"/>
    <mergeCell ref="B30:C30"/>
    <mergeCell ref="H30:I30"/>
    <mergeCell ref="B5:B6"/>
    <mergeCell ref="C4:F4"/>
    <mergeCell ref="G4:K4"/>
    <mergeCell ref="G24:K24"/>
    <mergeCell ref="G25:K25"/>
    <mergeCell ref="C24:F25"/>
    <mergeCell ref="F29:K29"/>
    <mergeCell ref="A29:E29"/>
    <mergeCell ref="E5:E6"/>
    <mergeCell ref="F5:F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List33"/>
  <dimension ref="A1:P57"/>
  <sheetViews>
    <sheetView showGridLines="0" topLeftCell="A34" zoomScaleNormal="100" zoomScaleSheetLayoutView="100" workbookViewId="0">
      <selection activeCell="K1" sqref="K1"/>
    </sheetView>
  </sheetViews>
  <sheetFormatPr defaultColWidth="9.140625" defaultRowHeight="12.75"/>
  <cols>
    <col min="1" max="1" width="16.28515625" style="84" customWidth="1"/>
    <col min="2" max="2" width="10.28515625" style="84" customWidth="1"/>
    <col min="3" max="3" width="10" style="84" customWidth="1"/>
    <col min="4" max="4" width="10.7109375" style="84" customWidth="1"/>
    <col min="5" max="6" width="8.5703125" style="84" customWidth="1"/>
    <col min="7" max="10" width="6.7109375" style="84" customWidth="1"/>
    <col min="11" max="11" width="8.140625" style="84" customWidth="1"/>
    <col min="12" max="13" width="9.140625" style="84"/>
    <col min="14" max="14" width="11.140625" style="84" customWidth="1"/>
    <col min="15" max="16384" width="9.140625" style="84"/>
  </cols>
  <sheetData>
    <row r="1" spans="1:11" s="105" customFormat="1" ht="18">
      <c r="A1" s="519" t="str">
        <f>"6.11 Spotřeba zemního plynu a teplota ovzduší podle krajů: "&amp;(A3)</f>
        <v>6.11 Spotřeba zemního plynu a teplota ovzduší podle krajů: I. čtvrtletí</v>
      </c>
      <c r="B1" s="519"/>
      <c r="C1" s="519"/>
      <c r="D1" s="519"/>
      <c r="E1" s="519"/>
      <c r="F1" s="519"/>
      <c r="G1" s="519"/>
      <c r="H1" s="519"/>
      <c r="I1" s="519"/>
      <c r="J1" s="519"/>
      <c r="K1" s="519"/>
    </row>
    <row r="2" spans="1:11" ht="6" customHeight="1">
      <c r="A2" s="523"/>
      <c r="B2" s="523"/>
      <c r="C2" s="301"/>
      <c r="D2" s="302"/>
      <c r="E2" s="303"/>
      <c r="F2" s="303"/>
      <c r="G2" s="303"/>
      <c r="H2" s="303"/>
      <c r="I2" s="76"/>
      <c r="J2" s="76"/>
      <c r="K2" s="76"/>
    </row>
    <row r="3" spans="1:11" ht="20.100000000000001" customHeight="1">
      <c r="A3" s="541" t="str">
        <f>'3.1'!G5</f>
        <v>I. čtvrtletí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</row>
    <row r="4" spans="1:11" ht="20.100000000000001" customHeight="1">
      <c r="A4" s="129"/>
      <c r="B4" s="253">
        <f>'3.1'!A4</f>
        <v>2023</v>
      </c>
      <c r="C4" s="537" t="s">
        <v>60</v>
      </c>
      <c r="D4" s="538"/>
      <c r="E4" s="538"/>
      <c r="F4" s="539"/>
      <c r="G4" s="540" t="s">
        <v>186</v>
      </c>
      <c r="H4" s="540"/>
      <c r="I4" s="540"/>
      <c r="J4" s="540"/>
      <c r="K4" s="540"/>
    </row>
    <row r="5" spans="1:11" ht="49.5" customHeight="1">
      <c r="A5" s="273"/>
      <c r="B5" s="490" t="s">
        <v>185</v>
      </c>
      <c r="C5" s="346"/>
      <c r="D5" s="347"/>
      <c r="E5" s="490" t="s">
        <v>279</v>
      </c>
      <c r="F5" s="524" t="s">
        <v>282</v>
      </c>
      <c r="G5" s="370" t="s">
        <v>62</v>
      </c>
      <c r="H5" s="370" t="s">
        <v>173</v>
      </c>
      <c r="I5" s="370" t="s">
        <v>174</v>
      </c>
      <c r="J5" s="370" t="s">
        <v>284</v>
      </c>
      <c r="K5" s="370" t="s">
        <v>285</v>
      </c>
    </row>
    <row r="6" spans="1:11" ht="15" customHeight="1">
      <c r="A6" s="220" t="s">
        <v>187</v>
      </c>
      <c r="B6" s="486"/>
      <c r="C6" s="222" t="s">
        <v>261</v>
      </c>
      <c r="D6" s="220" t="s">
        <v>262</v>
      </c>
      <c r="E6" s="486"/>
      <c r="F6" s="525"/>
      <c r="G6" s="220" t="s">
        <v>230</v>
      </c>
      <c r="H6" s="220" t="s">
        <v>230</v>
      </c>
      <c r="I6" s="220" t="s">
        <v>230</v>
      </c>
      <c r="J6" s="220" t="s">
        <v>230</v>
      </c>
      <c r="K6" s="220" t="s">
        <v>230</v>
      </c>
    </row>
    <row r="7" spans="1:11" ht="14.1" customHeight="1">
      <c r="A7" s="155" t="s">
        <v>8</v>
      </c>
      <c r="B7" s="130">
        <f>'6.1'!D32</f>
        <v>103159</v>
      </c>
      <c r="C7" s="314">
        <f>'6.1'!E32</f>
        <v>87209.849889999983</v>
      </c>
      <c r="D7" s="130">
        <f>'6.1'!F32</f>
        <v>951078.44559999998</v>
      </c>
      <c r="E7" s="308">
        <f>D7/$D$21</f>
        <v>3.5463301570110156E-2</v>
      </c>
      <c r="F7" s="333">
        <f>'6.1'!H32</f>
        <v>-0.149454053678958</v>
      </c>
      <c r="G7" s="327">
        <f>AVERAGE('6.8'!G7,'6.9'!G7,'6.10'!G7)</f>
        <v>2.6607142857142851</v>
      </c>
      <c r="H7" s="328">
        <f>MAX('6.8'!H7,'6.9'!H7,'6.10'!H7)</f>
        <v>12.5</v>
      </c>
      <c r="I7" s="328">
        <f>MIN('6.8'!I7,'6.9'!I7,'6.10'!I7)</f>
        <v>-6.5</v>
      </c>
      <c r="J7" s="328">
        <f>AVERAGE('6.8'!J7,'6.9'!J7,'6.10'!J7)</f>
        <v>0.13333333333333316</v>
      </c>
      <c r="K7" s="327">
        <f>G7-J7</f>
        <v>2.5273809523809518</v>
      </c>
    </row>
    <row r="8" spans="1:11" ht="14.1" customHeight="1">
      <c r="A8" s="155" t="s">
        <v>9</v>
      </c>
      <c r="B8" s="130">
        <f>'6.1'!D62</f>
        <v>376460</v>
      </c>
      <c r="C8" s="314">
        <f>'6.1'!E62</f>
        <v>334606.5</v>
      </c>
      <c r="D8" s="130">
        <f>'6.1'!F62</f>
        <v>3632102.0089599998</v>
      </c>
      <c r="E8" s="308">
        <f t="shared" ref="E8:E20" si="0">D8/$D$21</f>
        <v>0.13543186629142068</v>
      </c>
      <c r="F8" s="333">
        <f>'6.1'!H62</f>
        <v>-0.16271826517393526</v>
      </c>
      <c r="G8" s="327">
        <f>AVERAGE('6.8'!G8,'6.9'!G8,'6.10'!G8)</f>
        <v>3.8450460829493083</v>
      </c>
      <c r="H8" s="328">
        <f>MAX('6.8'!H8,'6.9'!H8,'6.10'!H8)</f>
        <v>14.5</v>
      </c>
      <c r="I8" s="328">
        <f>MIN('6.8'!I8,'6.9'!I8,'6.10'!I8)</f>
        <v>-4.5999999999999996</v>
      </c>
      <c r="J8" s="328">
        <f>AVERAGE('6.8'!J8,'6.9'!J8,'6.10'!J8)</f>
        <v>0.80000000000000016</v>
      </c>
      <c r="K8" s="327">
        <f t="shared" ref="K8:K23" si="1">G8-J8</f>
        <v>3.045046082949308</v>
      </c>
    </row>
    <row r="9" spans="1:11" ht="14.1" customHeight="1">
      <c r="A9" s="155" t="s">
        <v>10</v>
      </c>
      <c r="B9" s="130">
        <f>'6.2'!D32</f>
        <v>82768</v>
      </c>
      <c r="C9" s="314">
        <f>'6.2'!E32</f>
        <v>64288.19999999999</v>
      </c>
      <c r="D9" s="130">
        <f>'6.2'!F32</f>
        <v>697806.31865000003</v>
      </c>
      <c r="E9" s="308">
        <f t="shared" si="0"/>
        <v>2.6019426715323864E-2</v>
      </c>
      <c r="F9" s="333">
        <f>'6.2'!H32</f>
        <v>-0.12230824785758858</v>
      </c>
      <c r="G9" s="327">
        <f>AVERAGE('6.8'!G9,'6.9'!G9,'6.10'!G9)</f>
        <v>1.7429723502304146</v>
      </c>
      <c r="H9" s="328">
        <f>MAX('6.8'!H9,'6.9'!H9,'6.10'!H9)</f>
        <v>10.8</v>
      </c>
      <c r="I9" s="328">
        <f>MIN('6.8'!I9,'6.9'!I9,'6.10'!I9)</f>
        <v>-7</v>
      </c>
      <c r="J9" s="328">
        <f>AVERAGE('6.8'!J9,'6.9'!J9,'6.10'!J9)</f>
        <v>-0.133333333333333</v>
      </c>
      <c r="K9" s="327">
        <f t="shared" si="1"/>
        <v>1.8763056835637477</v>
      </c>
    </row>
    <row r="10" spans="1:11" ht="14.1" customHeight="1">
      <c r="A10" s="155" t="s">
        <v>92</v>
      </c>
      <c r="B10" s="130">
        <f>'6.2'!D62</f>
        <v>116087</v>
      </c>
      <c r="C10" s="314">
        <f>'6.2'!E62</f>
        <v>105865.80000000002</v>
      </c>
      <c r="D10" s="130">
        <f>'6.2'!F62</f>
        <v>1149090.2838600001</v>
      </c>
      <c r="E10" s="308">
        <f t="shared" si="0"/>
        <v>4.2846660500336191E-2</v>
      </c>
      <c r="F10" s="333">
        <f>'6.2'!H62</f>
        <v>-0.14233425257706891</v>
      </c>
      <c r="G10" s="327">
        <f>AVERAGE('6.8'!G10,'6.9'!G10,'6.10'!G10)</f>
        <v>2.1837173579109059</v>
      </c>
      <c r="H10" s="328">
        <f>MAX('6.8'!H10,'6.9'!H10,'6.10'!H10)</f>
        <v>12.1</v>
      </c>
      <c r="I10" s="328">
        <f>MIN('6.8'!I10,'6.9'!I10,'6.10'!I10)</f>
        <v>-7.3</v>
      </c>
      <c r="J10" s="328">
        <f>AVERAGE('6.8'!J10,'6.9'!J10,'6.10'!J10)</f>
        <v>-0.26666666666666661</v>
      </c>
      <c r="K10" s="327">
        <f t="shared" si="1"/>
        <v>2.4503840245775725</v>
      </c>
    </row>
    <row r="11" spans="1:11" ht="14.1" customHeight="1">
      <c r="A11" s="155" t="s">
        <v>11</v>
      </c>
      <c r="B11" s="130">
        <f>'6.3'!D32</f>
        <v>91670</v>
      </c>
      <c r="C11" s="314">
        <f>'6.3'!E32</f>
        <v>100949.4</v>
      </c>
      <c r="D11" s="130">
        <f>'6.3'!F32</f>
        <v>1095733.0420000001</v>
      </c>
      <c r="E11" s="308">
        <f t="shared" si="0"/>
        <v>4.0857104362475506E-2</v>
      </c>
      <c r="F11" s="333">
        <f>'6.3'!H32</f>
        <v>-0.15113430825233537</v>
      </c>
      <c r="G11" s="327">
        <f>AVERAGE('6.8'!G11,'6.9'!G11,'6.10'!G11)</f>
        <v>2.4591397849462369</v>
      </c>
      <c r="H11" s="328">
        <f>MAX('6.8'!H11,'6.9'!H11,'6.10'!H11)</f>
        <v>11.5</v>
      </c>
      <c r="I11" s="328">
        <f>MIN('6.8'!I11,'6.9'!I11,'6.10'!I11)</f>
        <v>-6.1</v>
      </c>
      <c r="J11" s="328">
        <f>AVERAGE('6.8'!J11,'6.9'!J11,'6.10'!J11)</f>
        <v>0.13333333333333272</v>
      </c>
      <c r="K11" s="327">
        <f t="shared" si="1"/>
        <v>2.325806451612904</v>
      </c>
    </row>
    <row r="12" spans="1:11" ht="14.1" customHeight="1">
      <c r="A12" s="155" t="s">
        <v>12</v>
      </c>
      <c r="B12" s="130">
        <f>'6.3'!D62</f>
        <v>371680</v>
      </c>
      <c r="C12" s="314">
        <f>'6.3'!E62</f>
        <v>260229.31600000005</v>
      </c>
      <c r="D12" s="130">
        <f>'6.3'!F62</f>
        <v>2823654.07651</v>
      </c>
      <c r="E12" s="308">
        <f t="shared" si="0"/>
        <v>0.10528689458604321</v>
      </c>
      <c r="F12" s="333">
        <f>'6.3'!H62</f>
        <v>-0.13229047843464067</v>
      </c>
      <c r="G12" s="327">
        <f>AVERAGE('6.8'!G12,'6.9'!G12,'6.10'!G12)</f>
        <v>3.2180875576036869</v>
      </c>
      <c r="H12" s="328">
        <f>MAX('6.8'!H12,'6.9'!H12,'6.10'!H12)</f>
        <v>14.8</v>
      </c>
      <c r="I12" s="328">
        <f>MIN('6.8'!I12,'6.9'!I12,'6.10'!I12)</f>
        <v>-7.4</v>
      </c>
      <c r="J12" s="328">
        <f>AVERAGE('6.8'!J12,'6.9'!J12,'6.10'!J12)</f>
        <v>6.6666666666667165E-2</v>
      </c>
      <c r="K12" s="327">
        <f t="shared" si="1"/>
        <v>3.1514208909370196</v>
      </c>
    </row>
    <row r="13" spans="1:11" ht="14.1" customHeight="1">
      <c r="A13" s="155" t="s">
        <v>13</v>
      </c>
      <c r="B13" s="130">
        <f>'6.4'!D32</f>
        <v>184026</v>
      </c>
      <c r="C13" s="314">
        <f>'6.4'!E32</f>
        <v>153759.5</v>
      </c>
      <c r="D13" s="130">
        <f>'6.4'!F32</f>
        <v>1669011.5899800002</v>
      </c>
      <c r="E13" s="308">
        <f t="shared" si="0"/>
        <v>6.2233206538636107E-2</v>
      </c>
      <c r="F13" s="333">
        <f>'6.4'!H32</f>
        <v>-0.13110000745936337</v>
      </c>
      <c r="G13" s="327">
        <f>AVERAGE('6.8'!G13,'6.9'!G13,'6.10'!G13)</f>
        <v>2.6491935483870965</v>
      </c>
      <c r="H13" s="328">
        <f>MAX('6.8'!H13,'6.9'!H13,'6.10'!H13)</f>
        <v>13.3</v>
      </c>
      <c r="I13" s="328">
        <f>MIN('6.8'!I13,'6.9'!I13,'6.10'!I13)</f>
        <v>-7.1</v>
      </c>
      <c r="J13" s="328">
        <f>AVERAGE('6.8'!J13,'6.9'!J13,'6.10'!J13)</f>
        <v>-0.40000000000000008</v>
      </c>
      <c r="K13" s="327">
        <f t="shared" si="1"/>
        <v>3.0491935483870964</v>
      </c>
    </row>
    <row r="14" spans="1:11" ht="14.1" customHeight="1">
      <c r="A14" s="155" t="s">
        <v>14</v>
      </c>
      <c r="B14" s="130">
        <f>'6.4'!D62</f>
        <v>134532</v>
      </c>
      <c r="C14" s="314">
        <f>'6.4'!E62</f>
        <v>110682.70000000001</v>
      </c>
      <c r="D14" s="130">
        <f>'6.4'!F62</f>
        <v>1201392.1911500001</v>
      </c>
      <c r="E14" s="308">
        <f t="shared" si="0"/>
        <v>4.4796865890331224E-2</v>
      </c>
      <c r="F14" s="333">
        <f>'6.4'!H62</f>
        <v>-0.16634568092787325</v>
      </c>
      <c r="G14" s="327">
        <f>AVERAGE('6.8'!G14,'6.9'!G14,'6.10'!G14)</f>
        <v>2.7999615975422425</v>
      </c>
      <c r="H14" s="328">
        <f>MAX('6.8'!H14,'6.9'!H14,'6.10'!H14)</f>
        <v>13.1</v>
      </c>
      <c r="I14" s="328">
        <f>MIN('6.8'!I14,'6.9'!I14,'6.10'!I14)</f>
        <v>-6.8</v>
      </c>
      <c r="J14" s="328">
        <f>AVERAGE('6.8'!J14,'6.9'!J14,'6.10'!J14)</f>
        <v>0.56666666666666565</v>
      </c>
      <c r="K14" s="327">
        <f t="shared" si="1"/>
        <v>2.233294930875577</v>
      </c>
    </row>
    <row r="15" spans="1:11" ht="14.1" customHeight="1">
      <c r="A15" s="155" t="s">
        <v>15</v>
      </c>
      <c r="B15" s="130">
        <f>'6.5'!D32</f>
        <v>157558</v>
      </c>
      <c r="C15" s="314">
        <f>'6.5'!E32</f>
        <v>117674</v>
      </c>
      <c r="D15" s="130">
        <f>'6.5'!F32</f>
        <v>1277271.2998300001</v>
      </c>
      <c r="E15" s="308">
        <f t="shared" si="0"/>
        <v>4.7626205285455879E-2</v>
      </c>
      <c r="F15" s="333">
        <f>'6.5'!H32</f>
        <v>-0.14302297890438551</v>
      </c>
      <c r="G15" s="327">
        <f>AVERAGE('6.8'!G15,'6.9'!G15,'6.10'!G15)</f>
        <v>3.0203149001536098</v>
      </c>
      <c r="H15" s="328">
        <f>MAX('6.8'!H15,'6.9'!H15,'6.10'!H15)</f>
        <v>12.6</v>
      </c>
      <c r="I15" s="328">
        <f>MIN('6.8'!I15,'6.9'!I15,'6.10'!I15)</f>
        <v>-5.6</v>
      </c>
      <c r="J15" s="328">
        <f>AVERAGE('6.8'!J15,'6.9'!J15,'6.10'!J15)</f>
        <v>0.40000000000000036</v>
      </c>
      <c r="K15" s="327">
        <f t="shared" si="1"/>
        <v>2.6203149001536095</v>
      </c>
    </row>
    <row r="16" spans="1:11" ht="14.1" customHeight="1">
      <c r="A16" s="155" t="s">
        <v>1</v>
      </c>
      <c r="B16" s="130">
        <f>'6.5'!D62</f>
        <v>405923</v>
      </c>
      <c r="C16" s="314">
        <f>'6.5'!E62</f>
        <v>284665.25603636721</v>
      </c>
      <c r="D16" s="130">
        <f>'6.5'!F62</f>
        <v>3099821.7995189545</v>
      </c>
      <c r="E16" s="308">
        <f t="shared" si="0"/>
        <v>0.11558448811295638</v>
      </c>
      <c r="F16" s="333">
        <f>'6.5'!H62</f>
        <v>-0.12908442744008033</v>
      </c>
      <c r="G16" s="327">
        <f>AVERAGE('6.8'!G16,'6.9'!G16,'6.10'!G16)</f>
        <v>4.6764208909370204</v>
      </c>
      <c r="H16" s="328">
        <f>MAX('6.8'!H16,'6.9'!H16,'6.10'!H16)</f>
        <v>14.4</v>
      </c>
      <c r="I16" s="328">
        <f>MIN('6.8'!I16,'6.9'!I16,'6.10'!I16)</f>
        <v>-3.9</v>
      </c>
      <c r="J16" s="328">
        <f>AVERAGE('6.8'!J16,'6.9'!J16,'6.10'!J16)</f>
        <v>1.5666666666666655</v>
      </c>
      <c r="K16" s="327">
        <f t="shared" si="1"/>
        <v>3.1097542242703549</v>
      </c>
    </row>
    <row r="17" spans="1:16" ht="14.1" customHeight="1">
      <c r="A17" s="155" t="s">
        <v>16</v>
      </c>
      <c r="B17" s="130">
        <f>'6.6'!D32</f>
        <v>256941</v>
      </c>
      <c r="C17" s="314">
        <f>'6.6'!E32</f>
        <v>324266.962</v>
      </c>
      <c r="D17" s="130">
        <f>'6.6'!F32</f>
        <v>3519993.3603279991</v>
      </c>
      <c r="E17" s="308">
        <f t="shared" si="0"/>
        <v>0.13125161929555273</v>
      </c>
      <c r="F17" s="333">
        <f>'6.6'!H32</f>
        <v>-0.13016826011461138</v>
      </c>
      <c r="G17" s="327">
        <f>AVERAGE('6.8'!G17,'6.9'!G17,'6.10'!G17)</f>
        <v>3.5285714285714289</v>
      </c>
      <c r="H17" s="328">
        <f>MAX('6.8'!H17,'6.9'!H17,'6.10'!H17)</f>
        <v>13.4</v>
      </c>
      <c r="I17" s="328">
        <f>MIN('6.8'!I17,'6.9'!I17,'6.10'!I17)</f>
        <v>-5.4</v>
      </c>
      <c r="J17" s="328">
        <f>AVERAGE('6.8'!J17,'6.9'!J17,'6.10'!J17)</f>
        <v>1.1666666666666663</v>
      </c>
      <c r="K17" s="327">
        <f t="shared" si="1"/>
        <v>2.3619047619047624</v>
      </c>
      <c r="L17" s="94"/>
      <c r="N17" s="94"/>
      <c r="O17" s="94"/>
      <c r="P17" s="94"/>
    </row>
    <row r="18" spans="1:16" ht="14.1" customHeight="1">
      <c r="A18" s="155" t="s">
        <v>17</v>
      </c>
      <c r="B18" s="130">
        <f>'6.6'!D62</f>
        <v>218754</v>
      </c>
      <c r="C18" s="314">
        <f>'6.6'!E62</f>
        <v>294644.74699999997</v>
      </c>
      <c r="D18" s="130">
        <f>'6.6'!F62</f>
        <v>3206340.75477</v>
      </c>
      <c r="E18" s="308">
        <f t="shared" si="0"/>
        <v>0.11955630962828659</v>
      </c>
      <c r="F18" s="333">
        <f>'6.6'!H62</f>
        <v>-0.14345735965327722</v>
      </c>
      <c r="G18" s="327">
        <f>AVERAGE('6.8'!G18,'6.9'!G18,'6.10'!G18)</f>
        <v>3.3483870967741942</v>
      </c>
      <c r="H18" s="328">
        <f>MAX('6.8'!H18,'6.9'!H18,'6.10'!H18)</f>
        <v>12.8</v>
      </c>
      <c r="I18" s="328">
        <f>MIN('6.8'!I18,'6.9'!I18,'6.10'!I18)</f>
        <v>-5.4</v>
      </c>
      <c r="J18" s="328">
        <f>AVERAGE('6.8'!J18,'6.9'!J18,'6.10'!J18)</f>
        <v>1.2999999999999996</v>
      </c>
      <c r="K18" s="327">
        <f t="shared" si="1"/>
        <v>2.0483870967741948</v>
      </c>
      <c r="L18" s="94"/>
      <c r="N18" s="94"/>
      <c r="O18" s="94"/>
      <c r="P18" s="94"/>
    </row>
    <row r="19" spans="1:16" ht="14.1" customHeight="1">
      <c r="A19" s="155" t="s">
        <v>18</v>
      </c>
      <c r="B19" s="130">
        <f>'6.7'!D32</f>
        <v>118982</v>
      </c>
      <c r="C19" s="314">
        <f>'6.7'!E32</f>
        <v>101546.01510999999</v>
      </c>
      <c r="D19" s="130">
        <f>'6.7'!F32</f>
        <v>1102878.5532599997</v>
      </c>
      <c r="E19" s="308">
        <f t="shared" si="0"/>
        <v>4.11235423433364E-2</v>
      </c>
      <c r="F19" s="333">
        <f>'6.7'!H32</f>
        <v>-0.15991455785482467</v>
      </c>
      <c r="G19" s="327">
        <f>AVERAGE('6.8'!G19,'6.9'!G19,'6.10'!G19)</f>
        <v>2.3056067588325653</v>
      </c>
      <c r="H19" s="328">
        <f>MAX('6.8'!H19,'6.9'!H19,'6.10'!H19)</f>
        <v>12.4</v>
      </c>
      <c r="I19" s="328">
        <f>MIN('6.8'!I19,'6.9'!I19,'6.10'!I19)</f>
        <v>-7.5</v>
      </c>
      <c r="J19" s="328">
        <f>AVERAGE('6.8'!J19,'6.9'!J19,'6.10'!J19)</f>
        <v>-0.43333333333333329</v>
      </c>
      <c r="K19" s="327">
        <f t="shared" si="1"/>
        <v>2.7389400921658984</v>
      </c>
      <c r="L19" s="94"/>
      <c r="N19" s="94"/>
      <c r="O19" s="94"/>
      <c r="P19" s="94"/>
    </row>
    <row r="20" spans="1:16" ht="14.1" customHeight="1">
      <c r="A20" s="205" t="s">
        <v>19</v>
      </c>
      <c r="B20" s="311">
        <f>'6.7'!D62</f>
        <v>154004</v>
      </c>
      <c r="C20" s="315">
        <f>'6.7'!E62</f>
        <v>128291.8</v>
      </c>
      <c r="D20" s="311">
        <f>'6.7'!F62</f>
        <v>1392492.4316300002</v>
      </c>
      <c r="E20" s="312">
        <f t="shared" si="0"/>
        <v>5.1922508879735145E-2</v>
      </c>
      <c r="F20" s="334">
        <f>'6.7'!H62</f>
        <v>-0.16279054591111564</v>
      </c>
      <c r="G20" s="329">
        <f>AVERAGE('6.8'!G20,'6.9'!G20,'6.10'!G20)</f>
        <v>2.2006144393241165</v>
      </c>
      <c r="H20" s="330">
        <f>MAX('6.8'!H20,'6.9'!H20,'6.10'!H20)</f>
        <v>12.5</v>
      </c>
      <c r="I20" s="330">
        <f>MIN('6.8'!I20,'6.9'!I20,'6.10'!I20)</f>
        <v>-8</v>
      </c>
      <c r="J20" s="330">
        <f>AVERAGE('6.8'!J20,'6.9'!J20,'6.10'!J20)</f>
        <v>0.73333333333333373</v>
      </c>
      <c r="K20" s="329">
        <f t="shared" si="1"/>
        <v>1.4672811059907827</v>
      </c>
      <c r="L20" s="94"/>
    </row>
    <row r="21" spans="1:16" ht="14.1" customHeight="1">
      <c r="A21" s="155" t="s">
        <v>0</v>
      </c>
      <c r="B21" s="157">
        <f>SUM(B7:B20)</f>
        <v>2772544</v>
      </c>
      <c r="C21" s="314">
        <f>SUM(C7:C20)</f>
        <v>2468680.0460363673</v>
      </c>
      <c r="D21" s="130">
        <f>SUM(D7:D20)</f>
        <v>26818666.156046953</v>
      </c>
      <c r="E21" s="368">
        <f>SUM(E7:E20)</f>
        <v>1</v>
      </c>
      <c r="F21" s="333"/>
      <c r="G21" s="257">
        <f>AVERAGE('6.8'!G21,'6.9'!G21,'6.10'!G21)</f>
        <v>2.8142473118279572</v>
      </c>
      <c r="H21" s="257">
        <f>MAX('6.8'!H21,'6.9'!H21,'6.10'!H21)</f>
        <v>12.9</v>
      </c>
      <c r="I21" s="257">
        <f>MIN('6.8'!I21,'6.9'!I21,'6.10'!I21)</f>
        <v>-6.1</v>
      </c>
      <c r="J21" s="257">
        <f>AVERAGE('6.8'!J21,'6.9'!J21,'6.10'!J21)</f>
        <v>0.71064145346681462</v>
      </c>
      <c r="K21" s="257">
        <f t="shared" si="1"/>
        <v>2.1036058583611426</v>
      </c>
      <c r="M21" s="106"/>
    </row>
    <row r="22" spans="1:16" ht="14.1" customHeight="1">
      <c r="A22" s="205" t="s">
        <v>94</v>
      </c>
      <c r="B22" s="369"/>
      <c r="C22" s="315">
        <f>'5.1'!E34</f>
        <v>53134.914278364027</v>
      </c>
      <c r="D22" s="311">
        <f>'5.1'!F34</f>
        <v>577305.90518100001</v>
      </c>
      <c r="E22" s="369"/>
      <c r="F22" s="334">
        <f>'5.1'!H34</f>
        <v>-0.1814066078151241</v>
      </c>
      <c r="G22" s="263">
        <f>AVERAGE('6.8'!G22,'6.9'!G22,'6.10'!G22)</f>
        <v>2.8142473118279572</v>
      </c>
      <c r="H22" s="263">
        <f>MAX('6.8'!H22,'6.9'!H22,'6.10'!H22)</f>
        <v>12.9</v>
      </c>
      <c r="I22" s="263">
        <f>MIN('6.8'!I22,'6.9'!I22,'6.10'!I22)</f>
        <v>-6.1</v>
      </c>
      <c r="J22" s="263">
        <f>AVERAGE('6.8'!J22,'6.9'!J22,'6.10'!J22)</f>
        <v>0.71064145346681462</v>
      </c>
      <c r="K22" s="263">
        <f t="shared" si="1"/>
        <v>2.1036058583611426</v>
      </c>
    </row>
    <row r="23" spans="1:16" ht="14.1" customHeight="1">
      <c r="A23" s="205" t="s">
        <v>55</v>
      </c>
      <c r="B23" s="162">
        <f>B21+B22</f>
        <v>2772544</v>
      </c>
      <c r="C23" s="315">
        <f t="shared" ref="C23:D23" si="2">C21+C22</f>
        <v>2521814.9603147311</v>
      </c>
      <c r="D23" s="311">
        <f t="shared" si="2"/>
        <v>27395972.061227955</v>
      </c>
      <c r="E23" s="369"/>
      <c r="F23" s="334">
        <f>'5.1'!H35</f>
        <v>-0.1443883624942992</v>
      </c>
      <c r="G23" s="263">
        <f>AVERAGE('6.8'!G23,'6.9'!G23,'6.10'!G23)</f>
        <v>2.8142473118279572</v>
      </c>
      <c r="H23" s="263">
        <f>MAX('6.8'!H23,'6.9'!H23,'6.10'!H23)</f>
        <v>12.9</v>
      </c>
      <c r="I23" s="263">
        <f>MIN('6.8'!I23,'6.9'!I23,'6.10'!I23)</f>
        <v>-6.1</v>
      </c>
      <c r="J23" s="263">
        <f>AVERAGE('6.8'!J23,'6.9'!J23,'6.10'!J23)</f>
        <v>0.71064145346681462</v>
      </c>
      <c r="K23" s="263">
        <f t="shared" si="1"/>
        <v>2.1036058583611426</v>
      </c>
    </row>
    <row r="24" spans="1:16" ht="15" customHeight="1">
      <c r="A24" s="102"/>
      <c r="B24" s="95"/>
      <c r="C24" s="514" t="s">
        <v>244</v>
      </c>
      <c r="D24" s="514"/>
      <c r="E24" s="514"/>
      <c r="F24" s="514"/>
      <c r="G24" s="517" t="s">
        <v>242</v>
      </c>
      <c r="H24" s="517"/>
      <c r="I24" s="517"/>
      <c r="J24" s="517"/>
      <c r="K24" s="517"/>
    </row>
    <row r="25" spans="1:16" ht="15" customHeight="1">
      <c r="A25" s="95"/>
      <c r="B25" s="95"/>
      <c r="C25" s="514"/>
      <c r="D25" s="514"/>
      <c r="E25" s="514"/>
      <c r="F25" s="514"/>
      <c r="G25" s="517" t="s">
        <v>243</v>
      </c>
      <c r="H25" s="517"/>
      <c r="I25" s="517"/>
      <c r="J25" s="517"/>
      <c r="K25" s="517"/>
    </row>
    <row r="26" spans="1:16" ht="30" customHeight="1">
      <c r="A26" s="95"/>
      <c r="B26" s="95"/>
      <c r="C26" s="95"/>
      <c r="D26" s="95"/>
      <c r="E26" s="95"/>
      <c r="F26" s="95"/>
      <c r="G26" s="95"/>
      <c r="H26" s="95"/>
      <c r="I26" s="95"/>
      <c r="J26" s="95"/>
      <c r="K26" s="95"/>
    </row>
    <row r="27" spans="1:16" ht="15" customHeight="1">
      <c r="A27" s="87"/>
      <c r="B27" s="87"/>
      <c r="C27" s="95"/>
      <c r="D27" s="100"/>
      <c r="E27" s="101"/>
      <c r="F27" s="101"/>
      <c r="G27" s="95"/>
      <c r="H27" s="102"/>
      <c r="I27" s="87"/>
      <c r="J27" s="95"/>
      <c r="K27" s="95"/>
    </row>
    <row r="28" spans="1:16" ht="18" customHeight="1">
      <c r="A28" s="95"/>
      <c r="B28" s="95"/>
      <c r="C28" s="95"/>
      <c r="D28" s="100"/>
      <c r="E28" s="101"/>
      <c r="F28" s="101"/>
      <c r="G28" s="95"/>
      <c r="H28" s="95"/>
      <c r="I28" s="95"/>
      <c r="J28" s="95"/>
      <c r="K28" s="95"/>
    </row>
    <row r="29" spans="1:16" ht="15" customHeight="1">
      <c r="A29" s="499" t="s">
        <v>257</v>
      </c>
      <c r="B29" s="499"/>
      <c r="C29" s="499"/>
      <c r="D29" s="499"/>
      <c r="E29" s="499"/>
      <c r="F29" s="499" t="s">
        <v>61</v>
      </c>
      <c r="G29" s="499"/>
      <c r="H29" s="499"/>
      <c r="I29" s="499"/>
      <c r="J29" s="499"/>
      <c r="K29" s="499"/>
    </row>
    <row r="30" spans="1:16" ht="15" customHeight="1">
      <c r="A30" s="121"/>
      <c r="B30" s="528"/>
      <c r="C30" s="528"/>
      <c r="D30" s="121"/>
      <c r="E30" s="121"/>
      <c r="F30" s="121"/>
      <c r="G30" s="121"/>
      <c r="H30" s="528"/>
      <c r="I30" s="515"/>
      <c r="J30" s="121"/>
      <c r="K30" s="121"/>
    </row>
    <row r="31" spans="1:16" ht="15" customHeight="1">
      <c r="A31" s="95"/>
      <c r="B31" s="95"/>
      <c r="C31" s="95"/>
      <c r="D31" s="95"/>
      <c r="E31" s="95"/>
      <c r="F31" s="95"/>
      <c r="G31" s="95"/>
      <c r="H31" s="95"/>
      <c r="I31" s="95"/>
      <c r="J31" s="95"/>
      <c r="K31" s="95"/>
    </row>
    <row r="32" spans="1:16" ht="15" customHeight="1">
      <c r="A32" s="95"/>
      <c r="B32" s="95"/>
      <c r="C32" s="95"/>
      <c r="D32" s="95"/>
      <c r="E32" s="95"/>
      <c r="F32" s="95"/>
      <c r="G32" s="95"/>
      <c r="H32" s="95"/>
      <c r="I32" s="95"/>
      <c r="J32" s="95"/>
      <c r="K32" s="95"/>
    </row>
    <row r="33" spans="1:11" ht="15" customHeight="1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</row>
    <row r="34" spans="1:11" ht="15" customHeight="1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</row>
    <row r="35" spans="1:11" ht="15" customHeight="1">
      <c r="A35" s="95"/>
      <c r="B35" s="95"/>
      <c r="C35" s="95"/>
      <c r="D35" s="95"/>
      <c r="E35" s="95"/>
      <c r="F35" s="95"/>
      <c r="G35" s="95"/>
      <c r="H35" s="95"/>
      <c r="I35" s="95"/>
      <c r="J35" s="95"/>
      <c r="K35" s="95"/>
    </row>
    <row r="36" spans="1:11" ht="15" customHeight="1">
      <c r="A36" s="95"/>
      <c r="B36" s="95"/>
      <c r="C36" s="95"/>
      <c r="D36" s="95"/>
      <c r="E36" s="95"/>
      <c r="F36" s="95"/>
      <c r="G36" s="95"/>
      <c r="H36" s="95"/>
      <c r="I36" s="95"/>
      <c r="J36" s="95"/>
      <c r="K36" s="95"/>
    </row>
    <row r="37" spans="1:11" ht="15" customHeight="1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</row>
    <row r="38" spans="1:11" ht="15" customHeight="1">
      <c r="A38" s="95"/>
      <c r="B38" s="95"/>
      <c r="C38" s="95"/>
      <c r="D38" s="95"/>
      <c r="E38" s="95"/>
      <c r="F38" s="95"/>
      <c r="G38" s="95"/>
      <c r="H38" s="95"/>
      <c r="I38" s="95"/>
      <c r="J38" s="95"/>
      <c r="K38" s="95"/>
    </row>
    <row r="39" spans="1:11" ht="15" customHeight="1">
      <c r="A39" s="95"/>
      <c r="B39" s="95"/>
      <c r="C39" s="95"/>
      <c r="D39" s="95"/>
      <c r="E39" s="95"/>
      <c r="F39" s="95"/>
      <c r="G39" s="95"/>
      <c r="H39" s="95"/>
      <c r="I39" s="95"/>
      <c r="J39" s="95"/>
      <c r="K39" s="95"/>
    </row>
    <row r="40" spans="1:11" ht="15" customHeight="1">
      <c r="A40" s="95"/>
      <c r="B40" s="95"/>
      <c r="C40" s="95"/>
      <c r="D40" s="95"/>
      <c r="E40" s="95"/>
      <c r="F40" s="95"/>
      <c r="G40" s="95"/>
      <c r="H40" s="95"/>
      <c r="I40" s="95"/>
      <c r="J40" s="95"/>
      <c r="K40" s="95"/>
    </row>
    <row r="41" spans="1:11" ht="15" customHeight="1">
      <c r="A41" s="95"/>
      <c r="B41" s="95"/>
      <c r="C41" s="95"/>
      <c r="D41" s="95"/>
      <c r="E41" s="95"/>
      <c r="F41" s="95"/>
      <c r="G41" s="95"/>
      <c r="H41" s="95"/>
      <c r="I41" s="95"/>
      <c r="J41" s="95"/>
      <c r="K41" s="95"/>
    </row>
    <row r="42" spans="1:11" ht="15" customHeight="1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</row>
    <row r="43" spans="1:11" ht="15" customHeight="1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</row>
    <row r="44" spans="1:11" ht="15" customHeight="1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</row>
    <row r="45" spans="1:11" ht="15" customHeight="1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</row>
    <row r="46" spans="1:11" ht="15" customHeight="1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</row>
    <row r="47" spans="1:11" ht="15" customHeight="1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</row>
    <row r="48" spans="1:11" ht="15" customHeight="1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</row>
    <row r="49" spans="1:11" ht="15" customHeight="1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</row>
    <row r="50" spans="1:11" ht="15" customHeight="1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15">
    <mergeCell ref="A1:K1"/>
    <mergeCell ref="A2:B2"/>
    <mergeCell ref="A3:K3"/>
    <mergeCell ref="B30:C30"/>
    <mergeCell ref="H30:I30"/>
    <mergeCell ref="B5:B6"/>
    <mergeCell ref="C4:F4"/>
    <mergeCell ref="G4:K4"/>
    <mergeCell ref="G24:K24"/>
    <mergeCell ref="G25:K25"/>
    <mergeCell ref="C24:F25"/>
    <mergeCell ref="F29:K29"/>
    <mergeCell ref="A29:E29"/>
    <mergeCell ref="E5:E6"/>
    <mergeCell ref="F5:F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List34"/>
  <dimension ref="A1:V58"/>
  <sheetViews>
    <sheetView showGridLines="0" topLeftCell="A40" zoomScaleNormal="100" zoomScaleSheetLayoutView="100" workbookViewId="0">
      <selection activeCell="K1" sqref="K1"/>
    </sheetView>
  </sheetViews>
  <sheetFormatPr defaultRowHeight="11.25"/>
  <cols>
    <col min="1" max="1" width="8" style="12" customWidth="1"/>
    <col min="2" max="2" width="7.7109375" style="12" customWidth="1"/>
    <col min="3" max="3" width="8.42578125" style="12" customWidth="1"/>
    <col min="4" max="11" width="7.7109375" style="12" customWidth="1"/>
    <col min="12" max="13" width="8.5703125" style="12" customWidth="1"/>
    <col min="14" max="15" width="7.7109375" style="12" customWidth="1"/>
    <col min="16" max="16" width="9.140625" style="12" customWidth="1"/>
    <col min="17" max="17" width="7.5703125" style="12" customWidth="1"/>
    <col min="18" max="18" width="8.5703125" style="12" customWidth="1"/>
    <col min="19" max="19" width="9.28515625" style="12" bestFit="1" customWidth="1"/>
    <col min="20" max="20" width="11.42578125" style="12" bestFit="1" customWidth="1"/>
    <col min="21" max="259" width="9.140625" style="12"/>
    <col min="260" max="272" width="10.7109375" style="12" customWidth="1"/>
    <col min="273" max="515" width="9.140625" style="12"/>
    <col min="516" max="528" width="10.7109375" style="12" customWidth="1"/>
    <col min="529" max="771" width="9.140625" style="12"/>
    <col min="772" max="784" width="10.7109375" style="12" customWidth="1"/>
    <col min="785" max="1027" width="9.140625" style="12"/>
    <col min="1028" max="1040" width="10.7109375" style="12" customWidth="1"/>
    <col min="1041" max="1283" width="9.140625" style="12"/>
    <col min="1284" max="1296" width="10.7109375" style="12" customWidth="1"/>
    <col min="1297" max="1539" width="9.140625" style="12"/>
    <col min="1540" max="1552" width="10.7109375" style="12" customWidth="1"/>
    <col min="1553" max="1795" width="9.140625" style="12"/>
    <col min="1796" max="1808" width="10.7109375" style="12" customWidth="1"/>
    <col min="1809" max="2051" width="9.140625" style="12"/>
    <col min="2052" max="2064" width="10.7109375" style="12" customWidth="1"/>
    <col min="2065" max="2307" width="9.140625" style="12"/>
    <col min="2308" max="2320" width="10.7109375" style="12" customWidth="1"/>
    <col min="2321" max="2563" width="9.140625" style="12"/>
    <col min="2564" max="2576" width="10.7109375" style="12" customWidth="1"/>
    <col min="2577" max="2819" width="9.140625" style="12"/>
    <col min="2820" max="2832" width="10.7109375" style="12" customWidth="1"/>
    <col min="2833" max="3075" width="9.140625" style="12"/>
    <col min="3076" max="3088" width="10.7109375" style="12" customWidth="1"/>
    <col min="3089" max="3331" width="9.140625" style="12"/>
    <col min="3332" max="3344" width="10.7109375" style="12" customWidth="1"/>
    <col min="3345" max="3587" width="9.140625" style="12"/>
    <col min="3588" max="3600" width="10.7109375" style="12" customWidth="1"/>
    <col min="3601" max="3843" width="9.140625" style="12"/>
    <col min="3844" max="3856" width="10.7109375" style="12" customWidth="1"/>
    <col min="3857" max="4099" width="9.140625" style="12"/>
    <col min="4100" max="4112" width="10.7109375" style="12" customWidth="1"/>
    <col min="4113" max="4355" width="9.140625" style="12"/>
    <col min="4356" max="4368" width="10.7109375" style="12" customWidth="1"/>
    <col min="4369" max="4611" width="9.140625" style="12"/>
    <col min="4612" max="4624" width="10.7109375" style="12" customWidth="1"/>
    <col min="4625" max="4867" width="9.140625" style="12"/>
    <col min="4868" max="4880" width="10.7109375" style="12" customWidth="1"/>
    <col min="4881" max="5123" width="9.140625" style="12"/>
    <col min="5124" max="5136" width="10.7109375" style="12" customWidth="1"/>
    <col min="5137" max="5379" width="9.140625" style="12"/>
    <col min="5380" max="5392" width="10.7109375" style="12" customWidth="1"/>
    <col min="5393" max="5635" width="9.140625" style="12"/>
    <col min="5636" max="5648" width="10.7109375" style="12" customWidth="1"/>
    <col min="5649" max="5891" width="9.140625" style="12"/>
    <col min="5892" max="5904" width="10.7109375" style="12" customWidth="1"/>
    <col min="5905" max="6147" width="9.140625" style="12"/>
    <col min="6148" max="6160" width="10.7109375" style="12" customWidth="1"/>
    <col min="6161" max="6403" width="9.140625" style="12"/>
    <col min="6404" max="6416" width="10.7109375" style="12" customWidth="1"/>
    <col min="6417" max="6659" width="9.140625" style="12"/>
    <col min="6660" max="6672" width="10.7109375" style="12" customWidth="1"/>
    <col min="6673" max="6915" width="9.140625" style="12"/>
    <col min="6916" max="6928" width="10.7109375" style="12" customWidth="1"/>
    <col min="6929" max="7171" width="9.140625" style="12"/>
    <col min="7172" max="7184" width="10.7109375" style="12" customWidth="1"/>
    <col min="7185" max="7427" width="9.140625" style="12"/>
    <col min="7428" max="7440" width="10.7109375" style="12" customWidth="1"/>
    <col min="7441" max="7683" width="9.140625" style="12"/>
    <col min="7684" max="7696" width="10.7109375" style="12" customWidth="1"/>
    <col min="7697" max="7939" width="9.140625" style="12"/>
    <col min="7940" max="7952" width="10.7109375" style="12" customWidth="1"/>
    <col min="7953" max="8195" width="9.140625" style="12"/>
    <col min="8196" max="8208" width="10.7109375" style="12" customWidth="1"/>
    <col min="8209" max="8451" width="9.140625" style="12"/>
    <col min="8452" max="8464" width="10.7109375" style="12" customWidth="1"/>
    <col min="8465" max="8707" width="9.140625" style="12"/>
    <col min="8708" max="8720" width="10.7109375" style="12" customWidth="1"/>
    <col min="8721" max="8963" width="9.140625" style="12"/>
    <col min="8964" max="8976" width="10.7109375" style="12" customWidth="1"/>
    <col min="8977" max="9219" width="9.140625" style="12"/>
    <col min="9220" max="9232" width="10.7109375" style="12" customWidth="1"/>
    <col min="9233" max="9475" width="9.140625" style="12"/>
    <col min="9476" max="9488" width="10.7109375" style="12" customWidth="1"/>
    <col min="9489" max="9731" width="9.140625" style="12"/>
    <col min="9732" max="9744" width="10.7109375" style="12" customWidth="1"/>
    <col min="9745" max="9987" width="9.140625" style="12"/>
    <col min="9988" max="10000" width="10.7109375" style="12" customWidth="1"/>
    <col min="10001" max="10243" width="9.140625" style="12"/>
    <col min="10244" max="10256" width="10.7109375" style="12" customWidth="1"/>
    <col min="10257" max="10499" width="9.140625" style="12"/>
    <col min="10500" max="10512" width="10.7109375" style="12" customWidth="1"/>
    <col min="10513" max="10755" width="9.140625" style="12"/>
    <col min="10756" max="10768" width="10.7109375" style="12" customWidth="1"/>
    <col min="10769" max="11011" width="9.140625" style="12"/>
    <col min="11012" max="11024" width="10.7109375" style="12" customWidth="1"/>
    <col min="11025" max="11267" width="9.140625" style="12"/>
    <col min="11268" max="11280" width="10.7109375" style="12" customWidth="1"/>
    <col min="11281" max="11523" width="9.140625" style="12"/>
    <col min="11524" max="11536" width="10.7109375" style="12" customWidth="1"/>
    <col min="11537" max="11779" width="9.140625" style="12"/>
    <col min="11780" max="11792" width="10.7109375" style="12" customWidth="1"/>
    <col min="11793" max="12035" width="9.140625" style="12"/>
    <col min="12036" max="12048" width="10.7109375" style="12" customWidth="1"/>
    <col min="12049" max="12291" width="9.140625" style="12"/>
    <col min="12292" max="12304" width="10.7109375" style="12" customWidth="1"/>
    <col min="12305" max="12547" width="9.140625" style="12"/>
    <col min="12548" max="12560" width="10.7109375" style="12" customWidth="1"/>
    <col min="12561" max="12803" width="9.140625" style="12"/>
    <col min="12804" max="12816" width="10.7109375" style="12" customWidth="1"/>
    <col min="12817" max="13059" width="9.140625" style="12"/>
    <col min="13060" max="13072" width="10.7109375" style="12" customWidth="1"/>
    <col min="13073" max="13315" width="9.140625" style="12"/>
    <col min="13316" max="13328" width="10.7109375" style="12" customWidth="1"/>
    <col min="13329" max="13571" width="9.140625" style="12"/>
    <col min="13572" max="13584" width="10.7109375" style="12" customWidth="1"/>
    <col min="13585" max="13827" width="9.140625" style="12"/>
    <col min="13828" max="13840" width="10.7109375" style="12" customWidth="1"/>
    <col min="13841" max="14083" width="9.140625" style="12"/>
    <col min="14084" max="14096" width="10.7109375" style="12" customWidth="1"/>
    <col min="14097" max="14339" width="9.140625" style="12"/>
    <col min="14340" max="14352" width="10.7109375" style="12" customWidth="1"/>
    <col min="14353" max="14595" width="9.140625" style="12"/>
    <col min="14596" max="14608" width="10.7109375" style="12" customWidth="1"/>
    <col min="14609" max="14851" width="9.140625" style="12"/>
    <col min="14852" max="14864" width="10.7109375" style="12" customWidth="1"/>
    <col min="14865" max="15107" width="9.140625" style="12"/>
    <col min="15108" max="15120" width="10.7109375" style="12" customWidth="1"/>
    <col min="15121" max="15363" width="9.140625" style="12"/>
    <col min="15364" max="15376" width="10.7109375" style="12" customWidth="1"/>
    <col min="15377" max="15619" width="9.140625" style="12"/>
    <col min="15620" max="15632" width="10.7109375" style="12" customWidth="1"/>
    <col min="15633" max="15875" width="9.140625" style="12"/>
    <col min="15876" max="15888" width="10.7109375" style="12" customWidth="1"/>
    <col min="15889" max="16131" width="9.140625" style="12"/>
    <col min="16132" max="16144" width="10.7109375" style="12" customWidth="1"/>
    <col min="16145" max="16384" width="9.140625" style="12"/>
  </cols>
  <sheetData>
    <row r="1" spans="1:22" ht="18">
      <c r="A1" s="460" t="s">
        <v>310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0"/>
      <c r="R1" s="460"/>
    </row>
    <row r="2" spans="1:22" ht="6" customHeight="1">
      <c r="A2" s="532"/>
      <c r="B2" s="533"/>
      <c r="C2" s="533"/>
      <c r="D2" s="533"/>
      <c r="E2" s="533"/>
      <c r="F2" s="533"/>
      <c r="G2" s="533"/>
      <c r="H2" s="533"/>
      <c r="I2" s="533"/>
      <c r="J2" s="209"/>
      <c r="K2" s="208"/>
      <c r="L2" s="208"/>
      <c r="M2" s="208"/>
      <c r="N2" s="208"/>
      <c r="O2" s="208"/>
      <c r="P2" s="208"/>
      <c r="Q2" s="208"/>
      <c r="R2" s="208"/>
    </row>
    <row r="3" spans="1:22" ht="35.1" customHeight="1">
      <c r="A3" s="456" t="s">
        <v>276</v>
      </c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  <c r="O3" s="456"/>
      <c r="P3" s="456"/>
      <c r="Q3" s="456"/>
      <c r="R3" s="456"/>
    </row>
    <row r="4" spans="1:22" ht="84.95" customHeight="1">
      <c r="A4" s="219">
        <f>'3.1'!A4</f>
        <v>2023</v>
      </c>
      <c r="B4" s="371" t="s">
        <v>68</v>
      </c>
      <c r="C4" s="371" t="s">
        <v>69</v>
      </c>
      <c r="D4" s="371" t="s">
        <v>70</v>
      </c>
      <c r="E4" s="371" t="s">
        <v>91</v>
      </c>
      <c r="F4" s="371" t="s">
        <v>71</v>
      </c>
      <c r="G4" s="371" t="s">
        <v>72</v>
      </c>
      <c r="H4" s="371" t="s">
        <v>73</v>
      </c>
      <c r="I4" s="371" t="s">
        <v>74</v>
      </c>
      <c r="J4" s="371" t="s">
        <v>75</v>
      </c>
      <c r="K4" s="371" t="s">
        <v>76</v>
      </c>
      <c r="L4" s="371" t="s">
        <v>77</v>
      </c>
      <c r="M4" s="371" t="s">
        <v>78</v>
      </c>
      <c r="N4" s="371" t="s">
        <v>79</v>
      </c>
      <c r="O4" s="371" t="s">
        <v>80</v>
      </c>
      <c r="P4" s="371" t="s">
        <v>81</v>
      </c>
      <c r="Q4" s="371" t="s">
        <v>95</v>
      </c>
      <c r="R4" s="371" t="s">
        <v>82</v>
      </c>
    </row>
    <row r="5" spans="1:22" ht="20.100000000000001" customHeight="1">
      <c r="A5" s="177" t="s">
        <v>160</v>
      </c>
      <c r="B5" s="236">
        <v>31278.512580000002</v>
      </c>
      <c r="C5" s="236">
        <v>121713.4</v>
      </c>
      <c r="D5" s="237">
        <v>22877.1</v>
      </c>
      <c r="E5" s="237">
        <v>37291.100000000006</v>
      </c>
      <c r="F5" s="237">
        <v>35729.300000000003</v>
      </c>
      <c r="G5" s="237">
        <v>91279.186000000002</v>
      </c>
      <c r="H5" s="237">
        <v>55560.799999999996</v>
      </c>
      <c r="I5" s="237">
        <v>39408.800000000003</v>
      </c>
      <c r="J5" s="237">
        <v>41748.899999999994</v>
      </c>
      <c r="K5" s="236">
        <v>103020.06172704349</v>
      </c>
      <c r="L5" s="236">
        <v>115157.15700000001</v>
      </c>
      <c r="M5" s="237">
        <v>97307.651000000013</v>
      </c>
      <c r="N5" s="237">
        <v>36292.228410000003</v>
      </c>
      <c r="O5" s="237">
        <v>44962.6</v>
      </c>
      <c r="P5" s="237">
        <v>873626.79671704338</v>
      </c>
      <c r="Q5" s="237">
        <v>18152.813832539527</v>
      </c>
      <c r="R5" s="237">
        <v>891779.61054958287</v>
      </c>
      <c r="S5" s="56"/>
      <c r="T5" s="57"/>
      <c r="U5" s="57"/>
      <c r="V5" s="57"/>
    </row>
    <row r="6" spans="1:22" ht="20.100000000000001" customHeight="1">
      <c r="A6" s="177" t="s">
        <v>161</v>
      </c>
      <c r="B6" s="236">
        <v>29697.027830000003</v>
      </c>
      <c r="C6" s="237">
        <v>114628.9</v>
      </c>
      <c r="D6" s="237">
        <v>21745.399999999998</v>
      </c>
      <c r="E6" s="237">
        <v>36506.6</v>
      </c>
      <c r="F6" s="237">
        <v>34498.9</v>
      </c>
      <c r="G6" s="237">
        <v>90499.335000000006</v>
      </c>
      <c r="H6" s="237">
        <v>52460.2</v>
      </c>
      <c r="I6" s="237">
        <v>37843.1</v>
      </c>
      <c r="J6" s="237">
        <v>40190.899999999994</v>
      </c>
      <c r="K6" s="236">
        <v>97347.579894954179</v>
      </c>
      <c r="L6" s="237">
        <v>106198.262</v>
      </c>
      <c r="M6" s="237">
        <v>102391.95700000001</v>
      </c>
      <c r="N6" s="237">
        <v>34890.82518</v>
      </c>
      <c r="O6" s="237">
        <v>44072.6</v>
      </c>
      <c r="P6" s="237">
        <v>842971.58690495428</v>
      </c>
      <c r="Q6" s="237">
        <v>17795.721669949027</v>
      </c>
      <c r="R6" s="237">
        <v>860767.30857490329</v>
      </c>
      <c r="S6" s="58"/>
      <c r="T6" s="57"/>
      <c r="U6" s="57"/>
      <c r="V6" s="57"/>
    </row>
    <row r="7" spans="1:22" ht="20.100000000000001" customHeight="1">
      <c r="A7" s="180" t="s">
        <v>162</v>
      </c>
      <c r="B7" s="239">
        <v>26234.30948</v>
      </c>
      <c r="C7" s="240">
        <v>98264.2</v>
      </c>
      <c r="D7" s="240">
        <v>19665.7</v>
      </c>
      <c r="E7" s="240">
        <v>32068.100000000002</v>
      </c>
      <c r="F7" s="240">
        <v>30721.200000000001</v>
      </c>
      <c r="G7" s="240">
        <v>78450.795000000013</v>
      </c>
      <c r="H7" s="240">
        <v>45738.5</v>
      </c>
      <c r="I7" s="240">
        <v>33430.799999999996</v>
      </c>
      <c r="J7" s="240">
        <v>35734.199999999997</v>
      </c>
      <c r="K7" s="239">
        <v>84297.614414369527</v>
      </c>
      <c r="L7" s="240">
        <v>102911.54299999999</v>
      </c>
      <c r="M7" s="240">
        <v>94945.138999999996</v>
      </c>
      <c r="N7" s="240">
        <v>30362.961519999997</v>
      </c>
      <c r="O7" s="240">
        <v>39256.600000000006</v>
      </c>
      <c r="P7" s="240">
        <v>752081.66241436952</v>
      </c>
      <c r="Q7" s="240">
        <v>17186.378775875481</v>
      </c>
      <c r="R7" s="240">
        <v>769268.04119024496</v>
      </c>
      <c r="S7" s="59"/>
      <c r="T7" s="57"/>
      <c r="U7" s="57"/>
      <c r="V7" s="57"/>
    </row>
    <row r="8" spans="1:22" ht="20.100000000000001" customHeight="1">
      <c r="A8" s="177" t="s">
        <v>163</v>
      </c>
      <c r="B8" s="236"/>
      <c r="C8" s="237"/>
      <c r="D8" s="237"/>
      <c r="E8" s="237"/>
      <c r="F8" s="237"/>
      <c r="G8" s="237"/>
      <c r="H8" s="237"/>
      <c r="I8" s="237"/>
      <c r="J8" s="237"/>
      <c r="K8" s="236"/>
      <c r="L8" s="237"/>
      <c r="M8" s="237"/>
      <c r="N8" s="237"/>
      <c r="O8" s="237"/>
      <c r="P8" s="237"/>
      <c r="Q8" s="237"/>
      <c r="R8" s="237"/>
      <c r="S8" s="58"/>
      <c r="T8" s="57"/>
      <c r="U8" s="57"/>
      <c r="V8" s="57"/>
    </row>
    <row r="9" spans="1:22" ht="20.100000000000001" customHeight="1">
      <c r="A9" s="177" t="s">
        <v>164</v>
      </c>
      <c r="B9" s="236"/>
      <c r="C9" s="237"/>
      <c r="D9" s="237"/>
      <c r="E9" s="237"/>
      <c r="F9" s="237"/>
      <c r="G9" s="237"/>
      <c r="H9" s="237"/>
      <c r="I9" s="237"/>
      <c r="J9" s="237"/>
      <c r="K9" s="236"/>
      <c r="L9" s="237"/>
      <c r="M9" s="237"/>
      <c r="N9" s="237"/>
      <c r="O9" s="237"/>
      <c r="P9" s="237"/>
      <c r="Q9" s="237"/>
      <c r="R9" s="237"/>
      <c r="S9" s="58"/>
      <c r="T9" s="57"/>
      <c r="U9" s="57"/>
      <c r="V9" s="57"/>
    </row>
    <row r="10" spans="1:22" ht="20.100000000000001" customHeight="1">
      <c r="A10" s="180" t="s">
        <v>165</v>
      </c>
      <c r="B10" s="239"/>
      <c r="C10" s="240"/>
      <c r="D10" s="240"/>
      <c r="E10" s="240"/>
      <c r="F10" s="240"/>
      <c r="G10" s="240"/>
      <c r="H10" s="240"/>
      <c r="I10" s="240"/>
      <c r="J10" s="240"/>
      <c r="K10" s="239"/>
      <c r="L10" s="240"/>
      <c r="M10" s="240"/>
      <c r="N10" s="240"/>
      <c r="O10" s="240"/>
      <c r="P10" s="240"/>
      <c r="Q10" s="240"/>
      <c r="R10" s="240"/>
      <c r="S10" s="58"/>
      <c r="T10" s="57"/>
      <c r="U10" s="57"/>
      <c r="V10" s="57"/>
    </row>
    <row r="11" spans="1:22" ht="20.100000000000001" customHeight="1">
      <c r="A11" s="177" t="s">
        <v>166</v>
      </c>
      <c r="B11" s="236"/>
      <c r="C11" s="237"/>
      <c r="D11" s="237"/>
      <c r="E11" s="237"/>
      <c r="F11" s="237"/>
      <c r="G11" s="237"/>
      <c r="H11" s="237"/>
      <c r="I11" s="237"/>
      <c r="J11" s="237"/>
      <c r="K11" s="236"/>
      <c r="L11" s="237"/>
      <c r="M11" s="237"/>
      <c r="N11" s="237"/>
      <c r="O11" s="237"/>
      <c r="P11" s="237"/>
      <c r="Q11" s="237"/>
      <c r="R11" s="237"/>
      <c r="S11" s="58"/>
      <c r="T11" s="57"/>
      <c r="U11" s="57"/>
      <c r="V11" s="57"/>
    </row>
    <row r="12" spans="1:22" ht="20.100000000000001" customHeight="1">
      <c r="A12" s="177" t="s">
        <v>167</v>
      </c>
      <c r="B12" s="236"/>
      <c r="C12" s="237"/>
      <c r="D12" s="237"/>
      <c r="E12" s="237"/>
      <c r="F12" s="237"/>
      <c r="G12" s="237"/>
      <c r="H12" s="237"/>
      <c r="I12" s="237"/>
      <c r="J12" s="237"/>
      <c r="K12" s="236"/>
      <c r="L12" s="237"/>
      <c r="M12" s="237"/>
      <c r="N12" s="237"/>
      <c r="O12" s="237"/>
      <c r="P12" s="237"/>
      <c r="Q12" s="237"/>
      <c r="R12" s="237"/>
      <c r="S12" s="58"/>
      <c r="T12" s="57"/>
      <c r="U12" s="57"/>
      <c r="V12" s="57"/>
    </row>
    <row r="13" spans="1:22" ht="20.100000000000001" customHeight="1">
      <c r="A13" s="180" t="s">
        <v>168</v>
      </c>
      <c r="B13" s="239"/>
      <c r="C13" s="240"/>
      <c r="D13" s="240"/>
      <c r="E13" s="240"/>
      <c r="F13" s="240"/>
      <c r="G13" s="240"/>
      <c r="H13" s="240"/>
      <c r="I13" s="240"/>
      <c r="J13" s="240"/>
      <c r="K13" s="239"/>
      <c r="L13" s="240"/>
      <c r="M13" s="240"/>
      <c r="N13" s="240"/>
      <c r="O13" s="240"/>
      <c r="P13" s="240"/>
      <c r="Q13" s="240"/>
      <c r="R13" s="240"/>
      <c r="S13" s="58"/>
      <c r="T13" s="57"/>
      <c r="U13" s="57"/>
      <c r="V13" s="57"/>
    </row>
    <row r="14" spans="1:22" ht="20.100000000000001" customHeight="1">
      <c r="A14" s="177" t="s">
        <v>169</v>
      </c>
      <c r="B14" s="236"/>
      <c r="C14" s="237"/>
      <c r="D14" s="237"/>
      <c r="E14" s="237"/>
      <c r="F14" s="237"/>
      <c r="G14" s="237"/>
      <c r="H14" s="237"/>
      <c r="I14" s="237"/>
      <c r="J14" s="237"/>
      <c r="K14" s="236"/>
      <c r="L14" s="237"/>
      <c r="M14" s="237"/>
      <c r="N14" s="237"/>
      <c r="O14" s="237"/>
      <c r="P14" s="237"/>
      <c r="Q14" s="237"/>
      <c r="R14" s="237"/>
      <c r="S14" s="58"/>
      <c r="T14" s="57"/>
      <c r="U14" s="57"/>
      <c r="V14" s="57"/>
    </row>
    <row r="15" spans="1:22" ht="20.100000000000001" customHeight="1">
      <c r="A15" s="177" t="s">
        <v>170</v>
      </c>
      <c r="B15" s="236"/>
      <c r="C15" s="237"/>
      <c r="D15" s="237"/>
      <c r="E15" s="237"/>
      <c r="F15" s="237"/>
      <c r="G15" s="237"/>
      <c r="H15" s="237"/>
      <c r="I15" s="237"/>
      <c r="J15" s="237"/>
      <c r="K15" s="236"/>
      <c r="L15" s="237"/>
      <c r="M15" s="237"/>
      <c r="N15" s="237"/>
      <c r="O15" s="237"/>
      <c r="P15" s="237"/>
      <c r="Q15" s="237"/>
      <c r="R15" s="237"/>
      <c r="S15" s="58"/>
      <c r="T15" s="57"/>
      <c r="U15" s="57"/>
      <c r="V15" s="57"/>
    </row>
    <row r="16" spans="1:22" ht="20.100000000000001" customHeight="1">
      <c r="A16" s="180" t="s">
        <v>171</v>
      </c>
      <c r="B16" s="239"/>
      <c r="C16" s="240"/>
      <c r="D16" s="240"/>
      <c r="E16" s="240"/>
      <c r="F16" s="240"/>
      <c r="G16" s="240"/>
      <c r="H16" s="240"/>
      <c r="I16" s="240"/>
      <c r="J16" s="240"/>
      <c r="K16" s="239"/>
      <c r="L16" s="240"/>
      <c r="M16" s="240"/>
      <c r="N16" s="240"/>
      <c r="O16" s="240"/>
      <c r="P16" s="240"/>
      <c r="Q16" s="240"/>
      <c r="R16" s="240"/>
      <c r="S16" s="58"/>
      <c r="T16" s="57"/>
      <c r="U16" s="57"/>
      <c r="V16" s="57"/>
    </row>
    <row r="17" spans="1:22" ht="20.100000000000001" customHeight="1">
      <c r="A17" s="177" t="s">
        <v>48</v>
      </c>
      <c r="B17" s="236">
        <f>SUM(B5:B7)</f>
        <v>87209.849889999998</v>
      </c>
      <c r="C17" s="236">
        <f>SUM(C5:C7)</f>
        <v>334606.5</v>
      </c>
      <c r="D17" s="236">
        <f t="shared" ref="D17:J17" si="0">SUM(D5:D7)</f>
        <v>64288.2</v>
      </c>
      <c r="E17" s="236">
        <f t="shared" si="0"/>
        <v>105865.80000000002</v>
      </c>
      <c r="F17" s="236">
        <f t="shared" si="0"/>
        <v>100949.40000000001</v>
      </c>
      <c r="G17" s="236">
        <f t="shared" si="0"/>
        <v>260229.31600000002</v>
      </c>
      <c r="H17" s="236">
        <f t="shared" si="0"/>
        <v>153759.5</v>
      </c>
      <c r="I17" s="236">
        <f t="shared" si="0"/>
        <v>110682.69999999998</v>
      </c>
      <c r="J17" s="236">
        <f t="shared" si="0"/>
        <v>117673.99999999999</v>
      </c>
      <c r="K17" s="236">
        <f>SUM(K5:K7)</f>
        <v>284665.25603636721</v>
      </c>
      <c r="L17" s="236">
        <f t="shared" ref="L17:R17" si="1">SUM(L5:L7)</f>
        <v>324266.962</v>
      </c>
      <c r="M17" s="236">
        <f t="shared" si="1"/>
        <v>294644.74699999997</v>
      </c>
      <c r="N17" s="236">
        <f t="shared" si="1"/>
        <v>101546.01510999999</v>
      </c>
      <c r="O17" s="236">
        <f t="shared" si="1"/>
        <v>128291.8</v>
      </c>
      <c r="P17" s="236">
        <f t="shared" si="1"/>
        <v>2468680.0460363673</v>
      </c>
      <c r="Q17" s="236">
        <f t="shared" si="1"/>
        <v>53134.914278364027</v>
      </c>
      <c r="R17" s="236">
        <f t="shared" si="1"/>
        <v>2521814.9603147311</v>
      </c>
    </row>
    <row r="18" spans="1:22" ht="20.100000000000001" customHeight="1">
      <c r="A18" s="177" t="s">
        <v>56</v>
      </c>
      <c r="B18" s="409">
        <f>SUM(B8:B10)</f>
        <v>0</v>
      </c>
      <c r="C18" s="409">
        <f>SUM(C8:C10)</f>
        <v>0</v>
      </c>
      <c r="D18" s="409">
        <f t="shared" ref="D18:J18" si="2">SUM(D8:D10)</f>
        <v>0</v>
      </c>
      <c r="E18" s="409">
        <f t="shared" si="2"/>
        <v>0</v>
      </c>
      <c r="F18" s="409">
        <f t="shared" si="2"/>
        <v>0</v>
      </c>
      <c r="G18" s="409">
        <f t="shared" si="2"/>
        <v>0</v>
      </c>
      <c r="H18" s="409">
        <f t="shared" si="2"/>
        <v>0</v>
      </c>
      <c r="I18" s="409">
        <f t="shared" si="2"/>
        <v>0</v>
      </c>
      <c r="J18" s="409">
        <f t="shared" si="2"/>
        <v>0</v>
      </c>
      <c r="K18" s="409">
        <f>SUM(K8:K10)</f>
        <v>0</v>
      </c>
      <c r="L18" s="409">
        <f t="shared" ref="L18:R18" si="3">SUM(L8:L10)</f>
        <v>0</v>
      </c>
      <c r="M18" s="409">
        <f t="shared" si="3"/>
        <v>0</v>
      </c>
      <c r="N18" s="409">
        <f t="shared" si="3"/>
        <v>0</v>
      </c>
      <c r="O18" s="409">
        <f t="shared" si="3"/>
        <v>0</v>
      </c>
      <c r="P18" s="409">
        <f t="shared" si="3"/>
        <v>0</v>
      </c>
      <c r="Q18" s="409">
        <f t="shared" si="3"/>
        <v>0</v>
      </c>
      <c r="R18" s="409">
        <f t="shared" si="3"/>
        <v>0</v>
      </c>
    </row>
    <row r="19" spans="1:22" ht="20.100000000000001" customHeight="1">
      <c r="A19" s="177" t="s">
        <v>63</v>
      </c>
      <c r="B19" s="409">
        <f>SUM(B11:B13)</f>
        <v>0</v>
      </c>
      <c r="C19" s="409">
        <f>SUM(C11:C13)</f>
        <v>0</v>
      </c>
      <c r="D19" s="409">
        <f t="shared" ref="D19:J19" si="4">SUM(D11:D13)</f>
        <v>0</v>
      </c>
      <c r="E19" s="409">
        <f t="shared" si="4"/>
        <v>0</v>
      </c>
      <c r="F19" s="409">
        <f t="shared" si="4"/>
        <v>0</v>
      </c>
      <c r="G19" s="409">
        <f t="shared" si="4"/>
        <v>0</v>
      </c>
      <c r="H19" s="409">
        <f t="shared" si="4"/>
        <v>0</v>
      </c>
      <c r="I19" s="409">
        <f t="shared" si="4"/>
        <v>0</v>
      </c>
      <c r="J19" s="409">
        <f t="shared" si="4"/>
        <v>0</v>
      </c>
      <c r="K19" s="409">
        <f>SUM(K11:K13)</f>
        <v>0</v>
      </c>
      <c r="L19" s="409">
        <f t="shared" ref="L19:R19" si="5">SUM(L11:L13)</f>
        <v>0</v>
      </c>
      <c r="M19" s="409">
        <f t="shared" si="5"/>
        <v>0</v>
      </c>
      <c r="N19" s="409">
        <f t="shared" si="5"/>
        <v>0</v>
      </c>
      <c r="O19" s="409">
        <f t="shared" si="5"/>
        <v>0</v>
      </c>
      <c r="P19" s="409">
        <f t="shared" si="5"/>
        <v>0</v>
      </c>
      <c r="Q19" s="409">
        <f t="shared" si="5"/>
        <v>0</v>
      </c>
      <c r="R19" s="409">
        <f t="shared" si="5"/>
        <v>0</v>
      </c>
    </row>
    <row r="20" spans="1:22" ht="20.100000000000001" customHeight="1">
      <c r="A20" s="180" t="s">
        <v>57</v>
      </c>
      <c r="B20" s="412">
        <f>SUM(B14:B16)</f>
        <v>0</v>
      </c>
      <c r="C20" s="412">
        <f>SUM(C14:C16)</f>
        <v>0</v>
      </c>
      <c r="D20" s="412">
        <f t="shared" ref="D20:J20" si="6">SUM(D14:D16)</f>
        <v>0</v>
      </c>
      <c r="E20" s="412">
        <f t="shared" si="6"/>
        <v>0</v>
      </c>
      <c r="F20" s="412">
        <f t="shared" si="6"/>
        <v>0</v>
      </c>
      <c r="G20" s="412">
        <f t="shared" si="6"/>
        <v>0</v>
      </c>
      <c r="H20" s="412">
        <f t="shared" si="6"/>
        <v>0</v>
      </c>
      <c r="I20" s="412">
        <f t="shared" si="6"/>
        <v>0</v>
      </c>
      <c r="J20" s="412">
        <f t="shared" si="6"/>
        <v>0</v>
      </c>
      <c r="K20" s="412">
        <f>SUM(K14:K16)</f>
        <v>0</v>
      </c>
      <c r="L20" s="412">
        <f t="shared" ref="L20:R20" si="7">SUM(L14:L16)</f>
        <v>0</v>
      </c>
      <c r="M20" s="412">
        <f t="shared" si="7"/>
        <v>0</v>
      </c>
      <c r="N20" s="412">
        <f t="shared" si="7"/>
        <v>0</v>
      </c>
      <c r="O20" s="412">
        <f t="shared" si="7"/>
        <v>0</v>
      </c>
      <c r="P20" s="412">
        <f t="shared" si="7"/>
        <v>0</v>
      </c>
      <c r="Q20" s="412">
        <f t="shared" si="7"/>
        <v>0</v>
      </c>
      <c r="R20" s="412">
        <f t="shared" si="7"/>
        <v>0</v>
      </c>
    </row>
    <row r="21" spans="1:22" ht="20.100000000000001" customHeight="1">
      <c r="A21" s="177" t="s">
        <v>58</v>
      </c>
      <c r="B21" s="409">
        <f>SUM(B5:B10)</f>
        <v>87209.849889999998</v>
      </c>
      <c r="C21" s="409">
        <f>SUM(C5:C10)</f>
        <v>334606.5</v>
      </c>
      <c r="D21" s="409">
        <f t="shared" ref="D21:J21" si="8">SUM(D5:D10)</f>
        <v>64288.2</v>
      </c>
      <c r="E21" s="409">
        <f t="shared" si="8"/>
        <v>105865.80000000002</v>
      </c>
      <c r="F21" s="409">
        <f t="shared" si="8"/>
        <v>100949.40000000001</v>
      </c>
      <c r="G21" s="409">
        <f t="shared" si="8"/>
        <v>260229.31600000002</v>
      </c>
      <c r="H21" s="409">
        <f t="shared" si="8"/>
        <v>153759.5</v>
      </c>
      <c r="I21" s="409">
        <f t="shared" si="8"/>
        <v>110682.69999999998</v>
      </c>
      <c r="J21" s="409">
        <f t="shared" si="8"/>
        <v>117673.99999999999</v>
      </c>
      <c r="K21" s="409">
        <f>SUM(K5:K10)</f>
        <v>284665.25603636721</v>
      </c>
      <c r="L21" s="409">
        <f t="shared" ref="L21:R21" si="9">SUM(L5:L10)</f>
        <v>324266.962</v>
      </c>
      <c r="M21" s="409">
        <f t="shared" si="9"/>
        <v>294644.74699999997</v>
      </c>
      <c r="N21" s="409">
        <f t="shared" si="9"/>
        <v>101546.01510999999</v>
      </c>
      <c r="O21" s="409">
        <f t="shared" si="9"/>
        <v>128291.8</v>
      </c>
      <c r="P21" s="409">
        <f t="shared" si="9"/>
        <v>2468680.0460363673</v>
      </c>
      <c r="Q21" s="409">
        <f t="shared" si="9"/>
        <v>53134.914278364027</v>
      </c>
      <c r="R21" s="409">
        <f t="shared" si="9"/>
        <v>2521814.9603147311</v>
      </c>
    </row>
    <row r="22" spans="1:22" ht="20.100000000000001" customHeight="1">
      <c r="A22" s="180" t="s">
        <v>59</v>
      </c>
      <c r="B22" s="412">
        <f>SUM(B11:B16)</f>
        <v>0</v>
      </c>
      <c r="C22" s="412">
        <f>SUM(C11:C16)</f>
        <v>0</v>
      </c>
      <c r="D22" s="412">
        <f t="shared" ref="D22:J22" si="10">SUM(D11:D16)</f>
        <v>0</v>
      </c>
      <c r="E22" s="412">
        <f t="shared" si="10"/>
        <v>0</v>
      </c>
      <c r="F22" s="412">
        <f t="shared" si="10"/>
        <v>0</v>
      </c>
      <c r="G22" s="412">
        <f t="shared" si="10"/>
        <v>0</v>
      </c>
      <c r="H22" s="412">
        <f t="shared" si="10"/>
        <v>0</v>
      </c>
      <c r="I22" s="412">
        <f t="shared" si="10"/>
        <v>0</v>
      </c>
      <c r="J22" s="412">
        <f t="shared" si="10"/>
        <v>0</v>
      </c>
      <c r="K22" s="412">
        <f>SUM(K11:K16)</f>
        <v>0</v>
      </c>
      <c r="L22" s="412">
        <f t="shared" ref="L22:R22" si="11">SUM(L11:L16)</f>
        <v>0</v>
      </c>
      <c r="M22" s="412">
        <f t="shared" si="11"/>
        <v>0</v>
      </c>
      <c r="N22" s="412">
        <f t="shared" si="11"/>
        <v>0</v>
      </c>
      <c r="O22" s="412">
        <f t="shared" si="11"/>
        <v>0</v>
      </c>
      <c r="P22" s="412">
        <f t="shared" si="11"/>
        <v>0</v>
      </c>
      <c r="Q22" s="412">
        <f t="shared" si="11"/>
        <v>0</v>
      </c>
      <c r="R22" s="412">
        <f t="shared" si="11"/>
        <v>0</v>
      </c>
    </row>
    <row r="23" spans="1:22" ht="20.100000000000001" customHeight="1">
      <c r="A23" s="217" t="s">
        <v>172</v>
      </c>
      <c r="B23" s="415">
        <f>SUM(B5:B16)</f>
        <v>87209.849889999998</v>
      </c>
      <c r="C23" s="415">
        <f>SUM(C5:C16)</f>
        <v>334606.5</v>
      </c>
      <c r="D23" s="415">
        <f t="shared" ref="D23:J23" si="12">SUM(D5:D16)</f>
        <v>64288.2</v>
      </c>
      <c r="E23" s="415">
        <f t="shared" si="12"/>
        <v>105865.80000000002</v>
      </c>
      <c r="F23" s="415">
        <f t="shared" si="12"/>
        <v>100949.40000000001</v>
      </c>
      <c r="G23" s="415">
        <f t="shared" si="12"/>
        <v>260229.31600000002</v>
      </c>
      <c r="H23" s="415">
        <f t="shared" si="12"/>
        <v>153759.5</v>
      </c>
      <c r="I23" s="415">
        <f t="shared" si="12"/>
        <v>110682.69999999998</v>
      </c>
      <c r="J23" s="415">
        <f t="shared" si="12"/>
        <v>117673.99999999999</v>
      </c>
      <c r="K23" s="415">
        <f>SUM(K5:K16)</f>
        <v>284665.25603636721</v>
      </c>
      <c r="L23" s="415">
        <f t="shared" ref="L23:R23" si="13">SUM(L5:L16)</f>
        <v>324266.962</v>
      </c>
      <c r="M23" s="415">
        <f t="shared" si="13"/>
        <v>294644.74699999997</v>
      </c>
      <c r="N23" s="415">
        <f t="shared" si="13"/>
        <v>101546.01510999999</v>
      </c>
      <c r="O23" s="415">
        <f t="shared" si="13"/>
        <v>128291.8</v>
      </c>
      <c r="P23" s="415">
        <f t="shared" si="13"/>
        <v>2468680.0460363673</v>
      </c>
      <c r="Q23" s="415">
        <f t="shared" si="13"/>
        <v>53134.914278364027</v>
      </c>
      <c r="R23" s="415">
        <f t="shared" si="13"/>
        <v>2521814.9603147311</v>
      </c>
    </row>
    <row r="25" spans="1:22" ht="12" customHeight="1">
      <c r="A25" s="60"/>
      <c r="B25" s="60"/>
      <c r="C25" s="60"/>
      <c r="H25" s="60"/>
      <c r="I25" s="60"/>
      <c r="J25" s="60"/>
      <c r="K25" s="60"/>
      <c r="O25" s="60"/>
      <c r="P25" s="60"/>
      <c r="Q25" s="60"/>
      <c r="R25" s="60"/>
    </row>
    <row r="26" spans="1:22" ht="12" customHeight="1">
      <c r="E26" s="63"/>
      <c r="F26" s="63"/>
      <c r="G26" s="63"/>
      <c r="H26" s="63"/>
      <c r="L26" s="63"/>
      <c r="M26" s="63"/>
      <c r="N26" s="63"/>
    </row>
    <row r="27" spans="1:22" ht="12" customHeight="1">
      <c r="E27" s="63"/>
      <c r="F27" s="63"/>
      <c r="G27" s="63"/>
      <c r="L27" s="63"/>
      <c r="M27" s="63"/>
      <c r="N27" s="63"/>
    </row>
    <row r="28" spans="1:22" ht="12" customHeight="1">
      <c r="E28" s="63"/>
      <c r="F28" s="63"/>
      <c r="G28" s="63"/>
      <c r="L28" s="63"/>
      <c r="M28" s="63"/>
      <c r="N28" s="63"/>
    </row>
    <row r="29" spans="1:22" ht="35.1" customHeight="1">
      <c r="A29" s="456" t="s">
        <v>194</v>
      </c>
      <c r="B29" s="456"/>
      <c r="C29" s="456"/>
      <c r="D29" s="456"/>
      <c r="E29" s="456"/>
      <c r="F29" s="456"/>
      <c r="G29" s="456"/>
      <c r="H29" s="456"/>
      <c r="I29" s="456"/>
      <c r="J29" s="456"/>
      <c r="K29" s="456"/>
      <c r="L29" s="456"/>
      <c r="M29" s="456"/>
      <c r="N29" s="456"/>
      <c r="O29" s="456"/>
      <c r="P29" s="456"/>
      <c r="Q29" s="456"/>
      <c r="R29" s="456"/>
    </row>
    <row r="30" spans="1:22" ht="84.95" customHeight="1">
      <c r="A30" s="219">
        <f>A4</f>
        <v>2023</v>
      </c>
      <c r="B30" s="371" t="s">
        <v>68</v>
      </c>
      <c r="C30" s="371" t="s">
        <v>69</v>
      </c>
      <c r="D30" s="371" t="s">
        <v>70</v>
      </c>
      <c r="E30" s="371" t="s">
        <v>91</v>
      </c>
      <c r="F30" s="371" t="s">
        <v>71</v>
      </c>
      <c r="G30" s="371" t="s">
        <v>72</v>
      </c>
      <c r="H30" s="371" t="s">
        <v>73</v>
      </c>
      <c r="I30" s="371" t="s">
        <v>74</v>
      </c>
      <c r="J30" s="371" t="s">
        <v>75</v>
      </c>
      <c r="K30" s="371" t="s">
        <v>76</v>
      </c>
      <c r="L30" s="371" t="s">
        <v>77</v>
      </c>
      <c r="M30" s="371" t="s">
        <v>78</v>
      </c>
      <c r="N30" s="371" t="s">
        <v>79</v>
      </c>
      <c r="O30" s="371" t="s">
        <v>80</v>
      </c>
      <c r="P30" s="371" t="s">
        <v>81</v>
      </c>
      <c r="Q30" s="371" t="s">
        <v>95</v>
      </c>
      <c r="R30" s="371" t="s">
        <v>82</v>
      </c>
    </row>
    <row r="31" spans="1:22" ht="20.100000000000001" customHeight="1">
      <c r="A31" s="177" t="s">
        <v>160</v>
      </c>
      <c r="B31" s="236">
        <v>342082.37362999999</v>
      </c>
      <c r="C31" s="236">
        <v>1325250.2110600001</v>
      </c>
      <c r="D31" s="237">
        <v>249092.99982999996</v>
      </c>
      <c r="E31" s="237">
        <v>406036.90437</v>
      </c>
      <c r="F31" s="237">
        <v>389031.01834000013</v>
      </c>
      <c r="G31" s="237">
        <v>993549.01579999994</v>
      </c>
      <c r="H31" s="237">
        <v>604961.31299000001</v>
      </c>
      <c r="I31" s="237">
        <v>429093.55025999999</v>
      </c>
      <c r="J31" s="237">
        <v>454573.99345999997</v>
      </c>
      <c r="K31" s="236">
        <v>1123199.00556</v>
      </c>
      <c r="L31" s="236">
        <v>1253933.2459799997</v>
      </c>
      <c r="M31" s="237">
        <v>1060984.26413</v>
      </c>
      <c r="N31" s="237">
        <v>395379.77189999993</v>
      </c>
      <c r="O31" s="237">
        <v>489565.96096</v>
      </c>
      <c r="P31" s="237">
        <v>9516733.6282700002</v>
      </c>
      <c r="Q31" s="237">
        <v>197829.66727999997</v>
      </c>
      <c r="R31" s="237">
        <v>9714563.2955499999</v>
      </c>
      <c r="S31" s="56"/>
      <c r="T31" s="57"/>
      <c r="U31" s="57"/>
      <c r="V31" s="57"/>
    </row>
    <row r="32" spans="1:22" ht="20.100000000000001" customHeight="1">
      <c r="A32" s="177" t="s">
        <v>161</v>
      </c>
      <c r="B32" s="236">
        <v>322292.52504000004</v>
      </c>
      <c r="C32" s="237">
        <v>1242631.3842999998</v>
      </c>
      <c r="D32" s="237">
        <v>235730.08976000003</v>
      </c>
      <c r="E32" s="237">
        <v>395748.6593</v>
      </c>
      <c r="F32" s="237">
        <v>373984.91698000004</v>
      </c>
      <c r="G32" s="237">
        <v>980756.02682999999</v>
      </c>
      <c r="H32" s="237">
        <v>568693.48241000006</v>
      </c>
      <c r="I32" s="237">
        <v>410236.84523999994</v>
      </c>
      <c r="J32" s="237">
        <v>435689.14918000001</v>
      </c>
      <c r="K32" s="236">
        <v>1060509.0729099999</v>
      </c>
      <c r="L32" s="237">
        <v>1151242.9951269999</v>
      </c>
      <c r="M32" s="237">
        <v>1114683.33161</v>
      </c>
      <c r="N32" s="237">
        <v>378285.47201999993</v>
      </c>
      <c r="O32" s="237">
        <v>477768.37594000006</v>
      </c>
      <c r="P32" s="237">
        <v>9148252.3266470004</v>
      </c>
      <c r="Q32" s="237">
        <v>193137.02434900001</v>
      </c>
      <c r="R32" s="237">
        <v>9341389.3509960007</v>
      </c>
      <c r="S32" s="58"/>
      <c r="T32" s="57"/>
      <c r="U32" s="57"/>
      <c r="V32" s="57"/>
    </row>
    <row r="33" spans="1:22" ht="20.100000000000001" customHeight="1">
      <c r="A33" s="180" t="s">
        <v>162</v>
      </c>
      <c r="B33" s="239">
        <v>286703.54693000001</v>
      </c>
      <c r="C33" s="240">
        <v>1064220.4136000001</v>
      </c>
      <c r="D33" s="240">
        <v>212983.22906000001</v>
      </c>
      <c r="E33" s="240">
        <v>347304.72019000002</v>
      </c>
      <c r="F33" s="240">
        <v>332717.10668000003</v>
      </c>
      <c r="G33" s="240">
        <v>849349.03387999989</v>
      </c>
      <c r="H33" s="240">
        <v>495356.79458000005</v>
      </c>
      <c r="I33" s="240">
        <v>362061.79564999999</v>
      </c>
      <c r="J33" s="240">
        <v>387008.15719</v>
      </c>
      <c r="K33" s="239">
        <v>916113.72104895429</v>
      </c>
      <c r="L33" s="240">
        <v>1114817.1192209998</v>
      </c>
      <c r="M33" s="240">
        <v>1030673.1590299999</v>
      </c>
      <c r="N33" s="240">
        <v>329213.30933999998</v>
      </c>
      <c r="O33" s="240">
        <v>425158.09473000001</v>
      </c>
      <c r="P33" s="240">
        <v>8153680.2011299534</v>
      </c>
      <c r="Q33" s="240">
        <v>186339.213552</v>
      </c>
      <c r="R33" s="240">
        <v>8340019.4146819534</v>
      </c>
      <c r="S33" s="59"/>
      <c r="T33" s="57"/>
      <c r="U33" s="57"/>
      <c r="V33" s="57"/>
    </row>
    <row r="34" spans="1:22" ht="20.100000000000001" customHeight="1">
      <c r="A34" s="177" t="s">
        <v>163</v>
      </c>
      <c r="B34" s="236"/>
      <c r="C34" s="237"/>
      <c r="D34" s="237"/>
      <c r="E34" s="237"/>
      <c r="F34" s="237"/>
      <c r="G34" s="237"/>
      <c r="H34" s="237"/>
      <c r="I34" s="237"/>
      <c r="J34" s="237"/>
      <c r="K34" s="236"/>
      <c r="L34" s="237"/>
      <c r="M34" s="237"/>
      <c r="N34" s="237"/>
      <c r="O34" s="237"/>
      <c r="P34" s="237"/>
      <c r="Q34" s="237"/>
      <c r="R34" s="237"/>
      <c r="S34" s="58"/>
      <c r="T34" s="57"/>
      <c r="U34" s="57"/>
      <c r="V34" s="57"/>
    </row>
    <row r="35" spans="1:22" ht="20.100000000000001" customHeight="1">
      <c r="A35" s="177" t="s">
        <v>164</v>
      </c>
      <c r="B35" s="236"/>
      <c r="C35" s="237"/>
      <c r="D35" s="237"/>
      <c r="E35" s="237"/>
      <c r="F35" s="237"/>
      <c r="G35" s="237"/>
      <c r="H35" s="237"/>
      <c r="I35" s="237"/>
      <c r="J35" s="237"/>
      <c r="K35" s="236"/>
      <c r="L35" s="237"/>
      <c r="M35" s="237"/>
      <c r="N35" s="237"/>
      <c r="O35" s="237"/>
      <c r="P35" s="237"/>
      <c r="Q35" s="237"/>
      <c r="R35" s="237"/>
      <c r="S35" s="58"/>
      <c r="T35" s="57"/>
      <c r="U35" s="57"/>
      <c r="V35" s="57"/>
    </row>
    <row r="36" spans="1:22" ht="20.100000000000001" customHeight="1">
      <c r="A36" s="180" t="s">
        <v>165</v>
      </c>
      <c r="B36" s="239"/>
      <c r="C36" s="240"/>
      <c r="D36" s="240"/>
      <c r="E36" s="240"/>
      <c r="F36" s="240"/>
      <c r="G36" s="240"/>
      <c r="H36" s="240"/>
      <c r="I36" s="240"/>
      <c r="J36" s="240"/>
      <c r="K36" s="239"/>
      <c r="L36" s="240"/>
      <c r="M36" s="240"/>
      <c r="N36" s="240"/>
      <c r="O36" s="240"/>
      <c r="P36" s="240"/>
      <c r="Q36" s="240"/>
      <c r="R36" s="240"/>
      <c r="S36" s="58"/>
      <c r="T36" s="57"/>
      <c r="U36" s="57"/>
      <c r="V36" s="57"/>
    </row>
    <row r="37" spans="1:22" ht="20.100000000000001" customHeight="1">
      <c r="A37" s="177" t="s">
        <v>166</v>
      </c>
      <c r="B37" s="236"/>
      <c r="C37" s="237"/>
      <c r="D37" s="237"/>
      <c r="E37" s="237"/>
      <c r="F37" s="237"/>
      <c r="G37" s="237"/>
      <c r="H37" s="237"/>
      <c r="I37" s="237"/>
      <c r="J37" s="237"/>
      <c r="K37" s="236"/>
      <c r="L37" s="237"/>
      <c r="M37" s="237"/>
      <c r="N37" s="237"/>
      <c r="O37" s="237"/>
      <c r="P37" s="237"/>
      <c r="Q37" s="237"/>
      <c r="R37" s="237"/>
      <c r="S37" s="58"/>
      <c r="T37" s="57"/>
      <c r="U37" s="57"/>
      <c r="V37" s="57"/>
    </row>
    <row r="38" spans="1:22" ht="20.100000000000001" customHeight="1">
      <c r="A38" s="177" t="s">
        <v>167</v>
      </c>
      <c r="B38" s="236"/>
      <c r="C38" s="237"/>
      <c r="D38" s="237"/>
      <c r="E38" s="237"/>
      <c r="F38" s="237"/>
      <c r="G38" s="237"/>
      <c r="H38" s="237"/>
      <c r="I38" s="237"/>
      <c r="J38" s="237"/>
      <c r="K38" s="236"/>
      <c r="L38" s="237"/>
      <c r="M38" s="237"/>
      <c r="N38" s="237"/>
      <c r="O38" s="237"/>
      <c r="P38" s="237"/>
      <c r="Q38" s="237"/>
      <c r="R38" s="237"/>
      <c r="S38" s="58"/>
      <c r="T38" s="57"/>
      <c r="U38" s="57"/>
      <c r="V38" s="57"/>
    </row>
    <row r="39" spans="1:22" ht="20.100000000000001" customHeight="1">
      <c r="A39" s="180" t="s">
        <v>168</v>
      </c>
      <c r="B39" s="239"/>
      <c r="C39" s="240"/>
      <c r="D39" s="240"/>
      <c r="E39" s="240"/>
      <c r="F39" s="240"/>
      <c r="G39" s="240"/>
      <c r="H39" s="240"/>
      <c r="I39" s="240"/>
      <c r="J39" s="240"/>
      <c r="K39" s="239"/>
      <c r="L39" s="240"/>
      <c r="M39" s="240"/>
      <c r="N39" s="240"/>
      <c r="O39" s="240"/>
      <c r="P39" s="240"/>
      <c r="Q39" s="240"/>
      <c r="R39" s="240"/>
      <c r="S39" s="58"/>
      <c r="T39" s="57"/>
      <c r="U39" s="57"/>
      <c r="V39" s="57"/>
    </row>
    <row r="40" spans="1:22" ht="20.100000000000001" customHeight="1">
      <c r="A40" s="177" t="s">
        <v>169</v>
      </c>
      <c r="B40" s="236"/>
      <c r="C40" s="237"/>
      <c r="D40" s="237"/>
      <c r="E40" s="237"/>
      <c r="F40" s="237"/>
      <c r="G40" s="237"/>
      <c r="H40" s="237"/>
      <c r="I40" s="237"/>
      <c r="J40" s="237"/>
      <c r="K40" s="236"/>
      <c r="L40" s="237"/>
      <c r="M40" s="237"/>
      <c r="N40" s="237"/>
      <c r="O40" s="237"/>
      <c r="P40" s="237"/>
      <c r="Q40" s="237"/>
      <c r="R40" s="237"/>
      <c r="S40" s="58"/>
      <c r="T40" s="57"/>
      <c r="U40" s="57"/>
      <c r="V40" s="57"/>
    </row>
    <row r="41" spans="1:22" ht="20.100000000000001" customHeight="1">
      <c r="A41" s="177" t="s">
        <v>170</v>
      </c>
      <c r="B41" s="236"/>
      <c r="C41" s="237"/>
      <c r="D41" s="237"/>
      <c r="E41" s="237"/>
      <c r="F41" s="237"/>
      <c r="G41" s="237"/>
      <c r="H41" s="237"/>
      <c r="I41" s="237"/>
      <c r="J41" s="237"/>
      <c r="K41" s="236"/>
      <c r="L41" s="237"/>
      <c r="M41" s="237"/>
      <c r="N41" s="237"/>
      <c r="O41" s="237"/>
      <c r="P41" s="237"/>
      <c r="Q41" s="237"/>
      <c r="R41" s="237"/>
      <c r="S41" s="58"/>
      <c r="T41" s="57"/>
      <c r="U41" s="57"/>
      <c r="V41" s="57"/>
    </row>
    <row r="42" spans="1:22" ht="20.100000000000001" customHeight="1">
      <c r="A42" s="180" t="s">
        <v>171</v>
      </c>
      <c r="B42" s="239"/>
      <c r="C42" s="240"/>
      <c r="D42" s="240"/>
      <c r="E42" s="240"/>
      <c r="F42" s="240"/>
      <c r="G42" s="240"/>
      <c r="H42" s="240"/>
      <c r="I42" s="240"/>
      <c r="J42" s="240"/>
      <c r="K42" s="239"/>
      <c r="L42" s="240"/>
      <c r="M42" s="240"/>
      <c r="N42" s="240"/>
      <c r="O42" s="240"/>
      <c r="P42" s="240"/>
      <c r="Q42" s="240"/>
      <c r="R42" s="240"/>
      <c r="S42" s="58"/>
      <c r="T42" s="57"/>
      <c r="U42" s="57"/>
      <c r="V42" s="57"/>
    </row>
    <row r="43" spans="1:22" ht="20.100000000000001" customHeight="1">
      <c r="A43" s="177" t="s">
        <v>48</v>
      </c>
      <c r="B43" s="236">
        <f>SUM(B31:B33)</f>
        <v>951078.44559999998</v>
      </c>
      <c r="C43" s="236">
        <f>SUM(C31:C33)</f>
        <v>3632102.0089599998</v>
      </c>
      <c r="D43" s="236">
        <f t="shared" ref="D43:J43" si="14">SUM(D31:D33)</f>
        <v>697806.31865000003</v>
      </c>
      <c r="E43" s="236">
        <f t="shared" si="14"/>
        <v>1149090.2838600001</v>
      </c>
      <c r="F43" s="236">
        <f t="shared" si="14"/>
        <v>1095733.0420000001</v>
      </c>
      <c r="G43" s="236">
        <f t="shared" si="14"/>
        <v>2823654.07651</v>
      </c>
      <c r="H43" s="236">
        <f t="shared" si="14"/>
        <v>1669011.5899800002</v>
      </c>
      <c r="I43" s="236">
        <f t="shared" si="14"/>
        <v>1201392.1911499999</v>
      </c>
      <c r="J43" s="236">
        <f t="shared" si="14"/>
        <v>1277271.2998299999</v>
      </c>
      <c r="K43" s="236">
        <f>SUM(K31:K33)</f>
        <v>3099821.7995189545</v>
      </c>
      <c r="L43" s="236">
        <f t="shared" ref="L43:R43" si="15">SUM(L31:L33)</f>
        <v>3519993.3603279991</v>
      </c>
      <c r="M43" s="236">
        <f t="shared" si="15"/>
        <v>3206340.7547699995</v>
      </c>
      <c r="N43" s="236">
        <f t="shared" si="15"/>
        <v>1102878.5532599997</v>
      </c>
      <c r="O43" s="236">
        <f t="shared" si="15"/>
        <v>1392492.43163</v>
      </c>
      <c r="P43" s="236">
        <f t="shared" si="15"/>
        <v>26818666.156046953</v>
      </c>
      <c r="Q43" s="236">
        <f t="shared" si="15"/>
        <v>577305.90518100001</v>
      </c>
      <c r="R43" s="236">
        <f t="shared" si="15"/>
        <v>27395972.061227951</v>
      </c>
    </row>
    <row r="44" spans="1:22" ht="20.100000000000001" customHeight="1">
      <c r="A44" s="177" t="s">
        <v>56</v>
      </c>
      <c r="B44" s="409">
        <f>SUM(B34:B36)</f>
        <v>0</v>
      </c>
      <c r="C44" s="409">
        <f>SUM(C34:C36)</f>
        <v>0</v>
      </c>
      <c r="D44" s="409">
        <f t="shared" ref="D44:J44" si="16">SUM(D34:D36)</f>
        <v>0</v>
      </c>
      <c r="E44" s="409">
        <f t="shared" si="16"/>
        <v>0</v>
      </c>
      <c r="F44" s="409">
        <f t="shared" si="16"/>
        <v>0</v>
      </c>
      <c r="G44" s="409">
        <f t="shared" si="16"/>
        <v>0</v>
      </c>
      <c r="H44" s="409">
        <f t="shared" si="16"/>
        <v>0</v>
      </c>
      <c r="I44" s="409">
        <f t="shared" si="16"/>
        <v>0</v>
      </c>
      <c r="J44" s="409">
        <f t="shared" si="16"/>
        <v>0</v>
      </c>
      <c r="K44" s="409">
        <f>SUM(K34:K36)</f>
        <v>0</v>
      </c>
      <c r="L44" s="409">
        <f t="shared" ref="L44:R44" si="17">SUM(L34:L36)</f>
        <v>0</v>
      </c>
      <c r="M44" s="409">
        <f t="shared" si="17"/>
        <v>0</v>
      </c>
      <c r="N44" s="409">
        <f t="shared" si="17"/>
        <v>0</v>
      </c>
      <c r="O44" s="409">
        <f t="shared" si="17"/>
        <v>0</v>
      </c>
      <c r="P44" s="409">
        <f t="shared" si="17"/>
        <v>0</v>
      </c>
      <c r="Q44" s="409">
        <f t="shared" si="17"/>
        <v>0</v>
      </c>
      <c r="R44" s="409">
        <f t="shared" si="17"/>
        <v>0</v>
      </c>
    </row>
    <row r="45" spans="1:22" ht="20.100000000000001" customHeight="1">
      <c r="A45" s="177" t="s">
        <v>63</v>
      </c>
      <c r="B45" s="409">
        <f>SUM(B37:B39)</f>
        <v>0</v>
      </c>
      <c r="C45" s="409">
        <f>SUM(C37:C39)</f>
        <v>0</v>
      </c>
      <c r="D45" s="409">
        <f t="shared" ref="D45:J45" si="18">SUM(D37:D39)</f>
        <v>0</v>
      </c>
      <c r="E45" s="409">
        <f t="shared" si="18"/>
        <v>0</v>
      </c>
      <c r="F45" s="409">
        <f t="shared" si="18"/>
        <v>0</v>
      </c>
      <c r="G45" s="409">
        <f t="shared" si="18"/>
        <v>0</v>
      </c>
      <c r="H45" s="409">
        <f t="shared" si="18"/>
        <v>0</v>
      </c>
      <c r="I45" s="409">
        <f t="shared" si="18"/>
        <v>0</v>
      </c>
      <c r="J45" s="409">
        <f t="shared" si="18"/>
        <v>0</v>
      </c>
      <c r="K45" s="409">
        <f>SUM(K37:K39)</f>
        <v>0</v>
      </c>
      <c r="L45" s="409">
        <f t="shared" ref="L45:R45" si="19">SUM(L37:L39)</f>
        <v>0</v>
      </c>
      <c r="M45" s="409">
        <f t="shared" si="19"/>
        <v>0</v>
      </c>
      <c r="N45" s="409">
        <f t="shared" si="19"/>
        <v>0</v>
      </c>
      <c r="O45" s="409">
        <f t="shared" si="19"/>
        <v>0</v>
      </c>
      <c r="P45" s="409">
        <f t="shared" si="19"/>
        <v>0</v>
      </c>
      <c r="Q45" s="409">
        <f t="shared" si="19"/>
        <v>0</v>
      </c>
      <c r="R45" s="409">
        <f t="shared" si="19"/>
        <v>0</v>
      </c>
    </row>
    <row r="46" spans="1:22" ht="20.100000000000001" customHeight="1">
      <c r="A46" s="180" t="s">
        <v>57</v>
      </c>
      <c r="B46" s="412">
        <f>SUM(B40:B42)</f>
        <v>0</v>
      </c>
      <c r="C46" s="412">
        <f>SUM(C40:C42)</f>
        <v>0</v>
      </c>
      <c r="D46" s="412">
        <f t="shared" ref="D46:J46" si="20">SUM(D40:D42)</f>
        <v>0</v>
      </c>
      <c r="E46" s="412">
        <f t="shared" si="20"/>
        <v>0</v>
      </c>
      <c r="F46" s="412">
        <f t="shared" si="20"/>
        <v>0</v>
      </c>
      <c r="G46" s="412">
        <f t="shared" si="20"/>
        <v>0</v>
      </c>
      <c r="H46" s="412">
        <f t="shared" si="20"/>
        <v>0</v>
      </c>
      <c r="I46" s="412">
        <f t="shared" si="20"/>
        <v>0</v>
      </c>
      <c r="J46" s="412">
        <f t="shared" si="20"/>
        <v>0</v>
      </c>
      <c r="K46" s="412">
        <f>SUM(K40:K42)</f>
        <v>0</v>
      </c>
      <c r="L46" s="412">
        <f t="shared" ref="L46:R46" si="21">SUM(L40:L42)</f>
        <v>0</v>
      </c>
      <c r="M46" s="412">
        <f t="shared" si="21"/>
        <v>0</v>
      </c>
      <c r="N46" s="412">
        <f t="shared" si="21"/>
        <v>0</v>
      </c>
      <c r="O46" s="412">
        <f t="shared" si="21"/>
        <v>0</v>
      </c>
      <c r="P46" s="412">
        <f t="shared" si="21"/>
        <v>0</v>
      </c>
      <c r="Q46" s="412">
        <f t="shared" si="21"/>
        <v>0</v>
      </c>
      <c r="R46" s="412">
        <f t="shared" si="21"/>
        <v>0</v>
      </c>
    </row>
    <row r="47" spans="1:22" ht="20.100000000000001" customHeight="1">
      <c r="A47" s="177" t="s">
        <v>58</v>
      </c>
      <c r="B47" s="409">
        <f>SUM(B31:B36)</f>
        <v>951078.44559999998</v>
      </c>
      <c r="C47" s="409">
        <f>SUM(C31:C36)</f>
        <v>3632102.0089599998</v>
      </c>
      <c r="D47" s="409">
        <f t="shared" ref="D47:J47" si="22">SUM(D31:D36)</f>
        <v>697806.31865000003</v>
      </c>
      <c r="E47" s="409">
        <f t="shared" si="22"/>
        <v>1149090.2838600001</v>
      </c>
      <c r="F47" s="409">
        <f t="shared" si="22"/>
        <v>1095733.0420000001</v>
      </c>
      <c r="G47" s="409">
        <f t="shared" si="22"/>
        <v>2823654.07651</v>
      </c>
      <c r="H47" s="409">
        <f t="shared" si="22"/>
        <v>1669011.5899800002</v>
      </c>
      <c r="I47" s="409">
        <f t="shared" si="22"/>
        <v>1201392.1911499999</v>
      </c>
      <c r="J47" s="409">
        <f t="shared" si="22"/>
        <v>1277271.2998299999</v>
      </c>
      <c r="K47" s="409">
        <f>SUM(K31:K36)</f>
        <v>3099821.7995189545</v>
      </c>
      <c r="L47" s="409">
        <f t="shared" ref="L47:R47" si="23">SUM(L31:L36)</f>
        <v>3519993.3603279991</v>
      </c>
      <c r="M47" s="409">
        <f t="shared" si="23"/>
        <v>3206340.7547699995</v>
      </c>
      <c r="N47" s="409">
        <f t="shared" si="23"/>
        <v>1102878.5532599997</v>
      </c>
      <c r="O47" s="409">
        <f t="shared" si="23"/>
        <v>1392492.43163</v>
      </c>
      <c r="P47" s="409">
        <f t="shared" si="23"/>
        <v>26818666.156046953</v>
      </c>
      <c r="Q47" s="409">
        <f t="shared" si="23"/>
        <v>577305.90518100001</v>
      </c>
      <c r="R47" s="409">
        <f t="shared" si="23"/>
        <v>27395972.061227951</v>
      </c>
    </row>
    <row r="48" spans="1:22" ht="20.100000000000001" customHeight="1">
      <c r="A48" s="180" t="s">
        <v>59</v>
      </c>
      <c r="B48" s="412">
        <f>SUM(B37:B42)</f>
        <v>0</v>
      </c>
      <c r="C48" s="412">
        <f>SUM(C37:C42)</f>
        <v>0</v>
      </c>
      <c r="D48" s="412">
        <f t="shared" ref="D48:J48" si="24">SUM(D37:D42)</f>
        <v>0</v>
      </c>
      <c r="E48" s="412">
        <f t="shared" si="24"/>
        <v>0</v>
      </c>
      <c r="F48" s="412">
        <f t="shared" si="24"/>
        <v>0</v>
      </c>
      <c r="G48" s="412">
        <f t="shared" si="24"/>
        <v>0</v>
      </c>
      <c r="H48" s="412">
        <f t="shared" si="24"/>
        <v>0</v>
      </c>
      <c r="I48" s="412">
        <f t="shared" si="24"/>
        <v>0</v>
      </c>
      <c r="J48" s="412">
        <f t="shared" si="24"/>
        <v>0</v>
      </c>
      <c r="K48" s="412">
        <f>SUM(K37:K42)</f>
        <v>0</v>
      </c>
      <c r="L48" s="412">
        <f t="shared" ref="L48:R48" si="25">SUM(L37:L42)</f>
        <v>0</v>
      </c>
      <c r="M48" s="412">
        <f t="shared" si="25"/>
        <v>0</v>
      </c>
      <c r="N48" s="412">
        <f t="shared" si="25"/>
        <v>0</v>
      </c>
      <c r="O48" s="412">
        <f t="shared" si="25"/>
        <v>0</v>
      </c>
      <c r="P48" s="412">
        <f t="shared" si="25"/>
        <v>0</v>
      </c>
      <c r="Q48" s="412">
        <f t="shared" si="25"/>
        <v>0</v>
      </c>
      <c r="R48" s="412">
        <f t="shared" si="25"/>
        <v>0</v>
      </c>
    </row>
    <row r="49" spans="1:18" ht="20.100000000000001" customHeight="1">
      <c r="A49" s="180" t="s">
        <v>172</v>
      </c>
      <c r="B49" s="412">
        <f>SUM(B31:B42)</f>
        <v>951078.44559999998</v>
      </c>
      <c r="C49" s="412">
        <f>SUM(C31:C42)</f>
        <v>3632102.0089599998</v>
      </c>
      <c r="D49" s="412">
        <f t="shared" ref="D49:J49" si="26">SUM(D31:D42)</f>
        <v>697806.31865000003</v>
      </c>
      <c r="E49" s="412">
        <f t="shared" si="26"/>
        <v>1149090.2838600001</v>
      </c>
      <c r="F49" s="412">
        <f t="shared" si="26"/>
        <v>1095733.0420000001</v>
      </c>
      <c r="G49" s="412">
        <f t="shared" si="26"/>
        <v>2823654.07651</v>
      </c>
      <c r="H49" s="412">
        <f t="shared" si="26"/>
        <v>1669011.5899800002</v>
      </c>
      <c r="I49" s="412">
        <f t="shared" si="26"/>
        <v>1201392.1911499999</v>
      </c>
      <c r="J49" s="412">
        <f t="shared" si="26"/>
        <v>1277271.2998299999</v>
      </c>
      <c r="K49" s="412">
        <f>SUM(K31:K42)</f>
        <v>3099821.7995189545</v>
      </c>
      <c r="L49" s="412">
        <f t="shared" ref="L49:R49" si="27">SUM(L31:L42)</f>
        <v>3519993.3603279991</v>
      </c>
      <c r="M49" s="412">
        <f t="shared" si="27"/>
        <v>3206340.7547699995</v>
      </c>
      <c r="N49" s="412">
        <f t="shared" si="27"/>
        <v>1102878.5532599997</v>
      </c>
      <c r="O49" s="412">
        <f t="shared" si="27"/>
        <v>1392492.43163</v>
      </c>
      <c r="P49" s="412">
        <f t="shared" si="27"/>
        <v>26818666.156046953</v>
      </c>
      <c r="Q49" s="412">
        <f t="shared" si="27"/>
        <v>577305.90518100001</v>
      </c>
      <c r="R49" s="412">
        <f t="shared" si="27"/>
        <v>27395972.061227951</v>
      </c>
    </row>
    <row r="50" spans="1:18" ht="12" customHeight="1">
      <c r="E50" s="63"/>
      <c r="F50" s="63"/>
      <c r="G50" s="63"/>
      <c r="L50" s="63"/>
      <c r="M50" s="63"/>
      <c r="N50" s="63"/>
    </row>
    <row r="51" spans="1:18" ht="12" customHeight="1">
      <c r="E51" s="63"/>
      <c r="F51" s="63"/>
      <c r="G51" s="63"/>
      <c r="L51" s="63"/>
      <c r="M51" s="63"/>
      <c r="N51" s="63"/>
    </row>
    <row r="52" spans="1:18" ht="12" customHeight="1">
      <c r="E52" s="63"/>
      <c r="F52" s="63"/>
      <c r="G52" s="63"/>
      <c r="L52" s="63"/>
      <c r="M52" s="63"/>
      <c r="N52" s="63"/>
    </row>
    <row r="53" spans="1:18" ht="12" customHeight="1">
      <c r="E53" s="63"/>
      <c r="F53" s="63"/>
      <c r="G53" s="63"/>
      <c r="L53" s="63"/>
      <c r="M53" s="63"/>
      <c r="N53" s="63"/>
    </row>
    <row r="54" spans="1:18" ht="12" customHeight="1"/>
    <row r="55" spans="1:18" ht="12" customHeight="1"/>
    <row r="56" spans="1:18" ht="12" customHeight="1"/>
    <row r="57" spans="1:18" ht="12" customHeight="1"/>
    <row r="58" spans="1:18" ht="12" customHeight="1"/>
  </sheetData>
  <mergeCells count="4">
    <mergeCell ref="A29:R29"/>
    <mergeCell ref="A1:R1"/>
    <mergeCell ref="A2:I2"/>
    <mergeCell ref="A3:R3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&amp;C&amp;"Calibri,Obyčejné"&amp;9&amp;P</oddFooter>
  </headerFooter>
  <ignoredErrors>
    <ignoredError sqref="B18:R18 B44:R44" formulaRange="1"/>
  </ignoredError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List6"/>
  <dimension ref="A1:U29"/>
  <sheetViews>
    <sheetView showGridLines="0" topLeftCell="A13" zoomScaleNormal="100" zoomScaleSheetLayoutView="100" workbookViewId="0">
      <selection activeCell="K1" sqref="K1"/>
    </sheetView>
  </sheetViews>
  <sheetFormatPr defaultColWidth="9.140625" defaultRowHeight="12.75"/>
  <cols>
    <col min="1" max="1" width="6.42578125" style="108" customWidth="1"/>
    <col min="2" max="6" width="4.7109375" style="108" customWidth="1"/>
    <col min="7" max="9" width="4.85546875" style="108" customWidth="1"/>
    <col min="10" max="14" width="4.7109375" style="108" customWidth="1"/>
    <col min="15" max="15" width="3.7109375" style="108" customWidth="1"/>
    <col min="16" max="19" width="4.7109375" style="108" customWidth="1"/>
    <col min="20" max="20" width="3.7109375" style="108" customWidth="1"/>
    <col min="21" max="21" width="5" style="108" customWidth="1"/>
    <col min="22" max="16384" width="9.140625" style="108"/>
  </cols>
  <sheetData>
    <row r="1" spans="1:20" ht="20.25">
      <c r="A1" s="118" t="s">
        <v>291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</row>
    <row r="2" spans="1:20" ht="15" customHeight="1">
      <c r="E2" s="109"/>
      <c r="F2" s="109"/>
    </row>
    <row r="3" spans="1:20" ht="15" customHeight="1">
      <c r="A3" s="542" t="s">
        <v>188</v>
      </c>
      <c r="B3" s="542"/>
      <c r="C3" s="542"/>
      <c r="D3" s="542"/>
      <c r="E3" s="542"/>
      <c r="F3" s="542"/>
      <c r="G3" s="542"/>
      <c r="H3" s="542"/>
      <c r="I3" s="542"/>
      <c r="J3" s="542"/>
      <c r="K3" s="542"/>
      <c r="L3" s="542"/>
      <c r="M3" s="542"/>
      <c r="N3" s="542"/>
      <c r="O3" s="542"/>
      <c r="P3" s="542"/>
      <c r="Q3" s="542"/>
      <c r="R3" s="542"/>
      <c r="S3" s="542"/>
      <c r="T3" s="542"/>
    </row>
    <row r="4" spans="1:20" ht="15" customHeight="1">
      <c r="A4" s="72"/>
      <c r="C4" s="110"/>
      <c r="D4" s="110"/>
      <c r="E4" s="110"/>
      <c r="F4" s="110"/>
      <c r="G4" s="110"/>
      <c r="H4" s="61"/>
      <c r="I4" s="61"/>
    </row>
    <row r="5" spans="1:20" ht="15" customHeight="1">
      <c r="A5" s="72"/>
      <c r="C5" s="110"/>
      <c r="D5" s="110"/>
      <c r="E5" s="110"/>
      <c r="F5" s="110"/>
      <c r="G5" s="110"/>
      <c r="H5" s="61"/>
      <c r="I5" s="61"/>
    </row>
    <row r="6" spans="1:20" ht="15" customHeight="1">
      <c r="A6" s="72"/>
      <c r="B6" s="111"/>
      <c r="C6" s="111"/>
      <c r="D6" s="110"/>
      <c r="E6" s="110"/>
      <c r="F6" s="110"/>
      <c r="G6" s="111"/>
      <c r="H6" s="12"/>
      <c r="I6" s="61"/>
    </row>
    <row r="7" spans="1:20" ht="15" customHeight="1">
      <c r="A7" s="72"/>
      <c r="B7" s="111"/>
      <c r="C7" s="111"/>
      <c r="D7" s="110"/>
      <c r="E7" s="110"/>
      <c r="F7" s="110"/>
      <c r="G7" s="111"/>
      <c r="H7" s="12"/>
      <c r="I7" s="61"/>
    </row>
    <row r="8" spans="1:20" ht="15" customHeight="1">
      <c r="A8" s="72"/>
      <c r="B8" s="111"/>
      <c r="C8" s="111"/>
      <c r="D8" s="110"/>
      <c r="E8" s="110"/>
      <c r="F8" s="110"/>
      <c r="G8" s="111"/>
      <c r="H8" s="12"/>
      <c r="I8" s="61"/>
    </row>
    <row r="9" spans="1:20" ht="15" customHeight="1">
      <c r="A9" s="72"/>
      <c r="B9" s="110"/>
      <c r="C9" s="110"/>
      <c r="D9" s="110"/>
      <c r="E9" s="110"/>
      <c r="F9" s="110"/>
      <c r="G9" s="111"/>
      <c r="H9" s="12"/>
      <c r="I9" s="61"/>
    </row>
    <row r="10" spans="1:20" ht="15" customHeight="1">
      <c r="A10" s="72"/>
      <c r="B10" s="110"/>
      <c r="C10" s="110"/>
      <c r="D10" s="110"/>
      <c r="E10" s="110"/>
      <c r="F10" s="110"/>
      <c r="G10" s="110"/>
      <c r="H10" s="61"/>
      <c r="I10" s="61"/>
    </row>
    <row r="11" spans="1:20" ht="15" customHeight="1">
      <c r="A11" s="72"/>
      <c r="B11" s="110"/>
      <c r="C11" s="110"/>
      <c r="D11" s="110"/>
      <c r="E11" s="110"/>
      <c r="F11" s="110"/>
      <c r="G11" s="110"/>
      <c r="H11" s="61"/>
      <c r="I11" s="61"/>
    </row>
    <row r="12" spans="1:20" ht="15" customHeight="1">
      <c r="A12" s="72"/>
      <c r="B12" s="110"/>
      <c r="C12" s="110"/>
      <c r="D12" s="110"/>
      <c r="E12" s="110"/>
      <c r="F12" s="110"/>
      <c r="G12" s="110"/>
      <c r="H12" s="61"/>
      <c r="I12" s="61"/>
    </row>
    <row r="13" spans="1:20" ht="15" customHeight="1">
      <c r="A13" s="72"/>
      <c r="B13" s="110"/>
      <c r="C13" s="110"/>
      <c r="D13" s="110"/>
      <c r="E13" s="110"/>
      <c r="F13" s="110"/>
      <c r="G13" s="110"/>
      <c r="H13" s="61"/>
      <c r="I13" s="61"/>
    </row>
    <row r="14" spans="1:20" ht="15" customHeight="1">
      <c r="A14" s="72"/>
      <c r="B14" s="110"/>
      <c r="C14" s="110"/>
      <c r="D14" s="110"/>
      <c r="E14" s="110"/>
      <c r="F14" s="110"/>
      <c r="G14" s="110"/>
      <c r="H14" s="112"/>
      <c r="I14" s="112"/>
    </row>
    <row r="15" spans="1:20" ht="15" customHeight="1">
      <c r="A15" s="113"/>
      <c r="B15" s="113"/>
      <c r="C15" s="113"/>
      <c r="D15" s="113"/>
      <c r="E15" s="113"/>
      <c r="F15" s="113"/>
      <c r="G15" s="114"/>
      <c r="H15" s="115"/>
      <c r="I15" s="115"/>
    </row>
    <row r="16" spans="1:20" ht="15" customHeight="1">
      <c r="A16" s="113"/>
      <c r="B16" s="113"/>
      <c r="C16" s="113"/>
      <c r="D16" s="113"/>
      <c r="E16" s="113"/>
      <c r="F16" s="113"/>
    </row>
    <row r="17" spans="1:21" ht="15" customHeight="1">
      <c r="A17" s="113"/>
      <c r="B17" s="113"/>
      <c r="C17" s="113"/>
      <c r="D17" s="113"/>
      <c r="E17" s="113"/>
      <c r="F17" s="113"/>
    </row>
    <row r="18" spans="1:21" ht="15" customHeight="1">
      <c r="A18" s="113"/>
      <c r="B18" s="113"/>
      <c r="C18" s="113"/>
      <c r="D18" s="113"/>
      <c r="E18" s="113"/>
      <c r="F18" s="113"/>
    </row>
    <row r="19" spans="1:21" ht="15" customHeight="1">
      <c r="A19" s="113"/>
      <c r="B19" s="113"/>
      <c r="C19" s="113"/>
      <c r="D19" s="113"/>
      <c r="E19" s="113"/>
      <c r="F19" s="113"/>
    </row>
    <row r="20" spans="1:21" ht="15" customHeight="1">
      <c r="A20" s="113"/>
      <c r="B20" s="113"/>
      <c r="C20" s="113"/>
      <c r="D20" s="113"/>
      <c r="E20" s="113"/>
      <c r="F20" s="113"/>
    </row>
    <row r="21" spans="1:21" ht="12.95" customHeight="1">
      <c r="B21" s="116"/>
      <c r="C21" s="116"/>
      <c r="D21" s="116"/>
      <c r="E21" s="113"/>
      <c r="F21" s="114"/>
      <c r="G21" s="114"/>
      <c r="H21" s="114"/>
    </row>
    <row r="22" spans="1:21" ht="12.95" customHeight="1">
      <c r="B22" s="116"/>
      <c r="C22" s="116"/>
      <c r="D22" s="116"/>
      <c r="G22" s="543"/>
      <c r="H22" s="543"/>
      <c r="I22" s="543"/>
      <c r="K22" s="543"/>
      <c r="L22" s="543"/>
      <c r="M22" s="543"/>
      <c r="N22" s="543"/>
      <c r="P22" s="543"/>
      <c r="Q22" s="543"/>
      <c r="R22" s="543"/>
      <c r="S22" s="543"/>
      <c r="T22" s="543"/>
      <c r="U22" s="543"/>
    </row>
    <row r="23" spans="1:21" ht="12.95" customHeight="1">
      <c r="B23" s="116"/>
      <c r="C23" s="116"/>
      <c r="D23" s="116"/>
      <c r="G23" s="543"/>
      <c r="H23" s="543"/>
      <c r="I23" s="543"/>
      <c r="K23" s="544"/>
      <c r="L23" s="544"/>
      <c r="M23" s="544"/>
      <c r="N23" s="544"/>
      <c r="P23" s="543"/>
      <c r="Q23" s="543"/>
      <c r="R23" s="543"/>
      <c r="S23" s="543"/>
      <c r="T23" s="543"/>
      <c r="U23" s="543"/>
    </row>
    <row r="24" spans="1:21" ht="12.95" customHeight="1">
      <c r="B24" s="116"/>
      <c r="C24" s="116"/>
      <c r="D24" s="116"/>
      <c r="G24" s="543"/>
      <c r="H24" s="543"/>
      <c r="I24" s="543"/>
      <c r="K24" s="544"/>
      <c r="L24" s="544"/>
      <c r="M24" s="544"/>
      <c r="N24" s="544"/>
      <c r="P24" s="544"/>
      <c r="Q24" s="544"/>
      <c r="R24" s="544"/>
      <c r="S24" s="544"/>
      <c r="T24" s="544"/>
      <c r="U24" s="544"/>
    </row>
    <row r="25" spans="1:21" ht="12" customHeight="1">
      <c r="A25" s="113"/>
      <c r="B25" s="113"/>
      <c r="C25" s="113"/>
      <c r="D25" s="113"/>
      <c r="E25" s="113"/>
      <c r="F25" s="113"/>
      <c r="H25" s="117"/>
      <c r="I25" s="117"/>
      <c r="P25" s="544"/>
      <c r="Q25" s="544"/>
      <c r="R25" s="544"/>
      <c r="S25" s="544"/>
      <c r="T25" s="544"/>
      <c r="U25" s="544"/>
    </row>
    <row r="26" spans="1:21" ht="15" customHeight="1"/>
    <row r="27" spans="1:21" ht="15" customHeight="1"/>
    <row r="28" spans="1:21" ht="15" customHeight="1"/>
    <row r="29" spans="1:21" ht="15" customHeight="1"/>
  </sheetData>
  <mergeCells count="9">
    <mergeCell ref="A3:T3"/>
    <mergeCell ref="G22:I22"/>
    <mergeCell ref="K22:N22"/>
    <mergeCell ref="P22:U22"/>
    <mergeCell ref="G23:I23"/>
    <mergeCell ref="K23:N24"/>
    <mergeCell ref="P23:U23"/>
    <mergeCell ref="G24:I24"/>
    <mergeCell ref="P24:U2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7CD3B-C327-4840-8DA5-C5AE8410C6E1}">
  <dimension ref="A25:F50"/>
  <sheetViews>
    <sheetView showGridLines="0" topLeftCell="A43" zoomScaleNormal="100" workbookViewId="0">
      <selection activeCell="K1" sqref="K1"/>
    </sheetView>
  </sheetViews>
  <sheetFormatPr defaultColWidth="9.140625" defaultRowHeight="12.75"/>
  <cols>
    <col min="1" max="1" width="9.140625" style="381"/>
    <col min="2" max="2" width="11.28515625" style="381" bestFit="1" customWidth="1"/>
    <col min="3" max="16384" width="9.140625" style="381"/>
  </cols>
  <sheetData>
    <row r="25" spans="6:6">
      <c r="F25" s="380"/>
    </row>
    <row r="26" spans="6:6">
      <c r="F26" s="380"/>
    </row>
    <row r="27" spans="6:6">
      <c r="F27" s="380"/>
    </row>
    <row r="28" spans="6:6">
      <c r="F28" s="380"/>
    </row>
    <row r="47" spans="1:3" ht="15">
      <c r="A47" s="382" t="s">
        <v>312</v>
      </c>
    </row>
    <row r="48" spans="1:3" ht="14.25">
      <c r="A48" s="383" t="s">
        <v>313</v>
      </c>
      <c r="B48" s="384"/>
      <c r="C48" s="384"/>
    </row>
    <row r="50" spans="1:2" ht="14.25">
      <c r="A50" s="385" t="s">
        <v>315</v>
      </c>
      <c r="B50" s="386">
        <f ca="1">TODAY()</f>
        <v>45075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/>
  <dimension ref="A1:B42"/>
  <sheetViews>
    <sheetView showGridLines="0" topLeftCell="A28" zoomScaleNormal="100" zoomScaleSheetLayoutView="100" workbookViewId="0">
      <selection activeCell="K1" sqref="K1"/>
    </sheetView>
  </sheetViews>
  <sheetFormatPr defaultColWidth="9.140625" defaultRowHeight="14.25"/>
  <cols>
    <col min="1" max="1" width="20.28515625" style="1" customWidth="1"/>
    <col min="2" max="2" width="79" style="24" customWidth="1"/>
    <col min="3" max="3" width="6.5703125" style="22" customWidth="1"/>
    <col min="4" max="4" width="11.7109375" style="22" customWidth="1"/>
    <col min="5" max="6" width="9.140625" style="22"/>
    <col min="7" max="7" width="11.7109375" style="22" customWidth="1"/>
    <col min="8" max="16384" width="9.140625" style="22"/>
  </cols>
  <sheetData>
    <row r="1" spans="1:2" ht="20.25">
      <c r="A1" s="54" t="s">
        <v>286</v>
      </c>
      <c r="B1" s="21"/>
    </row>
    <row r="2" spans="1:2" ht="6" customHeight="1">
      <c r="B2" s="21"/>
    </row>
    <row r="3" spans="1:2" ht="39.950000000000003" customHeight="1">
      <c r="A3" s="13" t="s">
        <v>240</v>
      </c>
      <c r="B3" s="14" t="s">
        <v>318</v>
      </c>
    </row>
    <row r="4" spans="1:2" ht="24.95" customHeight="1">
      <c r="A4" s="15" t="s">
        <v>93</v>
      </c>
      <c r="B4" s="16" t="s">
        <v>98</v>
      </c>
    </row>
    <row r="5" spans="1:2" ht="24.95" customHeight="1">
      <c r="A5" s="15" t="s">
        <v>99</v>
      </c>
      <c r="B5" s="17" t="s">
        <v>100</v>
      </c>
    </row>
    <row r="6" spans="1:2" ht="24.95" customHeight="1">
      <c r="A6" s="15" t="s">
        <v>7</v>
      </c>
      <c r="B6" s="16" t="s">
        <v>101</v>
      </c>
    </row>
    <row r="7" spans="1:2" ht="24.95" customHeight="1">
      <c r="A7" s="15" t="s">
        <v>102</v>
      </c>
      <c r="B7" s="16" t="s">
        <v>103</v>
      </c>
    </row>
    <row r="8" spans="1:2" ht="24.95" customHeight="1">
      <c r="A8" s="15" t="s">
        <v>104</v>
      </c>
      <c r="B8" s="16" t="s">
        <v>105</v>
      </c>
    </row>
    <row r="9" spans="1:2" ht="24.95" customHeight="1">
      <c r="A9" s="15" t="s">
        <v>211</v>
      </c>
      <c r="B9" s="16" t="s">
        <v>210</v>
      </c>
    </row>
    <row r="10" spans="1:2" ht="24.95" customHeight="1">
      <c r="A10" s="15" t="s">
        <v>87</v>
      </c>
      <c r="B10" s="18" t="s">
        <v>203</v>
      </c>
    </row>
    <row r="11" spans="1:2" ht="24.95" customHeight="1">
      <c r="A11" s="15" t="s">
        <v>106</v>
      </c>
      <c r="B11" s="16" t="s">
        <v>107</v>
      </c>
    </row>
    <row r="12" spans="1:2" ht="24.95" customHeight="1">
      <c r="A12" s="15" t="s">
        <v>108</v>
      </c>
      <c r="B12" s="16" t="s">
        <v>109</v>
      </c>
    </row>
    <row r="13" spans="1:2" ht="24.95" customHeight="1">
      <c r="A13" s="15" t="s">
        <v>110</v>
      </c>
      <c r="B13" s="16" t="s">
        <v>111</v>
      </c>
    </row>
    <row r="14" spans="1:2" ht="24.95" customHeight="1">
      <c r="A14" s="15" t="s">
        <v>213</v>
      </c>
      <c r="B14" s="16" t="s">
        <v>214</v>
      </c>
    </row>
    <row r="15" spans="1:2" ht="24.95" customHeight="1">
      <c r="A15" s="15" t="s">
        <v>6</v>
      </c>
      <c r="B15" s="16" t="s">
        <v>112</v>
      </c>
    </row>
    <row r="16" spans="1:2" ht="24.95" customHeight="1">
      <c r="A16" s="15" t="s">
        <v>65</v>
      </c>
      <c r="B16" s="16" t="s">
        <v>204</v>
      </c>
    </row>
    <row r="17" spans="1:2" ht="24.95" customHeight="1">
      <c r="A17" s="15" t="s">
        <v>113</v>
      </c>
      <c r="B17" s="16" t="s">
        <v>205</v>
      </c>
    </row>
    <row r="18" spans="1:2" ht="24.95" customHeight="1">
      <c r="A18" s="15" t="s">
        <v>114</v>
      </c>
      <c r="B18" s="19" t="s">
        <v>115</v>
      </c>
    </row>
    <row r="19" spans="1:2" ht="24.95" customHeight="1">
      <c r="A19" s="13" t="s">
        <v>116</v>
      </c>
      <c r="B19" s="19" t="s">
        <v>117</v>
      </c>
    </row>
    <row r="20" spans="1:2" ht="39.950000000000003" customHeight="1">
      <c r="A20" s="15" t="s">
        <v>118</v>
      </c>
      <c r="B20" s="19" t="s">
        <v>119</v>
      </c>
    </row>
    <row r="21" spans="1:2" ht="24.75" customHeight="1">
      <c r="A21" s="15" t="s">
        <v>32</v>
      </c>
      <c r="B21" s="20" t="s">
        <v>120</v>
      </c>
    </row>
    <row r="22" spans="1:2" ht="24.95" customHeight="1">
      <c r="A22" s="15" t="s">
        <v>121</v>
      </c>
      <c r="B22" s="19" t="s">
        <v>122</v>
      </c>
    </row>
    <row r="23" spans="1:2" ht="24.95" customHeight="1">
      <c r="A23" s="15" t="s">
        <v>123</v>
      </c>
      <c r="B23" s="16" t="s">
        <v>124</v>
      </c>
    </row>
    <row r="24" spans="1:2" ht="24.95" customHeight="1">
      <c r="A24" s="15" t="s">
        <v>151</v>
      </c>
      <c r="B24" s="16" t="s">
        <v>152</v>
      </c>
    </row>
    <row r="25" spans="1:2" ht="24.95" customHeight="1">
      <c r="A25" s="15" t="s">
        <v>125</v>
      </c>
      <c r="B25" s="16" t="s">
        <v>126</v>
      </c>
    </row>
    <row r="26" spans="1:2" ht="39.950000000000003" customHeight="1">
      <c r="A26" s="15" t="s">
        <v>20</v>
      </c>
      <c r="B26" s="16" t="s">
        <v>206</v>
      </c>
    </row>
    <row r="27" spans="1:2" ht="24.95" customHeight="1">
      <c r="A27" s="15" t="s">
        <v>127</v>
      </c>
      <c r="B27" s="16" t="s">
        <v>128</v>
      </c>
    </row>
    <row r="28" spans="1:2" ht="24.95" customHeight="1">
      <c r="A28" s="15" t="s">
        <v>129</v>
      </c>
      <c r="B28" s="16" t="s">
        <v>130</v>
      </c>
    </row>
    <row r="29" spans="1:2" ht="24.95" customHeight="1">
      <c r="A29" s="15" t="s">
        <v>131</v>
      </c>
      <c r="B29" s="16" t="s">
        <v>132</v>
      </c>
    </row>
    <row r="30" spans="1:2" ht="39.950000000000003" customHeight="1">
      <c r="A30" s="15" t="s">
        <v>133</v>
      </c>
      <c r="B30" s="19" t="s">
        <v>149</v>
      </c>
    </row>
    <row r="31" spans="1:2" ht="24.95" customHeight="1">
      <c r="A31" s="15" t="s">
        <v>134</v>
      </c>
      <c r="B31" s="16" t="s">
        <v>135</v>
      </c>
    </row>
    <row r="32" spans="1:2" ht="24.95" customHeight="1">
      <c r="A32" s="15" t="s">
        <v>136</v>
      </c>
      <c r="B32" s="16" t="s">
        <v>137</v>
      </c>
    </row>
    <row r="33" spans="1:2" ht="24.95" customHeight="1">
      <c r="A33" s="15" t="s">
        <v>201</v>
      </c>
      <c r="B33" s="16" t="s">
        <v>207</v>
      </c>
    </row>
    <row r="34" spans="1:2" ht="24.95" customHeight="1">
      <c r="A34" s="15" t="s">
        <v>138</v>
      </c>
      <c r="B34" s="19" t="s">
        <v>139</v>
      </c>
    </row>
    <row r="35" spans="1:2" ht="24.95" customHeight="1">
      <c r="A35" s="15" t="s">
        <v>5</v>
      </c>
      <c r="B35" s="16" t="s">
        <v>140</v>
      </c>
    </row>
    <row r="36" spans="1:2" ht="24.95" customHeight="1">
      <c r="A36" s="15" t="s">
        <v>4</v>
      </c>
      <c r="B36" s="16" t="s">
        <v>141</v>
      </c>
    </row>
    <row r="37" spans="1:2" ht="24.95" customHeight="1">
      <c r="A37" s="15" t="s">
        <v>142</v>
      </c>
      <c r="B37" s="16" t="s">
        <v>143</v>
      </c>
    </row>
    <row r="38" spans="1:2" ht="24.95" customHeight="1">
      <c r="A38" s="15" t="s">
        <v>31</v>
      </c>
      <c r="B38" s="16" t="s">
        <v>144</v>
      </c>
    </row>
    <row r="39" spans="1:2" ht="24.95" customHeight="1">
      <c r="A39" s="15" t="s">
        <v>145</v>
      </c>
      <c r="B39" s="19" t="s">
        <v>146</v>
      </c>
    </row>
    <row r="40" spans="1:2" ht="24.95" customHeight="1">
      <c r="A40" s="15" t="s">
        <v>147</v>
      </c>
      <c r="B40" s="16" t="s">
        <v>148</v>
      </c>
    </row>
    <row r="41" spans="1:2" ht="24.95" customHeight="1">
      <c r="A41" s="23"/>
      <c r="B41" s="19"/>
    </row>
    <row r="42" spans="1:2" ht="24.95" customHeight="1">
      <c r="A42" s="23"/>
      <c r="B42" s="16"/>
    </row>
  </sheetData>
  <sortState ref="A5:B40">
    <sortCondition ref="A4"/>
  </sortState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FA9F4-9809-412C-812A-5ED8778E106C}">
  <sheetPr codeName="List5"/>
  <dimension ref="A1:J61"/>
  <sheetViews>
    <sheetView showGridLines="0" view="pageBreakPreview" topLeftCell="A19" zoomScaleNormal="100" zoomScaleSheetLayoutView="100" workbookViewId="0">
      <selection activeCell="K1" sqref="K1"/>
    </sheetView>
  </sheetViews>
  <sheetFormatPr defaultColWidth="9.140625" defaultRowHeight="14.25"/>
  <cols>
    <col min="1" max="1" width="14.7109375" style="25" customWidth="1"/>
    <col min="2" max="3" width="10.7109375" style="25" customWidth="1"/>
    <col min="4" max="4" width="31.5703125" style="25" customWidth="1"/>
    <col min="5" max="5" width="8" style="25" customWidth="1"/>
    <col min="6" max="6" width="7.28515625" style="25" customWidth="1"/>
    <col min="7" max="7" width="1.7109375" style="25" customWidth="1"/>
    <col min="8" max="8" width="9" style="25" customWidth="1"/>
    <col min="9" max="9" width="5.7109375" style="25" customWidth="1"/>
    <col min="10" max="10" width="9.140625" style="25" customWidth="1"/>
    <col min="11" max="16384" width="9.140625" style="25"/>
  </cols>
  <sheetData>
    <row r="1" spans="1:10" ht="20.25">
      <c r="A1" s="45" t="str">
        <f>"2 STRUČNÝ PŘEHLED ZA "&amp;UPPER('3.1'!G5)&amp;" "&amp;'3.1'!A4</f>
        <v>2 STRUČNÝ PŘEHLED ZA I. ČTVRTLETÍ 2023</v>
      </c>
      <c r="C1" s="26"/>
      <c r="D1" s="26"/>
    </row>
    <row r="2" spans="1:10" s="28" customFormat="1" ht="6" customHeight="1">
      <c r="A2" s="27"/>
      <c r="B2" s="27"/>
      <c r="C2" s="27"/>
      <c r="D2" s="27"/>
    </row>
    <row r="3" spans="1:10" ht="15" customHeight="1">
      <c r="A3" s="432" t="s">
        <v>215</v>
      </c>
      <c r="B3" s="432"/>
      <c r="C3" s="432"/>
      <c r="D3" s="432"/>
      <c r="E3" s="432"/>
      <c r="F3" s="432"/>
      <c r="G3" s="432"/>
      <c r="H3" s="432"/>
      <c r="I3" s="432"/>
    </row>
    <row r="4" spans="1:10" ht="15" customHeight="1">
      <c r="A4" s="432"/>
      <c r="B4" s="432"/>
      <c r="C4" s="432"/>
      <c r="D4" s="432"/>
      <c r="E4" s="432"/>
      <c r="F4" s="432"/>
      <c r="G4" s="432"/>
      <c r="H4" s="432"/>
      <c r="I4" s="432"/>
    </row>
    <row r="5" spans="1:10" ht="15" customHeight="1">
      <c r="A5" s="432"/>
      <c r="B5" s="432"/>
      <c r="C5" s="432"/>
      <c r="D5" s="432"/>
      <c r="E5" s="432"/>
      <c r="F5" s="432"/>
      <c r="G5" s="432"/>
      <c r="H5" s="432"/>
      <c r="I5" s="432"/>
    </row>
    <row r="6" spans="1:10" ht="15" customHeight="1">
      <c r="A6" s="432"/>
      <c r="B6" s="432"/>
      <c r="C6" s="432"/>
      <c r="D6" s="432"/>
      <c r="E6" s="432"/>
      <c r="F6" s="432"/>
      <c r="G6" s="432"/>
      <c r="H6" s="432"/>
      <c r="I6" s="432"/>
    </row>
    <row r="7" spans="1:10" ht="30" customHeight="1">
      <c r="A7" s="430" t="s">
        <v>251</v>
      </c>
      <c r="B7" s="430"/>
      <c r="C7" s="430"/>
      <c r="D7" s="430"/>
      <c r="E7" s="430"/>
      <c r="F7" s="430"/>
      <c r="G7" s="430"/>
      <c r="H7" s="430"/>
      <c r="I7" s="430"/>
      <c r="J7" s="29"/>
    </row>
    <row r="8" spans="1:10" ht="9.9499999999999993" customHeight="1">
      <c r="A8" s="29"/>
      <c r="B8" s="29"/>
      <c r="C8" s="30"/>
      <c r="D8" s="30"/>
    </row>
    <row r="9" spans="1:10" ht="15.95" customHeight="1">
      <c r="A9" s="431" t="s">
        <v>216</v>
      </c>
      <c r="B9" s="431"/>
      <c r="C9" s="431"/>
      <c r="D9" s="431"/>
      <c r="E9" s="31">
        <f>'3.1'!G8/1000</f>
        <v>1712.2107199076652</v>
      </c>
      <c r="F9" s="32" t="s">
        <v>258</v>
      </c>
      <c r="G9" s="32" t="s">
        <v>217</v>
      </c>
      <c r="H9" s="31">
        <f>'3.1'!K8/1000</f>
        <v>18735.177127589999</v>
      </c>
      <c r="I9" s="32" t="s">
        <v>218</v>
      </c>
    </row>
    <row r="10" spans="1:10" ht="15.95" customHeight="1">
      <c r="A10" s="429" t="s">
        <v>219</v>
      </c>
      <c r="B10" s="429"/>
      <c r="C10" s="429"/>
      <c r="D10" s="429"/>
      <c r="E10" s="31">
        <f>'3.1'!G11/1000</f>
        <v>449.17237508109923</v>
      </c>
      <c r="F10" s="32" t="s">
        <v>258</v>
      </c>
      <c r="G10" s="32" t="s">
        <v>217</v>
      </c>
      <c r="H10" s="31">
        <f>'3.1'!K11/1000</f>
        <v>4920.8506938229993</v>
      </c>
      <c r="I10" s="32" t="s">
        <v>218</v>
      </c>
    </row>
    <row r="11" spans="1:10" ht="9.9499999999999993" customHeight="1">
      <c r="A11" s="33"/>
      <c r="B11" s="33"/>
      <c r="C11" s="34"/>
      <c r="D11" s="34"/>
      <c r="E11" s="35"/>
    </row>
    <row r="12" spans="1:10" ht="15.95" customHeight="1">
      <c r="A12" s="429" t="s">
        <v>220</v>
      </c>
      <c r="B12" s="429"/>
      <c r="C12" s="429"/>
      <c r="D12" s="429"/>
      <c r="E12" s="31">
        <f>'3.1'!G18/1000</f>
        <v>1302.4706940000001</v>
      </c>
      <c r="F12" s="32" t="s">
        <v>258</v>
      </c>
      <c r="G12" s="32" t="s">
        <v>217</v>
      </c>
      <c r="H12" s="31">
        <f>'3.1'!K18/1000</f>
        <v>14027.627559</v>
      </c>
      <c r="I12" s="32" t="s">
        <v>218</v>
      </c>
    </row>
    <row r="13" spans="1:10" ht="15.95" customHeight="1">
      <c r="A13" s="429" t="s">
        <v>221</v>
      </c>
      <c r="B13" s="429"/>
      <c r="C13" s="429"/>
      <c r="D13" s="429"/>
      <c r="E13" s="31">
        <f>'3.1'!G22/1000</f>
        <v>80.492289000000014</v>
      </c>
      <c r="F13" s="32" t="s">
        <v>258</v>
      </c>
      <c r="G13" s="32" t="s">
        <v>217</v>
      </c>
      <c r="H13" s="31">
        <f>'3.1'!K22/1000</f>
        <v>880.53321250300007</v>
      </c>
      <c r="I13" s="32" t="s">
        <v>218</v>
      </c>
    </row>
    <row r="14" spans="1:10" ht="15.95" customHeight="1">
      <c r="A14" s="429" t="s">
        <v>222</v>
      </c>
      <c r="B14" s="429"/>
      <c r="C14" s="429"/>
      <c r="D14" s="429"/>
      <c r="E14" s="31">
        <f>'3.1'!G27/1000</f>
        <v>1695.61471073249</v>
      </c>
      <c r="F14" s="32" t="s">
        <v>258</v>
      </c>
      <c r="G14" s="32" t="s">
        <v>217</v>
      </c>
      <c r="H14" s="31">
        <f>'3.1'!K27/1000</f>
        <v>18306.320017860915</v>
      </c>
      <c r="I14" s="32" t="s">
        <v>218</v>
      </c>
    </row>
    <row r="15" spans="1:10" ht="9.9499999999999993" customHeight="1">
      <c r="A15" s="33"/>
      <c r="B15" s="33"/>
      <c r="C15" s="34"/>
      <c r="D15" s="34"/>
      <c r="E15" s="35"/>
    </row>
    <row r="16" spans="1:10" ht="15.95" customHeight="1">
      <c r="A16" s="429" t="s">
        <v>223</v>
      </c>
      <c r="B16" s="429"/>
      <c r="C16" s="429"/>
      <c r="D16" s="429"/>
      <c r="E16" s="31">
        <f>'3.1'!G36/1000</f>
        <v>31.404000030000002</v>
      </c>
      <c r="F16" s="32" t="s">
        <v>258</v>
      </c>
      <c r="G16" s="32" t="s">
        <v>217</v>
      </c>
      <c r="H16" s="31">
        <f>'3.1'!K36/1000</f>
        <v>341.84164694847681</v>
      </c>
      <c r="I16" s="32" t="s">
        <v>218</v>
      </c>
    </row>
    <row r="17" spans="1:9" ht="30" customHeight="1">
      <c r="A17" s="430" t="s">
        <v>252</v>
      </c>
      <c r="B17" s="430"/>
      <c r="C17" s="430"/>
      <c r="D17" s="430"/>
      <c r="E17" s="430"/>
      <c r="F17" s="430"/>
      <c r="G17" s="430"/>
      <c r="H17" s="430"/>
      <c r="I17" s="430"/>
    </row>
    <row r="18" spans="1:9" ht="9.9499999999999993" customHeight="1">
      <c r="A18" s="29"/>
      <c r="B18" s="29"/>
      <c r="C18" s="30"/>
      <c r="D18" s="30"/>
    </row>
    <row r="19" spans="1:9" ht="15.95" customHeight="1">
      <c r="A19" s="431" t="s">
        <v>224</v>
      </c>
      <c r="B19" s="431"/>
      <c r="C19" s="431"/>
      <c r="D19" s="431"/>
      <c r="E19" s="31">
        <f>'4.1'!B19</f>
        <v>2521.8153934680477</v>
      </c>
      <c r="F19" s="32" t="s">
        <v>258</v>
      </c>
      <c r="G19" s="32" t="s">
        <v>217</v>
      </c>
      <c r="H19" s="31">
        <f>'4.1'!I19</f>
        <v>27395.971974920991</v>
      </c>
      <c r="I19" s="32" t="s">
        <v>218</v>
      </c>
    </row>
    <row r="20" spans="1:9" ht="15.95" customHeight="1">
      <c r="A20" s="429" t="s">
        <v>225</v>
      </c>
      <c r="B20" s="429"/>
      <c r="C20" s="429"/>
      <c r="D20" s="429"/>
      <c r="E20" s="36">
        <f>'4.1'!D19*100</f>
        <v>-14.438821553227985</v>
      </c>
      <c r="F20" s="32" t="s">
        <v>226</v>
      </c>
      <c r="G20" s="32"/>
      <c r="H20" s="31"/>
      <c r="I20" s="32"/>
    </row>
    <row r="21" spans="1:9" ht="9.9499999999999993" customHeight="1">
      <c r="A21" s="37"/>
      <c r="B21" s="37"/>
      <c r="C21" s="37"/>
      <c r="D21" s="37"/>
      <c r="E21" s="36"/>
      <c r="F21" s="32"/>
      <c r="G21" s="32"/>
      <c r="H21" s="31"/>
      <c r="I21" s="32"/>
    </row>
    <row r="22" spans="1:9" ht="15.95" customHeight="1">
      <c r="A22" s="429" t="s">
        <v>227</v>
      </c>
      <c r="B22" s="429"/>
      <c r="C22" s="429"/>
      <c r="D22" s="429"/>
      <c r="E22" s="31">
        <f>'4.1'!E19</f>
        <v>2736.7731866402555</v>
      </c>
      <c r="F22" s="32" t="s">
        <v>258</v>
      </c>
      <c r="G22" s="32" t="s">
        <v>217</v>
      </c>
      <c r="H22" s="31">
        <f>'4.1'!K19</f>
        <v>29733.491311149184</v>
      </c>
      <c r="I22" s="32" t="s">
        <v>218</v>
      </c>
    </row>
    <row r="23" spans="1:9" ht="15.95" customHeight="1">
      <c r="A23" s="429" t="s">
        <v>228</v>
      </c>
      <c r="B23" s="429"/>
      <c r="C23" s="429"/>
      <c r="D23" s="429"/>
      <c r="E23" s="36">
        <f>'4.1'!G19*100</f>
        <v>-12.102097322176371</v>
      </c>
      <c r="F23" s="32" t="s">
        <v>226</v>
      </c>
    </row>
    <row r="24" spans="1:9" ht="9.9499999999999993" customHeight="1">
      <c r="A24" s="37"/>
      <c r="B24" s="37"/>
      <c r="C24" s="37"/>
      <c r="D24" s="37"/>
      <c r="E24" s="36"/>
      <c r="F24" s="32"/>
      <c r="G24" s="32"/>
      <c r="H24" s="31"/>
      <c r="I24" s="32"/>
    </row>
    <row r="25" spans="1:9" ht="15.95" customHeight="1">
      <c r="A25" s="429" t="s">
        <v>229</v>
      </c>
      <c r="B25" s="429"/>
      <c r="C25" s="429"/>
      <c r="D25" s="429"/>
      <c r="E25" s="36">
        <f>'4.1'!N19</f>
        <v>2.8142473118279572</v>
      </c>
      <c r="F25" s="32" t="s">
        <v>230</v>
      </c>
      <c r="G25" s="32"/>
      <c r="H25" s="31"/>
      <c r="I25" s="32"/>
    </row>
    <row r="26" spans="1:9" ht="15.95" customHeight="1">
      <c r="A26" s="429" t="s">
        <v>231</v>
      </c>
      <c r="B26" s="429"/>
      <c r="C26" s="429"/>
      <c r="D26" s="429"/>
      <c r="E26" s="36">
        <f>'4.1'!Q19</f>
        <v>0.71064145346681462</v>
      </c>
      <c r="F26" s="32" t="s">
        <v>230</v>
      </c>
      <c r="G26" s="32"/>
      <c r="H26" s="31"/>
      <c r="I26" s="32"/>
    </row>
    <row r="27" spans="1:9" ht="15.95" customHeight="1">
      <c r="A27" s="429" t="s">
        <v>232</v>
      </c>
      <c r="B27" s="429"/>
      <c r="C27" s="429"/>
      <c r="D27" s="429"/>
      <c r="E27" s="36">
        <f>'4.1'!R19</f>
        <v>2.1036058583611426</v>
      </c>
      <c r="F27" s="32" t="s">
        <v>230</v>
      </c>
      <c r="G27" s="32"/>
      <c r="H27" s="31"/>
      <c r="I27" s="32"/>
    </row>
    <row r="28" spans="1:9" ht="9.9499999999999993" customHeight="1">
      <c r="A28" s="37"/>
      <c r="B28" s="37"/>
      <c r="C28" s="37"/>
      <c r="D28" s="37"/>
      <c r="E28" s="31"/>
      <c r="F28" s="32"/>
      <c r="G28" s="32"/>
      <c r="H28" s="31"/>
      <c r="I28" s="32"/>
    </row>
    <row r="29" spans="1:9" ht="15.95" customHeight="1">
      <c r="A29" s="429" t="s">
        <v>233</v>
      </c>
      <c r="B29" s="429"/>
      <c r="C29" s="429"/>
      <c r="D29" s="429"/>
      <c r="E29" s="38">
        <f>MAX('4.3'!B38,'4.3'!E38,'4.3'!H38)/1000</f>
        <v>41.449790897036067</v>
      </c>
      <c r="F29" s="32" t="s">
        <v>258</v>
      </c>
      <c r="G29" s="32" t="s">
        <v>217</v>
      </c>
      <c r="H29" s="38">
        <f>MAX('4.3'!C38,'4.3'!F38,'4.3'!I38)/1000</f>
        <v>450.00564896425004</v>
      </c>
      <c r="I29" s="32" t="s">
        <v>218</v>
      </c>
    </row>
    <row r="30" spans="1:9" ht="15.95" customHeight="1">
      <c r="A30" s="429" t="s">
        <v>234</v>
      </c>
      <c r="B30" s="429"/>
      <c r="C30" s="429"/>
      <c r="D30" s="429"/>
      <c r="E30" s="38">
        <f>MIN('4.3'!B39,'4.3'!E39,'4.3'!H39)/1000</f>
        <v>15.366428033082405</v>
      </c>
      <c r="F30" s="32" t="s">
        <v>258</v>
      </c>
      <c r="G30" s="32" t="s">
        <v>217</v>
      </c>
      <c r="H30" s="38">
        <f>MIN('4.3'!C39,'4.3'!F39,'4.3'!I39)/1000</f>
        <v>166.55566018425807</v>
      </c>
      <c r="I30" s="32" t="s">
        <v>218</v>
      </c>
    </row>
    <row r="31" spans="1:9" ht="30" customHeight="1">
      <c r="A31" s="435" t="s">
        <v>253</v>
      </c>
      <c r="B31" s="435"/>
      <c r="C31" s="435"/>
      <c r="D31" s="435"/>
      <c r="E31" s="435"/>
      <c r="F31" s="435"/>
      <c r="G31" s="435"/>
      <c r="H31" s="435"/>
      <c r="I31" s="435"/>
    </row>
    <row r="32" spans="1:9" ht="9.9499999999999993" customHeight="1"/>
    <row r="33" spans="1:9" ht="15.95" customHeight="1">
      <c r="A33" s="431" t="s">
        <v>235</v>
      </c>
      <c r="B33" s="431"/>
      <c r="C33" s="431"/>
      <c r="D33" s="431"/>
      <c r="E33" s="38">
        <f>'5.9'!E7*100</f>
        <v>11.498510263850045</v>
      </c>
      <c r="F33" s="32" t="s">
        <v>226</v>
      </c>
      <c r="H33" s="38">
        <f>'5.9'!F7*100</f>
        <v>-13.053681869431513</v>
      </c>
      <c r="I33" s="32" t="s">
        <v>226</v>
      </c>
    </row>
    <row r="34" spans="1:9" ht="15.95" customHeight="1">
      <c r="A34" s="429" t="s">
        <v>236</v>
      </c>
      <c r="B34" s="429"/>
      <c r="C34" s="429"/>
      <c r="D34" s="429"/>
      <c r="E34" s="38">
        <f>'5.9'!E8*100</f>
        <v>80.759632715219539</v>
      </c>
      <c r="F34" s="32" t="s">
        <v>226</v>
      </c>
      <c r="H34" s="38">
        <f>'5.9'!F8*100</f>
        <v>-14.407544031079379</v>
      </c>
      <c r="I34" s="32" t="s">
        <v>226</v>
      </c>
    </row>
    <row r="35" spans="1:9" ht="15.95" customHeight="1">
      <c r="A35" s="429" t="s">
        <v>237</v>
      </c>
      <c r="B35" s="429"/>
      <c r="C35" s="429"/>
      <c r="D35" s="429"/>
      <c r="E35" s="38">
        <f>'5.9'!E9*100</f>
        <v>4.0177893142229113</v>
      </c>
      <c r="F35" s="32" t="s">
        <v>226</v>
      </c>
      <c r="H35" s="38">
        <f>'5.9'!F9*100</f>
        <v>-14.528892128181493</v>
      </c>
      <c r="I35" s="32" t="s">
        <v>226</v>
      </c>
    </row>
    <row r="36" spans="1:9" ht="15.95" customHeight="1">
      <c r="A36" s="429" t="s">
        <v>238</v>
      </c>
      <c r="B36" s="429"/>
      <c r="C36" s="429"/>
      <c r="D36" s="429"/>
      <c r="E36" s="38">
        <f>'5.9'!E10*100</f>
        <v>3.7240677067075221</v>
      </c>
      <c r="F36" s="32" t="s">
        <v>226</v>
      </c>
      <c r="H36" s="38">
        <f>'5.9'!F10*100</f>
        <v>-18.974701491467261</v>
      </c>
      <c r="I36" s="32" t="s">
        <v>226</v>
      </c>
    </row>
    <row r="37" spans="1:9" ht="15" customHeight="1">
      <c r="A37" s="37"/>
      <c r="B37" s="37"/>
      <c r="C37" s="37"/>
      <c r="D37" s="37"/>
      <c r="E37" s="38"/>
      <c r="F37" s="32"/>
      <c r="H37" s="38"/>
      <c r="I37" s="32"/>
    </row>
    <row r="38" spans="1:9" ht="15.95" customHeight="1">
      <c r="A38" s="429" t="s">
        <v>239</v>
      </c>
      <c r="B38" s="429"/>
      <c r="C38" s="429"/>
      <c r="D38" s="429"/>
      <c r="E38" s="434">
        <f>'5.1'!D35</f>
        <v>2772544</v>
      </c>
      <c r="F38" s="434"/>
      <c r="H38" s="38"/>
      <c r="I38" s="32"/>
    </row>
    <row r="39" spans="1:9" ht="30" customHeight="1">
      <c r="A39" s="436"/>
      <c r="B39" s="436"/>
      <c r="C39" s="436"/>
      <c r="D39" s="436"/>
      <c r="E39" s="436"/>
      <c r="F39" s="436"/>
      <c r="G39" s="436"/>
      <c r="H39" s="436"/>
      <c r="I39" s="436"/>
    </row>
    <row r="40" spans="1:9" ht="15.95" customHeight="1">
      <c r="A40" s="29"/>
      <c r="B40" s="29"/>
    </row>
    <row r="41" spans="1:9" ht="15.95" customHeight="1">
      <c r="A41" s="433"/>
      <c r="B41" s="433"/>
      <c r="C41" s="433"/>
      <c r="D41" s="433"/>
      <c r="E41" s="433"/>
      <c r="F41" s="433"/>
      <c r="G41" s="433"/>
      <c r="H41" s="433"/>
      <c r="I41" s="433"/>
    </row>
    <row r="42" spans="1:9" ht="15.95" customHeight="1">
      <c r="A42" s="433"/>
      <c r="B42" s="433"/>
      <c r="C42" s="433"/>
      <c r="D42" s="433"/>
      <c r="E42" s="433"/>
      <c r="F42" s="433"/>
      <c r="G42" s="433"/>
      <c r="H42" s="433"/>
      <c r="I42" s="433"/>
    </row>
    <row r="43" spans="1:9" ht="15.95" customHeight="1">
      <c r="A43" s="433"/>
      <c r="B43" s="433"/>
      <c r="C43" s="433"/>
      <c r="D43" s="433"/>
      <c r="E43" s="433"/>
      <c r="F43" s="433"/>
      <c r="G43" s="433"/>
      <c r="H43" s="433"/>
      <c r="I43" s="433"/>
    </row>
    <row r="44" spans="1:9" ht="15.95" customHeight="1">
      <c r="A44" s="433"/>
      <c r="B44" s="433"/>
      <c r="C44" s="433"/>
      <c r="D44" s="433"/>
      <c r="E44" s="433"/>
      <c r="F44" s="433"/>
      <c r="G44" s="433"/>
      <c r="H44" s="433"/>
      <c r="I44" s="433"/>
    </row>
    <row r="45" spans="1:9" ht="15.95" customHeight="1">
      <c r="A45" s="433"/>
      <c r="B45" s="433"/>
      <c r="C45" s="433"/>
      <c r="D45" s="433"/>
      <c r="E45" s="433"/>
      <c r="F45" s="433"/>
      <c r="G45" s="433"/>
      <c r="H45" s="433"/>
      <c r="I45" s="433"/>
    </row>
    <row r="46" spans="1:9" ht="15.95" customHeight="1">
      <c r="A46" s="433"/>
      <c r="B46" s="433"/>
      <c r="C46" s="433"/>
      <c r="D46" s="433"/>
      <c r="E46" s="433"/>
      <c r="F46" s="433"/>
      <c r="G46" s="433"/>
      <c r="H46" s="433"/>
      <c r="I46" s="433"/>
    </row>
    <row r="47" spans="1:9" ht="15.95" customHeight="1">
      <c r="A47" s="433"/>
      <c r="B47" s="433"/>
      <c r="C47" s="433"/>
      <c r="D47" s="433"/>
      <c r="E47" s="433"/>
      <c r="F47" s="433"/>
      <c r="G47" s="433"/>
      <c r="H47" s="433"/>
      <c r="I47" s="433"/>
    </row>
    <row r="48" spans="1:9" ht="15" customHeight="1">
      <c r="A48" s="433"/>
      <c r="B48" s="433"/>
      <c r="C48" s="433"/>
      <c r="D48" s="433"/>
      <c r="E48" s="433"/>
      <c r="F48" s="433"/>
      <c r="G48" s="433"/>
      <c r="H48" s="433"/>
      <c r="I48" s="433"/>
    </row>
    <row r="49" spans="1:9" ht="15" customHeight="1">
      <c r="A49" s="433"/>
      <c r="B49" s="433"/>
      <c r="C49" s="433"/>
      <c r="D49" s="433"/>
      <c r="E49" s="433"/>
      <c r="F49" s="433"/>
      <c r="G49" s="433"/>
      <c r="H49" s="433"/>
      <c r="I49" s="433"/>
    </row>
    <row r="50" spans="1:9" ht="15" customHeight="1">
      <c r="A50" s="29"/>
      <c r="B50" s="29"/>
      <c r="C50" s="29"/>
      <c r="D50" s="29"/>
      <c r="E50" s="29"/>
      <c r="F50" s="29"/>
      <c r="G50" s="29"/>
      <c r="H50" s="29"/>
      <c r="I50" s="29"/>
    </row>
    <row r="51" spans="1:9" ht="15.95" customHeight="1">
      <c r="A51" s="29"/>
      <c r="B51" s="29"/>
      <c r="C51" s="29"/>
      <c r="D51" s="29"/>
      <c r="E51" s="29"/>
      <c r="F51" s="29"/>
      <c r="G51" s="29"/>
      <c r="H51" s="29"/>
      <c r="I51" s="29"/>
    </row>
    <row r="52" spans="1:9" ht="15.95" customHeight="1">
      <c r="A52" s="29"/>
      <c r="B52" s="29"/>
    </row>
    <row r="53" spans="1:9" ht="15.95" customHeight="1">
      <c r="A53" s="29"/>
      <c r="B53" s="29"/>
    </row>
    <row r="54" spans="1:9" ht="15.95" customHeight="1">
      <c r="A54" s="29"/>
      <c r="B54" s="29"/>
    </row>
    <row r="55" spans="1:9" ht="15" customHeight="1">
      <c r="A55" s="29"/>
      <c r="B55" s="29"/>
    </row>
    <row r="56" spans="1:9" ht="15" customHeight="1">
      <c r="A56" s="29"/>
      <c r="B56" s="29"/>
    </row>
    <row r="57" spans="1:9" ht="15" customHeight="1">
      <c r="A57" s="29"/>
      <c r="B57" s="29"/>
    </row>
    <row r="58" spans="1:9" ht="15" customHeight="1">
      <c r="A58" s="29"/>
      <c r="B58" s="29"/>
    </row>
    <row r="59" spans="1:9" ht="15" customHeight="1">
      <c r="A59" s="29"/>
      <c r="B59" s="29"/>
    </row>
    <row r="60" spans="1:9" ht="11.45" customHeight="1">
      <c r="A60" s="29"/>
      <c r="B60" s="29"/>
    </row>
    <row r="61" spans="1:9" ht="10.9" customHeight="1"/>
  </sheetData>
  <mergeCells count="27">
    <mergeCell ref="A41:I49"/>
    <mergeCell ref="E38:F38"/>
    <mergeCell ref="A31:I31"/>
    <mergeCell ref="A33:D33"/>
    <mergeCell ref="A34:D34"/>
    <mergeCell ref="A35:D35"/>
    <mergeCell ref="A36:D36"/>
    <mergeCell ref="A39:I39"/>
    <mergeCell ref="A25:D25"/>
    <mergeCell ref="A26:D26"/>
    <mergeCell ref="A27:D27"/>
    <mergeCell ref="A29:D29"/>
    <mergeCell ref="A38:D38"/>
    <mergeCell ref="A30:D30"/>
    <mergeCell ref="A13:D13"/>
    <mergeCell ref="A3:I6"/>
    <mergeCell ref="A7:I7"/>
    <mergeCell ref="A9:D9"/>
    <mergeCell ref="A10:D10"/>
    <mergeCell ref="A12:D12"/>
    <mergeCell ref="A22:D22"/>
    <mergeCell ref="A23:D23"/>
    <mergeCell ref="A14:D14"/>
    <mergeCell ref="A16:D16"/>
    <mergeCell ref="A17:I17"/>
    <mergeCell ref="A19:D19"/>
    <mergeCell ref="A20:D20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8"/>
  <dimension ref="A1:R56"/>
  <sheetViews>
    <sheetView showGridLines="0" topLeftCell="A37" zoomScaleNormal="100" zoomScaleSheetLayoutView="100" workbookViewId="0">
      <selection activeCell="K1" sqref="K1"/>
    </sheetView>
  </sheetViews>
  <sheetFormatPr defaultColWidth="9.140625" defaultRowHeight="11.25"/>
  <cols>
    <col min="1" max="1" width="6.85546875" style="39" customWidth="1"/>
    <col min="2" max="2" width="8.42578125" style="39" customWidth="1"/>
    <col min="3" max="3" width="13.140625" style="39" customWidth="1"/>
    <col min="4" max="6" width="8.28515625" style="39" customWidth="1"/>
    <col min="7" max="7" width="9.7109375" style="39" customWidth="1"/>
    <col min="8" max="10" width="8.7109375" style="39" customWidth="1"/>
    <col min="11" max="11" width="9.7109375" style="39" customWidth="1"/>
    <col min="12" max="16384" width="9.140625" style="39"/>
  </cols>
  <sheetData>
    <row r="1" spans="1:18" ht="20.25">
      <c r="A1" s="55" t="s">
        <v>287</v>
      </c>
    </row>
    <row r="2" spans="1:18" ht="18">
      <c r="A2" s="438" t="s">
        <v>292</v>
      </c>
      <c r="B2" s="438"/>
      <c r="C2" s="438"/>
      <c r="D2" s="438"/>
      <c r="E2" s="438"/>
      <c r="F2" s="438"/>
      <c r="G2" s="438"/>
      <c r="H2" s="438"/>
      <c r="I2" s="438"/>
      <c r="J2" s="438"/>
      <c r="K2" s="438"/>
    </row>
    <row r="3" spans="1:18" ht="6" customHeight="1">
      <c r="A3" s="230"/>
      <c r="B3" s="230"/>
      <c r="C3" s="231"/>
      <c r="D3" s="439"/>
      <c r="E3" s="440"/>
      <c r="F3" s="440"/>
      <c r="G3" s="440"/>
      <c r="H3" s="440"/>
      <c r="I3" s="440"/>
      <c r="J3" s="440"/>
      <c r="K3" s="440"/>
    </row>
    <row r="4" spans="1:18" s="40" customFormat="1" ht="20.100000000000001" customHeight="1">
      <c r="A4" s="378">
        <v>2023</v>
      </c>
      <c r="B4" s="151"/>
      <c r="C4" s="199"/>
      <c r="D4" s="441" t="s">
        <v>261</v>
      </c>
      <c r="E4" s="442"/>
      <c r="F4" s="442"/>
      <c r="G4" s="443"/>
      <c r="H4" s="441" t="s">
        <v>262</v>
      </c>
      <c r="I4" s="442"/>
      <c r="J4" s="442"/>
      <c r="K4" s="442"/>
    </row>
    <row r="5" spans="1:18" ht="20.100000000000001" customHeight="1">
      <c r="A5" s="154"/>
      <c r="B5" s="154"/>
      <c r="C5" s="200"/>
      <c r="D5" s="201" t="s">
        <v>160</v>
      </c>
      <c r="E5" s="202" t="s">
        <v>161</v>
      </c>
      <c r="F5" s="202" t="s">
        <v>162</v>
      </c>
      <c r="G5" s="203" t="s">
        <v>48</v>
      </c>
      <c r="H5" s="201" t="str">
        <f>D5</f>
        <v>Leden</v>
      </c>
      <c r="I5" s="202" t="str">
        <f>E5</f>
        <v>Únor</v>
      </c>
      <c r="J5" s="202" t="str">
        <f>F5</f>
        <v>Březen</v>
      </c>
      <c r="K5" s="204" t="str">
        <f>G5</f>
        <v>I. čtvrtletí</v>
      </c>
    </row>
    <row r="6" spans="1:18" ht="15" customHeight="1">
      <c r="A6" s="448" t="s">
        <v>49</v>
      </c>
      <c r="B6" s="444" t="s">
        <v>21</v>
      </c>
      <c r="C6" s="155" t="s">
        <v>23</v>
      </c>
      <c r="D6" s="156">
        <v>611686.28200000012</v>
      </c>
      <c r="E6" s="157">
        <v>541499.40599999996</v>
      </c>
      <c r="F6" s="157">
        <v>558512.38599999994</v>
      </c>
      <c r="G6" s="158">
        <f>SUM(D6:F6)</f>
        <v>1711698.074</v>
      </c>
      <c r="H6" s="156">
        <v>6700953.858</v>
      </c>
      <c r="I6" s="157">
        <v>5939900.5099999998</v>
      </c>
      <c r="J6" s="157">
        <v>6088413.2889999999</v>
      </c>
      <c r="K6" s="159">
        <f>SUM(H6:J6)</f>
        <v>18729267.657000002</v>
      </c>
      <c r="L6" s="42"/>
      <c r="M6" s="42"/>
      <c r="N6" s="42"/>
      <c r="O6" s="42"/>
      <c r="P6" s="42"/>
      <c r="Q6" s="42"/>
      <c r="R6" s="42"/>
    </row>
    <row r="7" spans="1:18" ht="15" customHeight="1">
      <c r="A7" s="448"/>
      <c r="B7" s="444"/>
      <c r="C7" s="155" t="s">
        <v>24</v>
      </c>
      <c r="D7" s="156">
        <v>180.52751218441941</v>
      </c>
      <c r="E7" s="157">
        <v>170.39360431694305</v>
      </c>
      <c r="F7" s="157">
        <v>161.72479116366216</v>
      </c>
      <c r="G7" s="158">
        <f>SUM(D7:F7)</f>
        <v>512.64590766502465</v>
      </c>
      <c r="H7" s="156">
        <v>2080.8779070000001</v>
      </c>
      <c r="I7" s="157">
        <v>1967.1877439999998</v>
      </c>
      <c r="J7" s="157">
        <v>1861.4049390000007</v>
      </c>
      <c r="K7" s="159">
        <f t="shared" ref="K7:K47" si="0">SUM(H7:J7)</f>
        <v>5909.4705900000008</v>
      </c>
      <c r="L7" s="42"/>
      <c r="M7" s="42"/>
      <c r="N7" s="42"/>
      <c r="O7" s="42"/>
      <c r="P7" s="42"/>
      <c r="Q7" s="42"/>
    </row>
    <row r="8" spans="1:18" ht="15" customHeight="1">
      <c r="A8" s="448"/>
      <c r="B8" s="445"/>
      <c r="C8" s="160" t="s">
        <v>25</v>
      </c>
      <c r="D8" s="161">
        <v>611866.80951218458</v>
      </c>
      <c r="E8" s="162">
        <v>541669.79960431694</v>
      </c>
      <c r="F8" s="162">
        <v>558674.11079116364</v>
      </c>
      <c r="G8" s="163">
        <f t="shared" ref="G8" si="1">SUM(D8:F8)</f>
        <v>1712210.7199076652</v>
      </c>
      <c r="H8" s="161">
        <v>6703034.7359069996</v>
      </c>
      <c r="I8" s="162">
        <v>5941867.6977439998</v>
      </c>
      <c r="J8" s="162">
        <v>6090274.6939389994</v>
      </c>
      <c r="K8" s="164">
        <f t="shared" si="0"/>
        <v>18735177.127590001</v>
      </c>
      <c r="L8" s="42"/>
      <c r="M8" s="42"/>
      <c r="N8" s="42"/>
      <c r="O8" s="42"/>
      <c r="P8" s="42"/>
      <c r="Q8" s="42"/>
    </row>
    <row r="9" spans="1:18" ht="15" customHeight="1">
      <c r="A9" s="448"/>
      <c r="B9" s="446" t="s">
        <v>22</v>
      </c>
      <c r="C9" s="165" t="s">
        <v>23</v>
      </c>
      <c r="D9" s="166">
        <v>171648.18599999999</v>
      </c>
      <c r="E9" s="167">
        <v>191592.22999999998</v>
      </c>
      <c r="F9" s="167">
        <v>85804.1</v>
      </c>
      <c r="G9" s="168">
        <f>SUM(D9:F9)</f>
        <v>449044.51599999995</v>
      </c>
      <c r="H9" s="166">
        <v>1877214.1827829992</v>
      </c>
      <c r="I9" s="167">
        <v>2103851.3333760002</v>
      </c>
      <c r="J9" s="167">
        <v>938397.33478800009</v>
      </c>
      <c r="K9" s="169">
        <f t="shared" si="0"/>
        <v>4919462.8509469992</v>
      </c>
      <c r="L9" s="42"/>
      <c r="M9" s="42"/>
      <c r="N9" s="42"/>
      <c r="O9" s="42"/>
      <c r="P9" s="42"/>
      <c r="Q9" s="42"/>
    </row>
    <row r="10" spans="1:18" ht="15" customHeight="1">
      <c r="A10" s="448"/>
      <c r="B10" s="444"/>
      <c r="C10" s="155" t="s">
        <v>24</v>
      </c>
      <c r="D10" s="156">
        <v>45.618941192145563</v>
      </c>
      <c r="E10" s="157">
        <v>44.170820044577646</v>
      </c>
      <c r="F10" s="157">
        <v>38.069319862470252</v>
      </c>
      <c r="G10" s="158">
        <f>SUM(D10:F10)</f>
        <v>127.85908109919346</v>
      </c>
      <c r="H10" s="156">
        <v>496.71203809999997</v>
      </c>
      <c r="I10" s="157">
        <v>478.83263940000001</v>
      </c>
      <c r="J10" s="157">
        <v>412.29819850000001</v>
      </c>
      <c r="K10" s="159">
        <f t="shared" si="0"/>
        <v>1387.8428760000002</v>
      </c>
      <c r="L10" s="42"/>
      <c r="M10" s="42"/>
      <c r="N10" s="42"/>
      <c r="O10" s="42"/>
      <c r="P10" s="42"/>
      <c r="Q10" s="42"/>
    </row>
    <row r="11" spans="1:18" ht="15" customHeight="1">
      <c r="A11" s="448"/>
      <c r="B11" s="445"/>
      <c r="C11" s="160" t="s">
        <v>25</v>
      </c>
      <c r="D11" s="161">
        <v>171693.80494119212</v>
      </c>
      <c r="E11" s="162">
        <v>191636.40082004457</v>
      </c>
      <c r="F11" s="162">
        <v>85842.169319862471</v>
      </c>
      <c r="G11" s="163">
        <f t="shared" ref="G11" si="2">SUM(D11:F11)</f>
        <v>449172.37508109922</v>
      </c>
      <c r="H11" s="161">
        <v>1877710.8948210992</v>
      </c>
      <c r="I11" s="162">
        <v>2104330.1660154001</v>
      </c>
      <c r="J11" s="162">
        <v>938809.63298650004</v>
      </c>
      <c r="K11" s="164">
        <f t="shared" si="0"/>
        <v>4920850.6938229995</v>
      </c>
      <c r="L11" s="42"/>
      <c r="M11" s="42"/>
      <c r="N11" s="42"/>
      <c r="O11" s="42"/>
      <c r="P11" s="42"/>
      <c r="Q11" s="42"/>
    </row>
    <row r="12" spans="1:18" ht="15" customHeight="1">
      <c r="A12" s="448"/>
      <c r="B12" s="447" t="s">
        <v>51</v>
      </c>
      <c r="C12" s="155" t="s">
        <v>23</v>
      </c>
      <c r="D12" s="156">
        <v>440038.09600000014</v>
      </c>
      <c r="E12" s="157">
        <v>349907.17599999998</v>
      </c>
      <c r="F12" s="157">
        <v>472708.28599999996</v>
      </c>
      <c r="G12" s="158">
        <f>SUM(D12:F12)</f>
        <v>1262653.5580000002</v>
      </c>
      <c r="H12" s="156">
        <v>4823739.6752170008</v>
      </c>
      <c r="I12" s="157">
        <v>3836049.1766239996</v>
      </c>
      <c r="J12" s="157">
        <v>5150015.9542119997</v>
      </c>
      <c r="K12" s="159">
        <f t="shared" si="0"/>
        <v>13809804.806053001</v>
      </c>
      <c r="L12" s="42"/>
      <c r="M12" s="42"/>
      <c r="N12" s="42"/>
      <c r="O12" s="42"/>
      <c r="P12" s="42"/>
      <c r="Q12" s="42"/>
    </row>
    <row r="13" spans="1:18" ht="15" customHeight="1">
      <c r="A13" s="448"/>
      <c r="B13" s="444"/>
      <c r="C13" s="155" t="s">
        <v>24</v>
      </c>
      <c r="D13" s="156">
        <v>134.90857099227384</v>
      </c>
      <c r="E13" s="157">
        <v>126.2227842723654</v>
      </c>
      <c r="F13" s="157">
        <v>123.65547130119191</v>
      </c>
      <c r="G13" s="158">
        <f>SUM(D13:F13)</f>
        <v>384.78682656583112</v>
      </c>
      <c r="H13" s="156">
        <v>1584.1658689000001</v>
      </c>
      <c r="I13" s="157">
        <v>1488.3551045999998</v>
      </c>
      <c r="J13" s="157">
        <v>1449.1067405000008</v>
      </c>
      <c r="K13" s="159">
        <f t="shared" si="0"/>
        <v>4521.6277140000002</v>
      </c>
      <c r="L13" s="42"/>
      <c r="M13" s="42"/>
      <c r="N13" s="42"/>
      <c r="O13" s="42"/>
      <c r="P13" s="42"/>
      <c r="Q13" s="42"/>
    </row>
    <row r="14" spans="1:18" ht="15" customHeight="1">
      <c r="A14" s="449"/>
      <c r="B14" s="445"/>
      <c r="C14" s="160" t="s">
        <v>25</v>
      </c>
      <c r="D14" s="161">
        <v>440173.00457099243</v>
      </c>
      <c r="E14" s="162">
        <v>350033.39878427231</v>
      </c>
      <c r="F14" s="162">
        <v>472831.94147130114</v>
      </c>
      <c r="G14" s="163">
        <f t="shared" ref="G14:G51" si="3">SUM(D14:F14)</f>
        <v>1263038.3448265661</v>
      </c>
      <c r="H14" s="161">
        <v>4825323.8410859006</v>
      </c>
      <c r="I14" s="162">
        <v>3837537.5317285997</v>
      </c>
      <c r="J14" s="162">
        <v>5151465.0609524995</v>
      </c>
      <c r="K14" s="164">
        <f t="shared" si="0"/>
        <v>13814326.433767</v>
      </c>
      <c r="L14" s="42"/>
      <c r="M14" s="42"/>
      <c r="N14" s="42"/>
      <c r="O14" s="42"/>
      <c r="P14" s="42"/>
      <c r="Q14" s="42"/>
    </row>
    <row r="15" spans="1:18" ht="15" customHeight="1">
      <c r="A15" s="450" t="s">
        <v>150</v>
      </c>
      <c r="B15" s="446" t="s">
        <v>26</v>
      </c>
      <c r="C15" s="165" t="s">
        <v>201</v>
      </c>
      <c r="D15" s="166">
        <v>366602.337</v>
      </c>
      <c r="E15" s="167">
        <v>332198.71600000001</v>
      </c>
      <c r="F15" s="167">
        <v>216285.764</v>
      </c>
      <c r="G15" s="168">
        <f t="shared" si="3"/>
        <v>915086.81700000004</v>
      </c>
      <c r="H15" s="166">
        <v>3948805.3870000001</v>
      </c>
      <c r="I15" s="167">
        <v>3560842.9670000002</v>
      </c>
      <c r="J15" s="167">
        <v>2316016.835</v>
      </c>
      <c r="K15" s="169">
        <f t="shared" si="0"/>
        <v>9825665.1889999993</v>
      </c>
      <c r="L15" s="42"/>
      <c r="M15" s="42"/>
      <c r="N15" s="42"/>
      <c r="O15" s="42"/>
      <c r="P15" s="42"/>
      <c r="Q15" s="42"/>
    </row>
    <row r="16" spans="1:18" ht="15" customHeight="1">
      <c r="A16" s="448"/>
      <c r="B16" s="444"/>
      <c r="C16" s="155" t="s">
        <v>213</v>
      </c>
      <c r="D16" s="156">
        <v>48556.912000000004</v>
      </c>
      <c r="E16" s="157">
        <v>83501.338000000003</v>
      </c>
      <c r="F16" s="157">
        <v>66572.645999999993</v>
      </c>
      <c r="G16" s="158">
        <f>SUM(D16:F16)</f>
        <v>198630.89600000001</v>
      </c>
      <c r="H16" s="156">
        <v>529913.30988819979</v>
      </c>
      <c r="I16" s="157">
        <v>904493.24891610013</v>
      </c>
      <c r="J16" s="157">
        <v>717605.24204009993</v>
      </c>
      <c r="K16" s="159">
        <f t="shared" si="0"/>
        <v>2152011.8008443997</v>
      </c>
      <c r="L16" s="42"/>
      <c r="M16" s="42"/>
      <c r="N16" s="42"/>
      <c r="O16" s="42"/>
      <c r="P16" s="42"/>
      <c r="Q16" s="42"/>
    </row>
    <row r="17" spans="1:17" ht="15" customHeight="1">
      <c r="A17" s="448"/>
      <c r="B17" s="444"/>
      <c r="C17" s="155" t="s">
        <v>65</v>
      </c>
      <c r="D17" s="156">
        <v>69335.312000000005</v>
      </c>
      <c r="E17" s="157">
        <v>87031.123000000007</v>
      </c>
      <c r="F17" s="157">
        <v>32386.546000000002</v>
      </c>
      <c r="G17" s="158">
        <f>SUM(D17:F17)</f>
        <v>188752.981</v>
      </c>
      <c r="H17" s="156">
        <v>756850.79911180015</v>
      </c>
      <c r="I17" s="157">
        <v>943728.42208389996</v>
      </c>
      <c r="J17" s="157">
        <v>349371.34795990016</v>
      </c>
      <c r="K17" s="159">
        <f t="shared" si="0"/>
        <v>2049950.5691556004</v>
      </c>
      <c r="L17" s="42"/>
      <c r="M17" s="42"/>
      <c r="N17" s="42"/>
      <c r="O17" s="42"/>
      <c r="P17" s="42"/>
      <c r="Q17" s="42"/>
    </row>
    <row r="18" spans="1:17" ht="15" customHeight="1">
      <c r="A18" s="448"/>
      <c r="B18" s="445"/>
      <c r="C18" s="160" t="s">
        <v>25</v>
      </c>
      <c r="D18" s="161">
        <v>484494.56099999999</v>
      </c>
      <c r="E18" s="162">
        <v>502731.17700000003</v>
      </c>
      <c r="F18" s="162">
        <v>315244.95600000001</v>
      </c>
      <c r="G18" s="163">
        <f>SUM(D18:F18)</f>
        <v>1302470.6940000001</v>
      </c>
      <c r="H18" s="161">
        <v>5235569.4960000003</v>
      </c>
      <c r="I18" s="162">
        <v>5409064.6380000003</v>
      </c>
      <c r="J18" s="162">
        <v>3382993.4250000003</v>
      </c>
      <c r="K18" s="164">
        <f>SUM(H18:J18)</f>
        <v>14027627.559</v>
      </c>
      <c r="L18" s="42"/>
      <c r="M18" s="42"/>
      <c r="N18" s="42"/>
      <c r="O18" s="42"/>
      <c r="P18" s="42"/>
      <c r="Q18" s="42"/>
    </row>
    <row r="19" spans="1:17" ht="15" customHeight="1">
      <c r="A19" s="448"/>
      <c r="B19" s="446" t="s">
        <v>27</v>
      </c>
      <c r="C19" s="165" t="s">
        <v>201</v>
      </c>
      <c r="D19" s="166">
        <v>8602.0429999999997</v>
      </c>
      <c r="E19" s="167">
        <v>459.66300000000001</v>
      </c>
      <c r="F19" s="167">
        <v>15110.255000000001</v>
      </c>
      <c r="G19" s="168">
        <f t="shared" si="3"/>
        <v>24171.961000000003</v>
      </c>
      <c r="H19" s="166">
        <v>94131.632662000004</v>
      </c>
      <c r="I19" s="167">
        <v>4934.3472260000008</v>
      </c>
      <c r="J19" s="167">
        <v>164924.31061499999</v>
      </c>
      <c r="K19" s="169">
        <f t="shared" si="0"/>
        <v>263990.29050300003</v>
      </c>
      <c r="L19" s="42"/>
      <c r="M19" s="42"/>
      <c r="N19" s="42"/>
      <c r="O19" s="42"/>
      <c r="P19" s="42"/>
      <c r="Q19" s="42"/>
    </row>
    <row r="20" spans="1:17" ht="15" customHeight="1">
      <c r="A20" s="448"/>
      <c r="B20" s="444"/>
      <c r="C20" s="155" t="s">
        <v>213</v>
      </c>
      <c r="D20" s="156">
        <v>14340.036000000002</v>
      </c>
      <c r="E20" s="157">
        <v>0</v>
      </c>
      <c r="F20" s="157">
        <v>2856.1510000000003</v>
      </c>
      <c r="G20" s="158">
        <f t="shared" si="3"/>
        <v>17196.187000000002</v>
      </c>
      <c r="H20" s="156">
        <v>157150.87472859997</v>
      </c>
      <c r="I20" s="157">
        <v>0</v>
      </c>
      <c r="J20" s="157">
        <v>31173.555047599999</v>
      </c>
      <c r="K20" s="159">
        <f t="shared" si="0"/>
        <v>188324.42977619998</v>
      </c>
      <c r="L20" s="42"/>
      <c r="M20" s="42"/>
      <c r="N20" s="42"/>
      <c r="O20" s="42"/>
      <c r="P20" s="42"/>
      <c r="Q20" s="42"/>
    </row>
    <row r="21" spans="1:17" ht="15" customHeight="1">
      <c r="A21" s="448"/>
      <c r="B21" s="444"/>
      <c r="C21" s="155" t="s">
        <v>65</v>
      </c>
      <c r="D21" s="156">
        <v>27822.9</v>
      </c>
      <c r="E21" s="157">
        <v>0</v>
      </c>
      <c r="F21" s="157">
        <v>11301.241</v>
      </c>
      <c r="G21" s="158">
        <f t="shared" si="3"/>
        <v>39124.141000000003</v>
      </c>
      <c r="H21" s="156">
        <v>304805.48327140004</v>
      </c>
      <c r="I21" s="157">
        <v>0</v>
      </c>
      <c r="J21" s="157">
        <v>123413.00895240001</v>
      </c>
      <c r="K21" s="159">
        <f t="shared" si="0"/>
        <v>428218.49222380004</v>
      </c>
      <c r="L21" s="42"/>
      <c r="M21" s="42"/>
      <c r="N21" s="42"/>
      <c r="O21" s="42"/>
      <c r="P21" s="42"/>
      <c r="Q21" s="42"/>
    </row>
    <row r="22" spans="1:17" ht="15" customHeight="1">
      <c r="A22" s="448"/>
      <c r="B22" s="445"/>
      <c r="C22" s="160" t="s">
        <v>25</v>
      </c>
      <c r="D22" s="161">
        <v>50764.979000000007</v>
      </c>
      <c r="E22" s="162">
        <v>459.66300000000001</v>
      </c>
      <c r="F22" s="162">
        <v>29267.647000000004</v>
      </c>
      <c r="G22" s="163">
        <f t="shared" si="3"/>
        <v>80492.289000000019</v>
      </c>
      <c r="H22" s="161">
        <v>556087.99066200003</v>
      </c>
      <c r="I22" s="162">
        <v>4934.3472260000008</v>
      </c>
      <c r="J22" s="162">
        <v>319510.87461499998</v>
      </c>
      <c r="K22" s="164">
        <f t="shared" si="0"/>
        <v>880533.21250300005</v>
      </c>
      <c r="L22" s="42"/>
      <c r="M22" s="42"/>
      <c r="N22" s="42"/>
      <c r="O22" s="42"/>
      <c r="P22" s="42"/>
      <c r="Q22" s="42"/>
    </row>
    <row r="23" spans="1:17" ht="15" customHeight="1">
      <c r="A23" s="448"/>
      <c r="B23" s="447" t="s">
        <v>52</v>
      </c>
      <c r="C23" s="155" t="s">
        <v>201</v>
      </c>
      <c r="D23" s="156">
        <v>358000.29399999999</v>
      </c>
      <c r="E23" s="157">
        <v>331739.05300000001</v>
      </c>
      <c r="F23" s="157">
        <v>201175.50899999999</v>
      </c>
      <c r="G23" s="158">
        <f t="shared" si="3"/>
        <v>890914.85600000003</v>
      </c>
      <c r="H23" s="156">
        <v>3854673.754338</v>
      </c>
      <c r="I23" s="157">
        <v>3555908.6197740003</v>
      </c>
      <c r="J23" s="157">
        <v>2151092.5243850001</v>
      </c>
      <c r="K23" s="159">
        <f t="shared" si="0"/>
        <v>9561674.8984970003</v>
      </c>
      <c r="L23" s="42"/>
      <c r="M23" s="42"/>
      <c r="N23" s="42"/>
      <c r="O23" s="42"/>
      <c r="P23" s="42"/>
      <c r="Q23" s="42"/>
    </row>
    <row r="24" spans="1:17" ht="15" customHeight="1">
      <c r="A24" s="448"/>
      <c r="B24" s="444"/>
      <c r="C24" s="155" t="s">
        <v>213</v>
      </c>
      <c r="D24" s="156">
        <v>34216.876000000004</v>
      </c>
      <c r="E24" s="157">
        <v>83501.338000000003</v>
      </c>
      <c r="F24" s="157">
        <v>63716.494999999995</v>
      </c>
      <c r="G24" s="158">
        <f t="shared" si="3"/>
        <v>181434.709</v>
      </c>
      <c r="H24" s="156">
        <v>372762.43515959982</v>
      </c>
      <c r="I24" s="157">
        <v>904493.24891610013</v>
      </c>
      <c r="J24" s="157">
        <v>686431.68699249998</v>
      </c>
      <c r="K24" s="159">
        <f t="shared" si="0"/>
        <v>1963687.3710681999</v>
      </c>
      <c r="L24" s="42"/>
      <c r="M24" s="42"/>
      <c r="N24" s="42"/>
      <c r="O24" s="42"/>
      <c r="P24" s="42"/>
      <c r="Q24" s="42"/>
    </row>
    <row r="25" spans="1:17" ht="15" customHeight="1">
      <c r="A25" s="448"/>
      <c r="B25" s="444"/>
      <c r="C25" s="155" t="s">
        <v>65</v>
      </c>
      <c r="D25" s="156">
        <v>41512.412000000004</v>
      </c>
      <c r="E25" s="157">
        <v>87031.123000000007</v>
      </c>
      <c r="F25" s="157">
        <v>21085.305</v>
      </c>
      <c r="G25" s="158">
        <f t="shared" si="3"/>
        <v>149628.84</v>
      </c>
      <c r="H25" s="156">
        <v>452045.31584040012</v>
      </c>
      <c r="I25" s="157">
        <v>943728.42208389996</v>
      </c>
      <c r="J25" s="157">
        <v>225958.33900750015</v>
      </c>
      <c r="K25" s="159">
        <f t="shared" si="0"/>
        <v>1621732.0769318002</v>
      </c>
      <c r="L25" s="42"/>
      <c r="M25" s="42"/>
      <c r="N25" s="42"/>
      <c r="O25" s="42"/>
      <c r="P25" s="42"/>
      <c r="Q25" s="42"/>
    </row>
    <row r="26" spans="1:17" ht="15" customHeight="1">
      <c r="A26" s="448"/>
      <c r="B26" s="445"/>
      <c r="C26" s="160" t="s">
        <v>25</v>
      </c>
      <c r="D26" s="161">
        <v>433729.58199999999</v>
      </c>
      <c r="E26" s="162">
        <v>502271.51400000002</v>
      </c>
      <c r="F26" s="162">
        <v>285977.30899999995</v>
      </c>
      <c r="G26" s="163">
        <f t="shared" si="3"/>
        <v>1221978.405</v>
      </c>
      <c r="H26" s="161">
        <v>4679481.5053379992</v>
      </c>
      <c r="I26" s="162">
        <v>5404130.2907740008</v>
      </c>
      <c r="J26" s="162">
        <v>3063482.5503850002</v>
      </c>
      <c r="K26" s="164">
        <f t="shared" si="0"/>
        <v>13147094.346497001</v>
      </c>
      <c r="L26" s="42"/>
      <c r="M26" s="42"/>
      <c r="N26" s="42"/>
      <c r="O26" s="42"/>
      <c r="P26" s="42"/>
      <c r="Q26" s="42"/>
    </row>
    <row r="27" spans="1:17" ht="15" customHeight="1">
      <c r="A27" s="449"/>
      <c r="B27" s="451" t="s">
        <v>54</v>
      </c>
      <c r="C27" s="451"/>
      <c r="D27" s="161">
        <v>2486017.1957324902</v>
      </c>
      <c r="E27" s="162">
        <v>1982666.43073249</v>
      </c>
      <c r="F27" s="162">
        <v>1695614.7107324901</v>
      </c>
      <c r="G27" s="163">
        <f>F27</f>
        <v>1695614.7107324901</v>
      </c>
      <c r="H27" s="161">
        <v>26797281.087468911</v>
      </c>
      <c r="I27" s="162">
        <v>21381415.342634317</v>
      </c>
      <c r="J27" s="162">
        <v>18306320.017860916</v>
      </c>
      <c r="K27" s="164">
        <f>J27</f>
        <v>18306320.017860916</v>
      </c>
      <c r="L27" s="42"/>
      <c r="M27" s="42"/>
      <c r="N27" s="42"/>
      <c r="O27" s="42"/>
      <c r="P27" s="42"/>
      <c r="Q27" s="42"/>
    </row>
    <row r="28" spans="1:17" ht="15" customHeight="1">
      <c r="A28" s="450" t="s">
        <v>50</v>
      </c>
      <c r="B28" s="453" t="s">
        <v>195</v>
      </c>
      <c r="C28" s="165" t="s">
        <v>28</v>
      </c>
      <c r="D28" s="166">
        <v>10214.418030000001</v>
      </c>
      <c r="E28" s="167">
        <v>8417.2459999999992</v>
      </c>
      <c r="F28" s="167">
        <v>9180.2349999999988</v>
      </c>
      <c r="G28" s="168">
        <f t="shared" si="3"/>
        <v>27811.89903</v>
      </c>
      <c r="H28" s="166">
        <v>111588.40553861373</v>
      </c>
      <c r="I28" s="167">
        <v>91859.865587063046</v>
      </c>
      <c r="J28" s="167">
        <v>100204.50378280001</v>
      </c>
      <c r="K28" s="169">
        <f t="shared" si="0"/>
        <v>303652.7749084768</v>
      </c>
      <c r="L28" s="42"/>
      <c r="M28" s="42"/>
      <c r="N28" s="42"/>
      <c r="O28" s="42"/>
      <c r="P28" s="42"/>
      <c r="Q28" s="42"/>
    </row>
    <row r="29" spans="1:17" ht="15" customHeight="1">
      <c r="A29" s="448"/>
      <c r="B29" s="447"/>
      <c r="C29" s="155" t="s">
        <v>31</v>
      </c>
      <c r="D29" s="156">
        <v>204.4940000000006</v>
      </c>
      <c r="E29" s="157">
        <v>183.25300000000061</v>
      </c>
      <c r="F29" s="157">
        <v>192.70399999999972</v>
      </c>
      <c r="G29" s="158">
        <f t="shared" si="3"/>
        <v>580.45100000000093</v>
      </c>
      <c r="H29" s="156">
        <v>2330.6291000000056</v>
      </c>
      <c r="I29" s="157">
        <v>2103.4766999999847</v>
      </c>
      <c r="J29" s="157">
        <v>2162.5102400000178</v>
      </c>
      <c r="K29" s="159">
        <f t="shared" si="0"/>
        <v>6596.6160400000081</v>
      </c>
      <c r="L29" s="42"/>
      <c r="M29" s="42"/>
      <c r="N29" s="42"/>
      <c r="O29" s="42"/>
      <c r="P29" s="42"/>
      <c r="Q29" s="42"/>
    </row>
    <row r="30" spans="1:17" ht="15" customHeight="1">
      <c r="A30" s="448"/>
      <c r="B30" s="452"/>
      <c r="C30" s="160" t="s">
        <v>25</v>
      </c>
      <c r="D30" s="161">
        <v>10418.912030000001</v>
      </c>
      <c r="E30" s="162">
        <v>8600.4989999999998</v>
      </c>
      <c r="F30" s="162">
        <v>9372.9389999999985</v>
      </c>
      <c r="G30" s="163">
        <f t="shared" si="3"/>
        <v>28392.350030000001</v>
      </c>
      <c r="H30" s="161">
        <v>113919.03463861374</v>
      </c>
      <c r="I30" s="162">
        <v>93963.342287063031</v>
      </c>
      <c r="J30" s="162">
        <v>102367.01402280002</v>
      </c>
      <c r="K30" s="164">
        <f t="shared" si="0"/>
        <v>310249.39094847679</v>
      </c>
      <c r="L30" s="42"/>
      <c r="M30" s="42"/>
      <c r="N30" s="42"/>
      <c r="O30" s="42"/>
      <c r="P30" s="42"/>
      <c r="Q30" s="42"/>
    </row>
    <row r="31" spans="1:17" ht="15" customHeight="1">
      <c r="A31" s="448"/>
      <c r="B31" s="447" t="s">
        <v>196</v>
      </c>
      <c r="C31" s="155" t="s">
        <v>28</v>
      </c>
      <c r="D31" s="156">
        <v>1010.9209999999999</v>
      </c>
      <c r="E31" s="157">
        <v>985.41799999999989</v>
      </c>
      <c r="F31" s="157">
        <v>1015.3109999999999</v>
      </c>
      <c r="G31" s="158">
        <f t="shared" si="3"/>
        <v>3011.6499999999996</v>
      </c>
      <c r="H31" s="156">
        <v>10612.541499999999</v>
      </c>
      <c r="I31" s="157">
        <v>10328.6185</v>
      </c>
      <c r="J31" s="157">
        <v>10651.096</v>
      </c>
      <c r="K31" s="159">
        <f t="shared" si="0"/>
        <v>31592.256000000001</v>
      </c>
      <c r="L31" s="42"/>
      <c r="M31" s="42"/>
      <c r="N31" s="42"/>
      <c r="O31" s="42"/>
      <c r="P31" s="42"/>
      <c r="Q31" s="42"/>
    </row>
    <row r="32" spans="1:17" ht="15" customHeight="1">
      <c r="A32" s="448"/>
      <c r="B32" s="447"/>
      <c r="C32" s="155" t="s">
        <v>31</v>
      </c>
      <c r="D32" s="156">
        <v>0</v>
      </c>
      <c r="E32" s="157">
        <v>0</v>
      </c>
      <c r="F32" s="157">
        <v>0</v>
      </c>
      <c r="G32" s="158">
        <f t="shared" si="3"/>
        <v>0</v>
      </c>
      <c r="H32" s="156">
        <v>0</v>
      </c>
      <c r="I32" s="157">
        <v>0</v>
      </c>
      <c r="J32" s="157">
        <v>0</v>
      </c>
      <c r="K32" s="159">
        <f t="shared" si="0"/>
        <v>0</v>
      </c>
      <c r="L32" s="42"/>
      <c r="M32" s="42"/>
      <c r="N32" s="42"/>
      <c r="O32" s="42"/>
      <c r="P32" s="42"/>
      <c r="Q32" s="42"/>
    </row>
    <row r="33" spans="1:17" ht="15" customHeight="1">
      <c r="A33" s="448"/>
      <c r="B33" s="452"/>
      <c r="C33" s="160" t="s">
        <v>25</v>
      </c>
      <c r="D33" s="161">
        <v>1010.9209999999999</v>
      </c>
      <c r="E33" s="162">
        <v>985.41799999999989</v>
      </c>
      <c r="F33" s="162">
        <v>1015.3109999999999</v>
      </c>
      <c r="G33" s="163">
        <f t="shared" si="3"/>
        <v>3011.6499999999996</v>
      </c>
      <c r="H33" s="161">
        <v>10612.541499999999</v>
      </c>
      <c r="I33" s="162">
        <v>10328.6185</v>
      </c>
      <c r="J33" s="162">
        <v>10651.096</v>
      </c>
      <c r="K33" s="164">
        <f t="shared" si="0"/>
        <v>31592.256000000001</v>
      </c>
      <c r="L33" s="42"/>
      <c r="M33" s="42"/>
      <c r="N33" s="42"/>
      <c r="O33" s="42"/>
      <c r="P33" s="42"/>
      <c r="Q33" s="42"/>
    </row>
    <row r="34" spans="1:17" ht="15" customHeight="1">
      <c r="A34" s="448"/>
      <c r="B34" s="447" t="s">
        <v>25</v>
      </c>
      <c r="C34" s="155" t="s">
        <v>28</v>
      </c>
      <c r="D34" s="156">
        <v>11225.339030000001</v>
      </c>
      <c r="E34" s="157">
        <v>9402.6639999999989</v>
      </c>
      <c r="F34" s="157">
        <v>10195.545999999998</v>
      </c>
      <c r="G34" s="158">
        <f t="shared" si="3"/>
        <v>30823.549029999998</v>
      </c>
      <c r="H34" s="156">
        <v>122200.94703861373</v>
      </c>
      <c r="I34" s="157">
        <v>102188.48408706304</v>
      </c>
      <c r="J34" s="157">
        <v>110855.59978280001</v>
      </c>
      <c r="K34" s="159">
        <f t="shared" si="0"/>
        <v>335245.03090847679</v>
      </c>
      <c r="L34" s="42"/>
      <c r="M34" s="42"/>
      <c r="N34" s="42"/>
      <c r="O34" s="42"/>
      <c r="P34" s="42"/>
      <c r="Q34" s="42"/>
    </row>
    <row r="35" spans="1:17" ht="15" customHeight="1">
      <c r="A35" s="448"/>
      <c r="B35" s="447"/>
      <c r="C35" s="155" t="s">
        <v>31</v>
      </c>
      <c r="D35" s="156">
        <v>204.4940000000006</v>
      </c>
      <c r="E35" s="157">
        <v>183.25300000000061</v>
      </c>
      <c r="F35" s="157">
        <v>192.70399999999972</v>
      </c>
      <c r="G35" s="158">
        <f t="shared" si="3"/>
        <v>580.45100000000093</v>
      </c>
      <c r="H35" s="156">
        <v>2330.6291000000056</v>
      </c>
      <c r="I35" s="157">
        <v>2103.4766999999847</v>
      </c>
      <c r="J35" s="157">
        <v>2162.5102400000178</v>
      </c>
      <c r="K35" s="159">
        <f t="shared" si="0"/>
        <v>6596.6160400000081</v>
      </c>
      <c r="L35" s="42"/>
      <c r="M35" s="42"/>
      <c r="N35" s="42"/>
      <c r="O35" s="42"/>
      <c r="P35" s="42"/>
      <c r="Q35" s="42"/>
    </row>
    <row r="36" spans="1:17" ht="15" customHeight="1">
      <c r="A36" s="449"/>
      <c r="B36" s="452"/>
      <c r="C36" s="160" t="s">
        <v>25</v>
      </c>
      <c r="D36" s="161">
        <v>11429.833030000002</v>
      </c>
      <c r="E36" s="162">
        <v>9585.9169999999995</v>
      </c>
      <c r="F36" s="162">
        <v>10388.249999999998</v>
      </c>
      <c r="G36" s="163">
        <f t="shared" si="3"/>
        <v>31404.000030000003</v>
      </c>
      <c r="H36" s="161">
        <v>124531.57613861373</v>
      </c>
      <c r="I36" s="162">
        <v>104291.96078706303</v>
      </c>
      <c r="J36" s="162">
        <v>113018.11002280003</v>
      </c>
      <c r="K36" s="164">
        <f t="shared" si="0"/>
        <v>341841.64694847679</v>
      </c>
      <c r="L36" s="42"/>
      <c r="M36" s="42"/>
      <c r="N36" s="42"/>
      <c r="O36" s="42"/>
      <c r="P36" s="42"/>
      <c r="Q36" s="42"/>
    </row>
    <row r="37" spans="1:17" ht="15" customHeight="1">
      <c r="A37" s="450" t="s">
        <v>64</v>
      </c>
      <c r="B37" s="453" t="s">
        <v>53</v>
      </c>
      <c r="C37" s="165" t="s">
        <v>67</v>
      </c>
      <c r="D37" s="166">
        <v>848329.63271704351</v>
      </c>
      <c r="E37" s="167">
        <v>806582.98290495411</v>
      </c>
      <c r="F37" s="167">
        <v>720739.57941436954</v>
      </c>
      <c r="G37" s="168">
        <f t="shared" si="3"/>
        <v>2375652.195036367</v>
      </c>
      <c r="H37" s="166">
        <v>9240075.8180999998</v>
      </c>
      <c r="I37" s="167">
        <v>8749373.7993499991</v>
      </c>
      <c r="J37" s="167">
        <v>7811861.4083289532</v>
      </c>
      <c r="K37" s="169">
        <f t="shared" si="0"/>
        <v>25801311.025778953</v>
      </c>
      <c r="L37" s="42"/>
      <c r="M37" s="42"/>
      <c r="N37" s="42"/>
      <c r="O37" s="42"/>
      <c r="P37" s="42"/>
      <c r="Q37" s="42"/>
    </row>
    <row r="38" spans="1:17" ht="15" customHeight="1">
      <c r="A38" s="448"/>
      <c r="B38" s="447"/>
      <c r="C38" s="155" t="s">
        <v>29</v>
      </c>
      <c r="D38" s="156">
        <v>17876.487942539523</v>
      </c>
      <c r="E38" s="157">
        <v>17517.330959949024</v>
      </c>
      <c r="F38" s="157">
        <v>16854.849815875481</v>
      </c>
      <c r="G38" s="158">
        <f t="shared" si="3"/>
        <v>52248.668718364032</v>
      </c>
      <c r="H38" s="156">
        <v>194714.51056999998</v>
      </c>
      <c r="I38" s="157">
        <v>190001.55385000003</v>
      </c>
      <c r="J38" s="157">
        <v>182671.31183999998</v>
      </c>
      <c r="K38" s="159">
        <f t="shared" si="0"/>
        <v>567387.37626000005</v>
      </c>
      <c r="L38" s="42"/>
      <c r="M38" s="42"/>
      <c r="N38" s="42"/>
      <c r="O38" s="42"/>
      <c r="P38" s="42"/>
      <c r="Q38" s="42"/>
    </row>
    <row r="39" spans="1:17" ht="15" customHeight="1">
      <c r="A39" s="448"/>
      <c r="B39" s="452"/>
      <c r="C39" s="160" t="s">
        <v>25</v>
      </c>
      <c r="D39" s="161">
        <v>866206.12065958302</v>
      </c>
      <c r="E39" s="162">
        <v>824100.31386490318</v>
      </c>
      <c r="F39" s="162">
        <v>737594.42923024506</v>
      </c>
      <c r="G39" s="163">
        <f t="shared" si="3"/>
        <v>2427900.8637547316</v>
      </c>
      <c r="H39" s="161">
        <v>9434790.3286700007</v>
      </c>
      <c r="I39" s="162">
        <v>8939375.3531999998</v>
      </c>
      <c r="J39" s="162">
        <v>7994532.7201689528</v>
      </c>
      <c r="K39" s="164">
        <f t="shared" si="0"/>
        <v>26368698.40203895</v>
      </c>
      <c r="L39" s="42"/>
      <c r="M39" s="42"/>
      <c r="N39" s="42"/>
      <c r="O39" s="42"/>
      <c r="P39" s="42"/>
      <c r="Q39" s="42"/>
    </row>
    <row r="40" spans="1:17" ht="15" customHeight="1">
      <c r="A40" s="448"/>
      <c r="B40" s="453" t="s">
        <v>314</v>
      </c>
      <c r="C40" s="165" t="s">
        <v>67</v>
      </c>
      <c r="D40" s="166">
        <v>1010.921</v>
      </c>
      <c r="E40" s="167">
        <v>985.41800000000001</v>
      </c>
      <c r="F40" s="167">
        <v>1015.311</v>
      </c>
      <c r="G40" s="168">
        <f t="shared" si="3"/>
        <v>3011.65</v>
      </c>
      <c r="H40" s="166">
        <v>10612.541499999999</v>
      </c>
      <c r="I40" s="167">
        <v>10328.6185</v>
      </c>
      <c r="J40" s="167">
        <v>10651.096</v>
      </c>
      <c r="K40" s="169">
        <f t="shared" si="0"/>
        <v>31592.256000000001</v>
      </c>
      <c r="L40" s="42"/>
      <c r="M40" s="42"/>
      <c r="N40" s="42"/>
      <c r="O40" s="42"/>
      <c r="P40" s="42"/>
      <c r="Q40" s="42"/>
    </row>
    <row r="41" spans="1:17" ht="15" customHeight="1">
      <c r="A41" s="448"/>
      <c r="B41" s="447"/>
      <c r="C41" s="155" t="s">
        <v>29</v>
      </c>
      <c r="D41" s="156">
        <v>0</v>
      </c>
      <c r="E41" s="157">
        <v>0</v>
      </c>
      <c r="F41" s="157">
        <v>0</v>
      </c>
      <c r="G41" s="158">
        <f t="shared" si="3"/>
        <v>0</v>
      </c>
      <c r="H41" s="156">
        <v>0</v>
      </c>
      <c r="I41" s="157">
        <v>0</v>
      </c>
      <c r="J41" s="157">
        <v>0</v>
      </c>
      <c r="K41" s="159">
        <f t="shared" si="0"/>
        <v>0</v>
      </c>
      <c r="L41" s="42"/>
      <c r="M41" s="42"/>
      <c r="N41" s="42"/>
      <c r="O41" s="42"/>
      <c r="P41" s="42"/>
      <c r="Q41" s="42"/>
    </row>
    <row r="42" spans="1:17" ht="15" customHeight="1">
      <c r="A42" s="448"/>
      <c r="B42" s="452"/>
      <c r="C42" s="160" t="s">
        <v>25</v>
      </c>
      <c r="D42" s="161">
        <v>1010.921</v>
      </c>
      <c r="E42" s="162">
        <v>985.41800000000001</v>
      </c>
      <c r="F42" s="162">
        <v>1015.311</v>
      </c>
      <c r="G42" s="163">
        <f t="shared" si="3"/>
        <v>3011.65</v>
      </c>
      <c r="H42" s="161">
        <v>10612.541499999999</v>
      </c>
      <c r="I42" s="162">
        <v>10328.6185</v>
      </c>
      <c r="J42" s="162">
        <v>10651.096</v>
      </c>
      <c r="K42" s="164">
        <f t="shared" si="0"/>
        <v>31592.256000000001</v>
      </c>
      <c r="L42" s="42"/>
      <c r="M42" s="42"/>
      <c r="N42" s="42"/>
      <c r="O42" s="42"/>
      <c r="P42" s="42"/>
      <c r="Q42" s="42"/>
    </row>
    <row r="43" spans="1:17" ht="15" customHeight="1">
      <c r="A43" s="448"/>
      <c r="B43" s="454" t="s">
        <v>86</v>
      </c>
      <c r="C43" s="454"/>
      <c r="D43" s="170">
        <v>204.4940000000006</v>
      </c>
      <c r="E43" s="171">
        <v>183.25300000000061</v>
      </c>
      <c r="F43" s="171">
        <v>192.70399999999972</v>
      </c>
      <c r="G43" s="172">
        <f t="shared" si="3"/>
        <v>580.45100000000093</v>
      </c>
      <c r="H43" s="170">
        <v>2330.6291000000056</v>
      </c>
      <c r="I43" s="171">
        <v>2103.4766999999847</v>
      </c>
      <c r="J43" s="171">
        <v>2162.5102400000178</v>
      </c>
      <c r="K43" s="173">
        <f t="shared" si="0"/>
        <v>6596.6160400000081</v>
      </c>
      <c r="L43" s="42"/>
      <c r="M43" s="42"/>
      <c r="N43" s="42"/>
      <c r="O43" s="42"/>
      <c r="P43" s="42"/>
      <c r="Q43" s="42"/>
    </row>
    <row r="44" spans="1:17" ht="15" customHeight="1">
      <c r="A44" s="448"/>
      <c r="B44" s="454" t="s">
        <v>85</v>
      </c>
      <c r="C44" s="454"/>
      <c r="D44" s="170">
        <v>24286.243000000002</v>
      </c>
      <c r="E44" s="171">
        <v>35403.186000000002</v>
      </c>
      <c r="F44" s="171">
        <v>30326.772000000004</v>
      </c>
      <c r="G44" s="172">
        <f t="shared" si="3"/>
        <v>90016.201000000001</v>
      </c>
      <c r="H44" s="170">
        <v>266045.26867000002</v>
      </c>
      <c r="I44" s="171">
        <v>388549.90879699995</v>
      </c>
      <c r="J44" s="171">
        <v>331167.69680100004</v>
      </c>
      <c r="K44" s="173">
        <f t="shared" si="0"/>
        <v>985762.87426800001</v>
      </c>
      <c r="L44" s="42"/>
      <c r="M44" s="42"/>
      <c r="N44" s="42"/>
      <c r="O44" s="42"/>
      <c r="P44" s="42"/>
      <c r="Q44" s="42"/>
    </row>
    <row r="45" spans="1:17" ht="15" customHeight="1">
      <c r="A45" s="448"/>
      <c r="B45" s="447" t="s">
        <v>30</v>
      </c>
      <c r="C45" s="155" t="s">
        <v>67</v>
      </c>
      <c r="D45" s="156">
        <v>873626.7967170435</v>
      </c>
      <c r="E45" s="157">
        <v>842971.58690495405</v>
      </c>
      <c r="F45" s="157">
        <v>752081.66241436952</v>
      </c>
      <c r="G45" s="158">
        <f t="shared" si="3"/>
        <v>2468680.0460363673</v>
      </c>
      <c r="H45" s="156">
        <v>9516733.6282700002</v>
      </c>
      <c r="I45" s="157">
        <v>9148252.3266469985</v>
      </c>
      <c r="J45" s="157">
        <v>8153680.2011299534</v>
      </c>
      <c r="K45" s="159">
        <f t="shared" si="0"/>
        <v>26818666.156046953</v>
      </c>
      <c r="L45" s="42"/>
      <c r="M45" s="42"/>
      <c r="N45" s="42"/>
      <c r="O45" s="42"/>
      <c r="P45" s="42"/>
      <c r="Q45" s="42"/>
    </row>
    <row r="46" spans="1:17" ht="15" customHeight="1">
      <c r="A46" s="448"/>
      <c r="B46" s="447"/>
      <c r="C46" s="155" t="s">
        <v>94</v>
      </c>
      <c r="D46" s="156">
        <v>18152.813832539527</v>
      </c>
      <c r="E46" s="157">
        <v>17795.721669949024</v>
      </c>
      <c r="F46" s="157">
        <v>17186.378775875484</v>
      </c>
      <c r="G46" s="158">
        <f t="shared" si="3"/>
        <v>53134.914278364035</v>
      </c>
      <c r="H46" s="156">
        <v>197829.66727999999</v>
      </c>
      <c r="I46" s="157">
        <v>193137.02434900001</v>
      </c>
      <c r="J46" s="157">
        <v>186339.213552</v>
      </c>
      <c r="K46" s="159">
        <f t="shared" si="0"/>
        <v>577305.90518100001</v>
      </c>
      <c r="L46" s="42"/>
      <c r="M46" s="42"/>
      <c r="N46" s="42"/>
      <c r="O46" s="42"/>
      <c r="P46" s="42"/>
      <c r="Q46" s="42"/>
    </row>
    <row r="47" spans="1:17" ht="15" customHeight="1">
      <c r="A47" s="449"/>
      <c r="B47" s="452"/>
      <c r="C47" s="160" t="s">
        <v>25</v>
      </c>
      <c r="D47" s="161">
        <v>891779.61054958298</v>
      </c>
      <c r="E47" s="162">
        <v>860767.30857490306</v>
      </c>
      <c r="F47" s="162">
        <v>769268.04119024496</v>
      </c>
      <c r="G47" s="163">
        <f>SUM(D47:F47)</f>
        <v>2521814.9603147311</v>
      </c>
      <c r="H47" s="161">
        <v>9714563.2955499999</v>
      </c>
      <c r="I47" s="162">
        <v>9341389.3509959988</v>
      </c>
      <c r="J47" s="162">
        <v>8340019.4146819534</v>
      </c>
      <c r="K47" s="164">
        <f t="shared" si="0"/>
        <v>27395972.061227951</v>
      </c>
      <c r="L47" s="42"/>
      <c r="M47" s="42"/>
      <c r="N47" s="42"/>
      <c r="O47" s="42"/>
      <c r="P47" s="42"/>
      <c r="Q47" s="42"/>
    </row>
    <row r="48" spans="1:17" ht="0.95" customHeight="1">
      <c r="A48" s="152"/>
      <c r="B48" s="153"/>
      <c r="C48" s="174"/>
      <c r="D48" s="156"/>
      <c r="E48" s="157"/>
      <c r="F48" s="157"/>
      <c r="G48" s="158"/>
      <c r="H48" s="156"/>
      <c r="I48" s="157"/>
      <c r="J48" s="157"/>
      <c r="K48" s="159"/>
      <c r="L48" s="42"/>
      <c r="M48" s="42"/>
      <c r="N48" s="42"/>
      <c r="O48" s="42"/>
      <c r="P48" s="42"/>
      <c r="Q48" s="42"/>
    </row>
    <row r="49" spans="1:17" ht="0.95" customHeight="1">
      <c r="A49" s="152"/>
      <c r="B49" s="153"/>
      <c r="C49" s="174"/>
      <c r="D49" s="156"/>
      <c r="E49" s="157"/>
      <c r="F49" s="157"/>
      <c r="G49" s="158"/>
      <c r="H49" s="156"/>
      <c r="I49" s="157"/>
      <c r="J49" s="157"/>
      <c r="K49" s="159"/>
      <c r="L49" s="42"/>
      <c r="M49" s="42"/>
      <c r="N49" s="42"/>
      <c r="O49" s="42"/>
      <c r="P49" s="42"/>
      <c r="Q49" s="42"/>
    </row>
    <row r="50" spans="1:17" ht="0.95" customHeight="1">
      <c r="A50" s="152"/>
      <c r="B50" s="153"/>
      <c r="C50" s="174"/>
      <c r="D50" s="156"/>
      <c r="E50" s="157"/>
      <c r="F50" s="157"/>
      <c r="G50" s="158"/>
      <c r="H50" s="156"/>
      <c r="I50" s="157"/>
      <c r="J50" s="157"/>
      <c r="K50" s="159"/>
      <c r="L50" s="42"/>
      <c r="M50" s="42"/>
      <c r="N50" s="42"/>
      <c r="O50" s="42"/>
      <c r="P50" s="42"/>
      <c r="Q50" s="42"/>
    </row>
    <row r="51" spans="1:17" ht="15" customHeight="1">
      <c r="A51" s="451" t="s">
        <v>97</v>
      </c>
      <c r="B51" s="451"/>
      <c r="C51" s="451"/>
      <c r="D51" s="161">
        <v>6447.1909485906363</v>
      </c>
      <c r="E51" s="162">
        <v>-1123.5212093694136</v>
      </c>
      <c r="F51" s="162">
        <v>70.540718943811953</v>
      </c>
      <c r="G51" s="163">
        <f t="shared" si="3"/>
        <v>5394.2104581650347</v>
      </c>
      <c r="H51" s="161">
        <v>85226.372987484559</v>
      </c>
      <c r="I51" s="162">
        <v>-4570.432293664664</v>
      </c>
      <c r="J51" s="162">
        <v>12053.69332165271</v>
      </c>
      <c r="K51" s="164">
        <f>SUM(H51:J51)</f>
        <v>92709.634015472606</v>
      </c>
      <c r="L51" s="42"/>
      <c r="M51" s="42"/>
      <c r="N51" s="42"/>
      <c r="O51" s="42"/>
      <c r="P51" s="42"/>
      <c r="Q51" s="42"/>
    </row>
    <row r="52" spans="1:17" ht="5.0999999999999996" customHeight="1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M52" s="42"/>
    </row>
    <row r="53" spans="1:17">
      <c r="A53" s="437" t="s">
        <v>319</v>
      </c>
      <c r="B53" s="437"/>
      <c r="C53" s="437"/>
      <c r="D53" s="437"/>
      <c r="E53" s="437"/>
      <c r="F53" s="437"/>
      <c r="G53" s="437"/>
      <c r="H53" s="437"/>
      <c r="I53" s="437"/>
      <c r="J53" s="437"/>
      <c r="K53" s="437"/>
    </row>
    <row r="54" spans="1:17">
      <c r="A54" s="437"/>
      <c r="B54" s="437"/>
      <c r="C54" s="437"/>
      <c r="D54" s="437"/>
      <c r="E54" s="437"/>
      <c r="F54" s="437"/>
      <c r="G54" s="437"/>
      <c r="H54" s="437"/>
      <c r="I54" s="437"/>
      <c r="J54" s="437"/>
      <c r="K54" s="437"/>
    </row>
    <row r="55" spans="1:17">
      <c r="A55" s="437"/>
      <c r="B55" s="437"/>
      <c r="C55" s="437"/>
      <c r="D55" s="437"/>
      <c r="E55" s="437"/>
      <c r="F55" s="437"/>
      <c r="G55" s="437"/>
      <c r="H55" s="437"/>
      <c r="I55" s="437"/>
      <c r="J55" s="437"/>
      <c r="K55" s="437"/>
    </row>
    <row r="56" spans="1:17">
      <c r="A56" s="437"/>
      <c r="B56" s="437"/>
      <c r="C56" s="437"/>
      <c r="D56" s="437"/>
      <c r="E56" s="437"/>
      <c r="F56" s="437"/>
      <c r="G56" s="437"/>
      <c r="H56" s="437"/>
      <c r="I56" s="437"/>
      <c r="J56" s="437"/>
      <c r="K56" s="437"/>
    </row>
  </sheetData>
  <mergeCells count="25">
    <mergeCell ref="A51:C51"/>
    <mergeCell ref="A28:A36"/>
    <mergeCell ref="B28:B30"/>
    <mergeCell ref="B31:B33"/>
    <mergeCell ref="B34:B36"/>
    <mergeCell ref="B37:B39"/>
    <mergeCell ref="B40:B42"/>
    <mergeCell ref="B43:C43"/>
    <mergeCell ref="B44:C44"/>
    <mergeCell ref="A53:K56"/>
    <mergeCell ref="A2:K2"/>
    <mergeCell ref="D3:K3"/>
    <mergeCell ref="D4:G4"/>
    <mergeCell ref="H4:K4"/>
    <mergeCell ref="B6:B8"/>
    <mergeCell ref="B9:B11"/>
    <mergeCell ref="B12:B14"/>
    <mergeCell ref="A6:A14"/>
    <mergeCell ref="B15:B18"/>
    <mergeCell ref="B19:B22"/>
    <mergeCell ref="B23:B26"/>
    <mergeCell ref="A15:A27"/>
    <mergeCell ref="B27:C27"/>
    <mergeCell ref="B45:B47"/>
    <mergeCell ref="A37:A47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9"/>
  <dimension ref="A1:W43"/>
  <sheetViews>
    <sheetView showGridLines="0" topLeftCell="A25" zoomScaleNormal="100" zoomScaleSheetLayoutView="100" workbookViewId="0">
      <selection activeCell="K1" sqref="K1"/>
    </sheetView>
  </sheetViews>
  <sheetFormatPr defaultRowHeight="11.25"/>
  <cols>
    <col min="1" max="1" width="8.28515625" style="12" customWidth="1"/>
    <col min="2" max="7" width="7.28515625" style="12" customWidth="1"/>
    <col min="8" max="8" width="6.7109375" style="12" customWidth="1"/>
    <col min="9" max="10" width="8.28515625" style="12" customWidth="1"/>
    <col min="11" max="11" width="8" style="12" customWidth="1"/>
    <col min="12" max="12" width="7.7109375" style="12" customWidth="1"/>
    <col min="13" max="16" width="7.42578125" style="12" customWidth="1"/>
    <col min="17" max="17" width="6.7109375" style="12" customWidth="1"/>
    <col min="18" max="18" width="8.28515625" style="12" customWidth="1"/>
    <col min="19" max="19" width="8.140625" style="12" customWidth="1"/>
    <col min="20" max="20" width="9.28515625" style="12" bestFit="1" customWidth="1"/>
    <col min="21" max="21" width="11.42578125" style="12" bestFit="1" customWidth="1"/>
    <col min="22" max="260" width="9.140625" style="12"/>
    <col min="261" max="273" width="10.7109375" style="12" customWidth="1"/>
    <col min="274" max="516" width="9.140625" style="12"/>
    <col min="517" max="529" width="10.7109375" style="12" customWidth="1"/>
    <col min="530" max="772" width="9.140625" style="12"/>
    <col min="773" max="785" width="10.7109375" style="12" customWidth="1"/>
    <col min="786" max="1028" width="9.140625" style="12"/>
    <col min="1029" max="1041" width="10.7109375" style="12" customWidth="1"/>
    <col min="1042" max="1284" width="9.140625" style="12"/>
    <col min="1285" max="1297" width="10.7109375" style="12" customWidth="1"/>
    <col min="1298" max="1540" width="9.140625" style="12"/>
    <col min="1541" max="1553" width="10.7109375" style="12" customWidth="1"/>
    <col min="1554" max="1796" width="9.140625" style="12"/>
    <col min="1797" max="1809" width="10.7109375" style="12" customWidth="1"/>
    <col min="1810" max="2052" width="9.140625" style="12"/>
    <col min="2053" max="2065" width="10.7109375" style="12" customWidth="1"/>
    <col min="2066" max="2308" width="9.140625" style="12"/>
    <col min="2309" max="2321" width="10.7109375" style="12" customWidth="1"/>
    <col min="2322" max="2564" width="9.140625" style="12"/>
    <col min="2565" max="2577" width="10.7109375" style="12" customWidth="1"/>
    <col min="2578" max="2820" width="9.140625" style="12"/>
    <col min="2821" max="2833" width="10.7109375" style="12" customWidth="1"/>
    <col min="2834" max="3076" width="9.140625" style="12"/>
    <col min="3077" max="3089" width="10.7109375" style="12" customWidth="1"/>
    <col min="3090" max="3332" width="9.140625" style="12"/>
    <col min="3333" max="3345" width="10.7109375" style="12" customWidth="1"/>
    <col min="3346" max="3588" width="9.140625" style="12"/>
    <col min="3589" max="3601" width="10.7109375" style="12" customWidth="1"/>
    <col min="3602" max="3844" width="9.140625" style="12"/>
    <col min="3845" max="3857" width="10.7109375" style="12" customWidth="1"/>
    <col min="3858" max="4100" width="9.140625" style="12"/>
    <col min="4101" max="4113" width="10.7109375" style="12" customWidth="1"/>
    <col min="4114" max="4356" width="9.140625" style="12"/>
    <col min="4357" max="4369" width="10.7109375" style="12" customWidth="1"/>
    <col min="4370" max="4612" width="9.140625" style="12"/>
    <col min="4613" max="4625" width="10.7109375" style="12" customWidth="1"/>
    <col min="4626" max="4868" width="9.140625" style="12"/>
    <col min="4869" max="4881" width="10.7109375" style="12" customWidth="1"/>
    <col min="4882" max="5124" width="9.140625" style="12"/>
    <col min="5125" max="5137" width="10.7109375" style="12" customWidth="1"/>
    <col min="5138" max="5380" width="9.140625" style="12"/>
    <col min="5381" max="5393" width="10.7109375" style="12" customWidth="1"/>
    <col min="5394" max="5636" width="9.140625" style="12"/>
    <col min="5637" max="5649" width="10.7109375" style="12" customWidth="1"/>
    <col min="5650" max="5892" width="9.140625" style="12"/>
    <col min="5893" max="5905" width="10.7109375" style="12" customWidth="1"/>
    <col min="5906" max="6148" width="9.140625" style="12"/>
    <col min="6149" max="6161" width="10.7109375" style="12" customWidth="1"/>
    <col min="6162" max="6404" width="9.140625" style="12"/>
    <col min="6405" max="6417" width="10.7109375" style="12" customWidth="1"/>
    <col min="6418" max="6660" width="9.140625" style="12"/>
    <col min="6661" max="6673" width="10.7109375" style="12" customWidth="1"/>
    <col min="6674" max="6916" width="9.140625" style="12"/>
    <col min="6917" max="6929" width="10.7109375" style="12" customWidth="1"/>
    <col min="6930" max="7172" width="9.140625" style="12"/>
    <col min="7173" max="7185" width="10.7109375" style="12" customWidth="1"/>
    <col min="7186" max="7428" width="9.140625" style="12"/>
    <col min="7429" max="7441" width="10.7109375" style="12" customWidth="1"/>
    <col min="7442" max="7684" width="9.140625" style="12"/>
    <col min="7685" max="7697" width="10.7109375" style="12" customWidth="1"/>
    <col min="7698" max="7940" width="9.140625" style="12"/>
    <col min="7941" max="7953" width="10.7109375" style="12" customWidth="1"/>
    <col min="7954" max="8196" width="9.140625" style="12"/>
    <col min="8197" max="8209" width="10.7109375" style="12" customWidth="1"/>
    <col min="8210" max="8452" width="9.140625" style="12"/>
    <col min="8453" max="8465" width="10.7109375" style="12" customWidth="1"/>
    <col min="8466" max="8708" width="9.140625" style="12"/>
    <col min="8709" max="8721" width="10.7109375" style="12" customWidth="1"/>
    <col min="8722" max="8964" width="9.140625" style="12"/>
    <col min="8965" max="8977" width="10.7109375" style="12" customWidth="1"/>
    <col min="8978" max="9220" width="9.140625" style="12"/>
    <col min="9221" max="9233" width="10.7109375" style="12" customWidth="1"/>
    <col min="9234" max="9476" width="9.140625" style="12"/>
    <col min="9477" max="9489" width="10.7109375" style="12" customWidth="1"/>
    <col min="9490" max="9732" width="9.140625" style="12"/>
    <col min="9733" max="9745" width="10.7109375" style="12" customWidth="1"/>
    <col min="9746" max="9988" width="9.140625" style="12"/>
    <col min="9989" max="10001" width="10.7109375" style="12" customWidth="1"/>
    <col min="10002" max="10244" width="9.140625" style="12"/>
    <col min="10245" max="10257" width="10.7109375" style="12" customWidth="1"/>
    <col min="10258" max="10500" width="9.140625" style="12"/>
    <col min="10501" max="10513" width="10.7109375" style="12" customWidth="1"/>
    <col min="10514" max="10756" width="9.140625" style="12"/>
    <col min="10757" max="10769" width="10.7109375" style="12" customWidth="1"/>
    <col min="10770" max="11012" width="9.140625" style="12"/>
    <col min="11013" max="11025" width="10.7109375" style="12" customWidth="1"/>
    <col min="11026" max="11268" width="9.140625" style="12"/>
    <col min="11269" max="11281" width="10.7109375" style="12" customWidth="1"/>
    <col min="11282" max="11524" width="9.140625" style="12"/>
    <col min="11525" max="11537" width="10.7109375" style="12" customWidth="1"/>
    <col min="11538" max="11780" width="9.140625" style="12"/>
    <col min="11781" max="11793" width="10.7109375" style="12" customWidth="1"/>
    <col min="11794" max="12036" width="9.140625" style="12"/>
    <col min="12037" max="12049" width="10.7109375" style="12" customWidth="1"/>
    <col min="12050" max="12292" width="9.140625" style="12"/>
    <col min="12293" max="12305" width="10.7109375" style="12" customWidth="1"/>
    <col min="12306" max="12548" width="9.140625" style="12"/>
    <col min="12549" max="12561" width="10.7109375" style="12" customWidth="1"/>
    <col min="12562" max="12804" width="9.140625" style="12"/>
    <col min="12805" max="12817" width="10.7109375" style="12" customWidth="1"/>
    <col min="12818" max="13060" width="9.140625" style="12"/>
    <col min="13061" max="13073" width="10.7109375" style="12" customWidth="1"/>
    <col min="13074" max="13316" width="9.140625" style="12"/>
    <col min="13317" max="13329" width="10.7109375" style="12" customWidth="1"/>
    <col min="13330" max="13572" width="9.140625" style="12"/>
    <col min="13573" max="13585" width="10.7109375" style="12" customWidth="1"/>
    <col min="13586" max="13828" width="9.140625" style="12"/>
    <col min="13829" max="13841" width="10.7109375" style="12" customWidth="1"/>
    <col min="13842" max="14084" width="9.140625" style="12"/>
    <col min="14085" max="14097" width="10.7109375" style="12" customWidth="1"/>
    <col min="14098" max="14340" width="9.140625" style="12"/>
    <col min="14341" max="14353" width="10.7109375" style="12" customWidth="1"/>
    <col min="14354" max="14596" width="9.140625" style="12"/>
    <col min="14597" max="14609" width="10.7109375" style="12" customWidth="1"/>
    <col min="14610" max="14852" width="9.140625" style="12"/>
    <col min="14853" max="14865" width="10.7109375" style="12" customWidth="1"/>
    <col min="14866" max="15108" width="9.140625" style="12"/>
    <col min="15109" max="15121" width="10.7109375" style="12" customWidth="1"/>
    <col min="15122" max="15364" width="9.140625" style="12"/>
    <col min="15365" max="15377" width="10.7109375" style="12" customWidth="1"/>
    <col min="15378" max="15620" width="9.140625" style="12"/>
    <col min="15621" max="15633" width="10.7109375" style="12" customWidth="1"/>
    <col min="15634" max="15876" width="9.140625" style="12"/>
    <col min="15877" max="15889" width="10.7109375" style="12" customWidth="1"/>
    <col min="15890" max="16132" width="9.140625" style="12"/>
    <col min="16133" max="16145" width="10.7109375" style="12" customWidth="1"/>
    <col min="16146" max="16384" width="9.140625" style="12"/>
  </cols>
  <sheetData>
    <row r="1" spans="1:23" ht="18">
      <c r="A1" s="460" t="s">
        <v>293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0"/>
      <c r="R1" s="460"/>
      <c r="S1" s="460"/>
    </row>
    <row r="2" spans="1:23" ht="6" customHeight="1">
      <c r="A2" s="176"/>
      <c r="B2" s="458"/>
      <c r="C2" s="459"/>
      <c r="D2" s="459"/>
      <c r="E2" s="459"/>
      <c r="F2" s="459"/>
      <c r="G2" s="459"/>
      <c r="H2" s="459"/>
      <c r="I2" s="459"/>
      <c r="J2" s="459"/>
      <c r="K2" s="459"/>
      <c r="L2" s="459"/>
      <c r="M2" s="459"/>
      <c r="N2" s="459"/>
      <c r="O2" s="459"/>
      <c r="P2" s="459"/>
      <c r="Q2" s="459"/>
      <c r="R2" s="459"/>
      <c r="S2" s="459"/>
    </row>
    <row r="3" spans="1:23" ht="15.95" customHeight="1">
      <c r="A3" s="206">
        <f>'3.1'!A4</f>
        <v>2023</v>
      </c>
      <c r="B3" s="466" t="s">
        <v>260</v>
      </c>
      <c r="C3" s="467"/>
      <c r="D3" s="467"/>
      <c r="E3" s="467"/>
      <c r="F3" s="467"/>
      <c r="G3" s="467"/>
      <c r="H3" s="467"/>
      <c r="I3" s="467"/>
      <c r="J3" s="468"/>
      <c r="K3" s="467" t="s">
        <v>218</v>
      </c>
      <c r="L3" s="467"/>
      <c r="M3" s="467"/>
      <c r="N3" s="467"/>
      <c r="O3" s="467"/>
      <c r="P3" s="467"/>
      <c r="Q3" s="467"/>
      <c r="R3" s="467"/>
      <c r="S3" s="467"/>
    </row>
    <row r="4" spans="1:23" ht="34.5" customHeight="1">
      <c r="A4" s="192"/>
      <c r="B4" s="455" t="s">
        <v>192</v>
      </c>
      <c r="C4" s="456"/>
      <c r="D4" s="456"/>
      <c r="E4" s="455" t="s">
        <v>193</v>
      </c>
      <c r="F4" s="456"/>
      <c r="G4" s="461"/>
      <c r="H4" s="462" t="s">
        <v>247</v>
      </c>
      <c r="I4" s="462" t="s">
        <v>189</v>
      </c>
      <c r="J4" s="464" t="s">
        <v>64</v>
      </c>
      <c r="K4" s="455" t="s">
        <v>192</v>
      </c>
      <c r="L4" s="456"/>
      <c r="M4" s="456"/>
      <c r="N4" s="455" t="s">
        <v>193</v>
      </c>
      <c r="O4" s="456"/>
      <c r="P4" s="461"/>
      <c r="Q4" s="462" t="s">
        <v>247</v>
      </c>
      <c r="R4" s="462" t="s">
        <v>189</v>
      </c>
      <c r="S4" s="462" t="s">
        <v>64</v>
      </c>
    </row>
    <row r="5" spans="1:23" ht="33.75">
      <c r="A5" s="193"/>
      <c r="B5" s="194" t="s">
        <v>21</v>
      </c>
      <c r="C5" s="195" t="s">
        <v>22</v>
      </c>
      <c r="D5" s="195" t="s">
        <v>191</v>
      </c>
      <c r="E5" s="194" t="s">
        <v>26</v>
      </c>
      <c r="F5" s="195" t="s">
        <v>27</v>
      </c>
      <c r="G5" s="196" t="s">
        <v>190</v>
      </c>
      <c r="H5" s="463"/>
      <c r="I5" s="463"/>
      <c r="J5" s="465"/>
      <c r="K5" s="195" t="s">
        <v>21</v>
      </c>
      <c r="L5" s="195" t="s">
        <v>22</v>
      </c>
      <c r="M5" s="195" t="s">
        <v>191</v>
      </c>
      <c r="N5" s="194" t="s">
        <v>26</v>
      </c>
      <c r="O5" s="195" t="s">
        <v>27</v>
      </c>
      <c r="P5" s="196" t="s">
        <v>190</v>
      </c>
      <c r="Q5" s="463"/>
      <c r="R5" s="463"/>
      <c r="S5" s="463"/>
    </row>
    <row r="6" spans="1:23" ht="12" customHeight="1">
      <c r="A6" s="177" t="s">
        <v>160</v>
      </c>
      <c r="B6" s="184">
        <v>611.86680951218455</v>
      </c>
      <c r="C6" s="178">
        <v>171.69380494119213</v>
      </c>
      <c r="D6" s="179">
        <v>440.17300457099242</v>
      </c>
      <c r="E6" s="190">
        <v>484.49456099999998</v>
      </c>
      <c r="F6" s="179">
        <v>50.764979000000004</v>
      </c>
      <c r="G6" s="186">
        <v>433.72958199999999</v>
      </c>
      <c r="H6" s="179">
        <v>11.429833030000001</v>
      </c>
      <c r="I6" s="179">
        <v>6.4471909485906362</v>
      </c>
      <c r="J6" s="186">
        <v>891.77961054958303</v>
      </c>
      <c r="K6" s="178">
        <v>6703.0347359069992</v>
      </c>
      <c r="L6" s="178">
        <v>1877.7108948210991</v>
      </c>
      <c r="M6" s="179">
        <v>4825.3238410859003</v>
      </c>
      <c r="N6" s="190">
        <v>5235.5694960000001</v>
      </c>
      <c r="O6" s="179">
        <v>556.08799066200004</v>
      </c>
      <c r="P6" s="186">
        <v>4679.4815053379998</v>
      </c>
      <c r="Q6" s="179">
        <v>124.53157613861373</v>
      </c>
      <c r="R6" s="179">
        <v>85.226372987484552</v>
      </c>
      <c r="S6" s="179">
        <v>9714.5632955500005</v>
      </c>
      <c r="T6" s="56"/>
      <c r="U6" s="57"/>
      <c r="V6" s="57"/>
      <c r="W6" s="57"/>
    </row>
    <row r="7" spans="1:23" ht="12" customHeight="1">
      <c r="A7" s="177" t="s">
        <v>161</v>
      </c>
      <c r="B7" s="184">
        <v>541.66979960431695</v>
      </c>
      <c r="C7" s="179">
        <v>191.63640082004457</v>
      </c>
      <c r="D7" s="179">
        <v>350.03339878427238</v>
      </c>
      <c r="E7" s="190">
        <v>502.731177</v>
      </c>
      <c r="F7" s="179">
        <v>0.45966299999999999</v>
      </c>
      <c r="G7" s="186">
        <v>502.27151400000002</v>
      </c>
      <c r="H7" s="179">
        <v>9.5859170000000002</v>
      </c>
      <c r="I7" s="179">
        <v>-1.1235212093694136</v>
      </c>
      <c r="J7" s="186">
        <v>860.76730857490304</v>
      </c>
      <c r="K7" s="178">
        <v>5941.867697744</v>
      </c>
      <c r="L7" s="179">
        <v>2104.3301660154002</v>
      </c>
      <c r="M7" s="179">
        <v>3837.5375317285998</v>
      </c>
      <c r="N7" s="190">
        <v>5409.0646379999998</v>
      </c>
      <c r="O7" s="179">
        <v>4.9343472260000008</v>
      </c>
      <c r="P7" s="186">
        <v>5404.1302907740001</v>
      </c>
      <c r="Q7" s="179">
        <v>104.29196078706303</v>
      </c>
      <c r="R7" s="179">
        <v>-4.5704322936646644</v>
      </c>
      <c r="S7" s="179">
        <v>9341.389350995998</v>
      </c>
      <c r="T7" s="58"/>
      <c r="U7" s="57"/>
      <c r="V7" s="57"/>
      <c r="W7" s="57"/>
    </row>
    <row r="8" spans="1:23" ht="12" customHeight="1">
      <c r="A8" s="180" t="s">
        <v>162</v>
      </c>
      <c r="B8" s="185">
        <v>558.67411079116368</v>
      </c>
      <c r="C8" s="182">
        <v>85.842169319862464</v>
      </c>
      <c r="D8" s="182">
        <v>472.83194147130121</v>
      </c>
      <c r="E8" s="191">
        <v>315.244956</v>
      </c>
      <c r="F8" s="182">
        <v>29.267647000000004</v>
      </c>
      <c r="G8" s="187">
        <v>285.97730899999999</v>
      </c>
      <c r="H8" s="182">
        <v>10.388249999999998</v>
      </c>
      <c r="I8" s="182">
        <v>7.0540718943811948E-2</v>
      </c>
      <c r="J8" s="187">
        <v>769.26804119024496</v>
      </c>
      <c r="K8" s="181">
        <v>6090.274693938999</v>
      </c>
      <c r="L8" s="182">
        <v>938.80963298649999</v>
      </c>
      <c r="M8" s="182">
        <v>5151.4650609524988</v>
      </c>
      <c r="N8" s="191">
        <v>3382.9934250000001</v>
      </c>
      <c r="O8" s="182">
        <v>319.51087461499998</v>
      </c>
      <c r="P8" s="187">
        <v>3063.4825503850002</v>
      </c>
      <c r="Q8" s="182">
        <v>113.01811002280003</v>
      </c>
      <c r="R8" s="182">
        <v>12.053693321652711</v>
      </c>
      <c r="S8" s="182">
        <v>8340.019414681954</v>
      </c>
      <c r="T8" s="59"/>
      <c r="U8" s="57"/>
      <c r="V8" s="57"/>
      <c r="W8" s="57"/>
    </row>
    <row r="9" spans="1:23" ht="12" customHeight="1">
      <c r="A9" s="177" t="s">
        <v>163</v>
      </c>
      <c r="B9" s="184"/>
      <c r="C9" s="179"/>
      <c r="D9" s="179"/>
      <c r="E9" s="190"/>
      <c r="F9" s="179"/>
      <c r="G9" s="186"/>
      <c r="H9" s="179"/>
      <c r="I9" s="179"/>
      <c r="J9" s="186"/>
      <c r="K9" s="178"/>
      <c r="L9" s="179"/>
      <c r="M9" s="179"/>
      <c r="N9" s="190"/>
      <c r="O9" s="179"/>
      <c r="P9" s="186"/>
      <c r="Q9" s="179"/>
      <c r="R9" s="179"/>
      <c r="S9" s="179"/>
      <c r="T9" s="58"/>
      <c r="U9" s="57"/>
      <c r="V9" s="57"/>
      <c r="W9" s="57"/>
    </row>
    <row r="10" spans="1:23" ht="12" customHeight="1">
      <c r="A10" s="177" t="s">
        <v>164</v>
      </c>
      <c r="B10" s="184"/>
      <c r="C10" s="179"/>
      <c r="D10" s="179"/>
      <c r="E10" s="190"/>
      <c r="F10" s="179"/>
      <c r="G10" s="186"/>
      <c r="H10" s="179"/>
      <c r="I10" s="179"/>
      <c r="J10" s="186"/>
      <c r="K10" s="178"/>
      <c r="L10" s="179"/>
      <c r="M10" s="179"/>
      <c r="N10" s="190"/>
      <c r="O10" s="179"/>
      <c r="P10" s="186"/>
      <c r="Q10" s="179"/>
      <c r="R10" s="179"/>
      <c r="S10" s="179"/>
      <c r="T10" s="58"/>
      <c r="U10" s="57"/>
      <c r="V10" s="57"/>
      <c r="W10" s="57"/>
    </row>
    <row r="11" spans="1:23" ht="12" customHeight="1">
      <c r="A11" s="180" t="s">
        <v>165</v>
      </c>
      <c r="B11" s="185"/>
      <c r="C11" s="182"/>
      <c r="D11" s="182"/>
      <c r="E11" s="191"/>
      <c r="F11" s="182"/>
      <c r="G11" s="187"/>
      <c r="H11" s="182"/>
      <c r="I11" s="182"/>
      <c r="J11" s="187"/>
      <c r="K11" s="181"/>
      <c r="L11" s="182"/>
      <c r="M11" s="182"/>
      <c r="N11" s="191"/>
      <c r="O11" s="182"/>
      <c r="P11" s="187"/>
      <c r="Q11" s="182"/>
      <c r="R11" s="182"/>
      <c r="S11" s="182"/>
      <c r="T11" s="58"/>
      <c r="U11" s="57"/>
      <c r="V11" s="57"/>
      <c r="W11" s="57"/>
    </row>
    <row r="12" spans="1:23" ht="12" customHeight="1">
      <c r="A12" s="177" t="s">
        <v>166</v>
      </c>
      <c r="B12" s="184"/>
      <c r="C12" s="179"/>
      <c r="D12" s="179"/>
      <c r="E12" s="190"/>
      <c r="F12" s="179"/>
      <c r="G12" s="186"/>
      <c r="H12" s="179"/>
      <c r="I12" s="179"/>
      <c r="J12" s="186"/>
      <c r="K12" s="178"/>
      <c r="L12" s="179"/>
      <c r="M12" s="179"/>
      <c r="N12" s="190"/>
      <c r="O12" s="179"/>
      <c r="P12" s="186"/>
      <c r="Q12" s="179"/>
      <c r="R12" s="179"/>
      <c r="S12" s="179"/>
      <c r="T12" s="58"/>
      <c r="U12" s="57"/>
      <c r="V12" s="57"/>
      <c r="W12" s="57"/>
    </row>
    <row r="13" spans="1:23" ht="12" customHeight="1">
      <c r="A13" s="177" t="s">
        <v>167</v>
      </c>
      <c r="B13" s="184"/>
      <c r="C13" s="179"/>
      <c r="D13" s="179"/>
      <c r="E13" s="190"/>
      <c r="F13" s="179"/>
      <c r="G13" s="186"/>
      <c r="H13" s="179"/>
      <c r="I13" s="179"/>
      <c r="J13" s="186"/>
      <c r="K13" s="178"/>
      <c r="L13" s="179"/>
      <c r="M13" s="179"/>
      <c r="N13" s="190"/>
      <c r="O13" s="179"/>
      <c r="P13" s="186"/>
      <c r="Q13" s="179"/>
      <c r="R13" s="179"/>
      <c r="S13" s="179"/>
      <c r="T13" s="58"/>
      <c r="U13" s="57"/>
      <c r="V13" s="57"/>
      <c r="W13" s="57"/>
    </row>
    <row r="14" spans="1:23" ht="12" customHeight="1">
      <c r="A14" s="180" t="s">
        <v>168</v>
      </c>
      <c r="B14" s="185"/>
      <c r="C14" s="182"/>
      <c r="D14" s="182"/>
      <c r="E14" s="191"/>
      <c r="F14" s="182"/>
      <c r="G14" s="187"/>
      <c r="H14" s="182"/>
      <c r="I14" s="182"/>
      <c r="J14" s="187"/>
      <c r="K14" s="181"/>
      <c r="L14" s="182"/>
      <c r="M14" s="182"/>
      <c r="N14" s="191"/>
      <c r="O14" s="182"/>
      <c r="P14" s="187"/>
      <c r="Q14" s="182"/>
      <c r="R14" s="182"/>
      <c r="S14" s="182"/>
      <c r="T14" s="58"/>
      <c r="U14" s="57"/>
      <c r="V14" s="57"/>
      <c r="W14" s="57"/>
    </row>
    <row r="15" spans="1:23" ht="12" customHeight="1">
      <c r="A15" s="177" t="s">
        <v>169</v>
      </c>
      <c r="B15" s="184"/>
      <c r="C15" s="179"/>
      <c r="D15" s="179"/>
      <c r="E15" s="190"/>
      <c r="F15" s="179"/>
      <c r="G15" s="186"/>
      <c r="H15" s="179"/>
      <c r="I15" s="179"/>
      <c r="J15" s="186"/>
      <c r="K15" s="178"/>
      <c r="L15" s="179"/>
      <c r="M15" s="179"/>
      <c r="N15" s="190"/>
      <c r="O15" s="179"/>
      <c r="P15" s="186"/>
      <c r="Q15" s="179"/>
      <c r="R15" s="179"/>
      <c r="S15" s="179"/>
      <c r="T15" s="58"/>
      <c r="U15" s="57"/>
      <c r="V15" s="57"/>
      <c r="W15" s="57"/>
    </row>
    <row r="16" spans="1:23" ht="12" customHeight="1">
      <c r="A16" s="177" t="s">
        <v>170</v>
      </c>
      <c r="B16" s="184"/>
      <c r="C16" s="179"/>
      <c r="D16" s="179"/>
      <c r="E16" s="190"/>
      <c r="F16" s="179"/>
      <c r="G16" s="186"/>
      <c r="H16" s="179"/>
      <c r="I16" s="179"/>
      <c r="J16" s="186"/>
      <c r="K16" s="178"/>
      <c r="L16" s="179"/>
      <c r="M16" s="179"/>
      <c r="N16" s="190"/>
      <c r="O16" s="179"/>
      <c r="P16" s="186"/>
      <c r="Q16" s="179"/>
      <c r="R16" s="179"/>
      <c r="S16" s="179"/>
      <c r="T16" s="58"/>
      <c r="U16" s="57"/>
      <c r="V16" s="57"/>
      <c r="W16" s="57"/>
    </row>
    <row r="17" spans="1:23" ht="12" customHeight="1">
      <c r="A17" s="180" t="s">
        <v>171</v>
      </c>
      <c r="B17" s="185"/>
      <c r="C17" s="182"/>
      <c r="D17" s="182"/>
      <c r="E17" s="191"/>
      <c r="F17" s="182"/>
      <c r="G17" s="187"/>
      <c r="H17" s="182"/>
      <c r="I17" s="182"/>
      <c r="J17" s="187"/>
      <c r="K17" s="181"/>
      <c r="L17" s="182"/>
      <c r="M17" s="182"/>
      <c r="N17" s="191"/>
      <c r="O17" s="182"/>
      <c r="P17" s="187"/>
      <c r="Q17" s="182"/>
      <c r="R17" s="182"/>
      <c r="S17" s="182"/>
      <c r="T17" s="58"/>
      <c r="U17" s="57"/>
      <c r="V17" s="57"/>
      <c r="W17" s="57"/>
    </row>
    <row r="18" spans="1:23" ht="12" customHeight="1">
      <c r="A18" s="177" t="s">
        <v>48</v>
      </c>
      <c r="B18" s="184">
        <f>SUM(B6:B8)</f>
        <v>1712.2107199076652</v>
      </c>
      <c r="C18" s="178">
        <f>SUM(C6:C8)</f>
        <v>449.17237508109918</v>
      </c>
      <c r="D18" s="178">
        <f>SUM(D6:D8)</f>
        <v>1263.0383448265661</v>
      </c>
      <c r="E18" s="184">
        <f t="shared" ref="E18:J18" si="0">SUM(E6:E8)</f>
        <v>1302.4706940000001</v>
      </c>
      <c r="F18" s="178">
        <f t="shared" si="0"/>
        <v>80.492289</v>
      </c>
      <c r="G18" s="188">
        <f>SUM(G6:G8)</f>
        <v>1221.9784049999998</v>
      </c>
      <c r="H18" s="178">
        <f t="shared" si="0"/>
        <v>31.404000029999999</v>
      </c>
      <c r="I18" s="178">
        <f t="shared" si="0"/>
        <v>5.394210458165035</v>
      </c>
      <c r="J18" s="188">
        <f t="shared" si="0"/>
        <v>2521.8149603147313</v>
      </c>
      <c r="K18" s="178">
        <f>SUM(K6:K8)</f>
        <v>18735.177127589999</v>
      </c>
      <c r="L18" s="178">
        <f>SUM(L6:L8)</f>
        <v>4920.8506938229993</v>
      </c>
      <c r="M18" s="178">
        <f t="shared" ref="M18:S18" si="1">SUM(M6:M8)</f>
        <v>13814.326433766997</v>
      </c>
      <c r="N18" s="184">
        <f t="shared" si="1"/>
        <v>14027.627559</v>
      </c>
      <c r="O18" s="178">
        <f t="shared" si="1"/>
        <v>880.53321250299996</v>
      </c>
      <c r="P18" s="188">
        <f t="shared" si="1"/>
        <v>13147.094346497001</v>
      </c>
      <c r="Q18" s="178">
        <f t="shared" si="1"/>
        <v>341.84164694847681</v>
      </c>
      <c r="R18" s="178">
        <f>SUM(R6:R8)</f>
        <v>92.709634015472602</v>
      </c>
      <c r="S18" s="178">
        <f t="shared" si="1"/>
        <v>27395.972061227956</v>
      </c>
    </row>
    <row r="19" spans="1:23" ht="12" customHeight="1">
      <c r="A19" s="177" t="s">
        <v>56</v>
      </c>
      <c r="B19" s="387">
        <f>SUM(B9:B11)</f>
        <v>0</v>
      </c>
      <c r="C19" s="388">
        <f>SUM(C9:C11)</f>
        <v>0</v>
      </c>
      <c r="D19" s="388">
        <f t="shared" ref="D19:J19" si="2">SUM(D9:D11)</f>
        <v>0</v>
      </c>
      <c r="E19" s="387">
        <f t="shared" si="2"/>
        <v>0</v>
      </c>
      <c r="F19" s="388">
        <f t="shared" si="2"/>
        <v>0</v>
      </c>
      <c r="G19" s="389">
        <f t="shared" si="2"/>
        <v>0</v>
      </c>
      <c r="H19" s="388">
        <f t="shared" si="2"/>
        <v>0</v>
      </c>
      <c r="I19" s="388">
        <f t="shared" si="2"/>
        <v>0</v>
      </c>
      <c r="J19" s="389">
        <f t="shared" si="2"/>
        <v>0</v>
      </c>
      <c r="K19" s="388">
        <f>SUM(K9:K11)</f>
        <v>0</v>
      </c>
      <c r="L19" s="388">
        <f t="shared" ref="L19:S19" si="3">SUM(L9:L11)</f>
        <v>0</v>
      </c>
      <c r="M19" s="388">
        <f t="shared" si="3"/>
        <v>0</v>
      </c>
      <c r="N19" s="387">
        <f t="shared" si="3"/>
        <v>0</v>
      </c>
      <c r="O19" s="388">
        <f>SUM(O9:O11)</f>
        <v>0</v>
      </c>
      <c r="P19" s="389">
        <f t="shared" si="3"/>
        <v>0</v>
      </c>
      <c r="Q19" s="388">
        <f t="shared" si="3"/>
        <v>0</v>
      </c>
      <c r="R19" s="388">
        <f t="shared" si="3"/>
        <v>0</v>
      </c>
      <c r="S19" s="388">
        <f t="shared" si="3"/>
        <v>0</v>
      </c>
    </row>
    <row r="20" spans="1:23" ht="12" customHeight="1">
      <c r="A20" s="177" t="s">
        <v>63</v>
      </c>
      <c r="B20" s="387">
        <f>SUM(B12:B14)</f>
        <v>0</v>
      </c>
      <c r="C20" s="388">
        <f>SUM(C12:C14)</f>
        <v>0</v>
      </c>
      <c r="D20" s="388">
        <f t="shared" ref="D20:J20" si="4">SUM(D12:D14)</f>
        <v>0</v>
      </c>
      <c r="E20" s="387">
        <f t="shared" si="4"/>
        <v>0</v>
      </c>
      <c r="F20" s="388">
        <f t="shared" si="4"/>
        <v>0</v>
      </c>
      <c r="G20" s="389">
        <f t="shared" si="4"/>
        <v>0</v>
      </c>
      <c r="H20" s="388">
        <f t="shared" si="4"/>
        <v>0</v>
      </c>
      <c r="I20" s="388">
        <f>SUM(I12:I14)</f>
        <v>0</v>
      </c>
      <c r="J20" s="389">
        <f t="shared" si="4"/>
        <v>0</v>
      </c>
      <c r="K20" s="388">
        <f>SUM(K12:K14)</f>
        <v>0</v>
      </c>
      <c r="L20" s="388">
        <f t="shared" ref="L20:S20" si="5">SUM(L12:L14)</f>
        <v>0</v>
      </c>
      <c r="M20" s="388">
        <f t="shared" si="5"/>
        <v>0</v>
      </c>
      <c r="N20" s="387">
        <f t="shared" si="5"/>
        <v>0</v>
      </c>
      <c r="O20" s="388">
        <f t="shared" si="5"/>
        <v>0</v>
      </c>
      <c r="P20" s="389">
        <f t="shared" si="5"/>
        <v>0</v>
      </c>
      <c r="Q20" s="388">
        <f t="shared" si="5"/>
        <v>0</v>
      </c>
      <c r="R20" s="388">
        <f t="shared" si="5"/>
        <v>0</v>
      </c>
      <c r="S20" s="388">
        <f t="shared" si="5"/>
        <v>0</v>
      </c>
    </row>
    <row r="21" spans="1:23" ht="12" customHeight="1">
      <c r="A21" s="180" t="s">
        <v>57</v>
      </c>
      <c r="B21" s="390">
        <f>SUM(B15:B17)</f>
        <v>0</v>
      </c>
      <c r="C21" s="391">
        <f>SUM(C15:C17)</f>
        <v>0</v>
      </c>
      <c r="D21" s="391">
        <f t="shared" ref="D21:J21" si="6">SUM(D15:D17)</f>
        <v>0</v>
      </c>
      <c r="E21" s="390">
        <f t="shared" si="6"/>
        <v>0</v>
      </c>
      <c r="F21" s="391">
        <f t="shared" si="6"/>
        <v>0</v>
      </c>
      <c r="G21" s="392">
        <f t="shared" si="6"/>
        <v>0</v>
      </c>
      <c r="H21" s="391">
        <f t="shared" si="6"/>
        <v>0</v>
      </c>
      <c r="I21" s="391">
        <f t="shared" si="6"/>
        <v>0</v>
      </c>
      <c r="J21" s="392">
        <f t="shared" si="6"/>
        <v>0</v>
      </c>
      <c r="K21" s="391">
        <f>SUM(K15:K17)</f>
        <v>0</v>
      </c>
      <c r="L21" s="391">
        <f t="shared" ref="L21:R21" si="7">SUM(L15:L17)</f>
        <v>0</v>
      </c>
      <c r="M21" s="391">
        <f t="shared" si="7"/>
        <v>0</v>
      </c>
      <c r="N21" s="390">
        <f t="shared" si="7"/>
        <v>0</v>
      </c>
      <c r="O21" s="391">
        <f t="shared" si="7"/>
        <v>0</v>
      </c>
      <c r="P21" s="392">
        <f t="shared" si="7"/>
        <v>0</v>
      </c>
      <c r="Q21" s="391">
        <f t="shared" si="7"/>
        <v>0</v>
      </c>
      <c r="R21" s="391">
        <f t="shared" si="7"/>
        <v>0</v>
      </c>
      <c r="S21" s="391">
        <f>SUM(S15:S17)</f>
        <v>0</v>
      </c>
    </row>
    <row r="22" spans="1:23" ht="12" customHeight="1">
      <c r="A22" s="177" t="s">
        <v>58</v>
      </c>
      <c r="B22" s="387">
        <f>SUM(B6:B11)</f>
        <v>1712.2107199076652</v>
      </c>
      <c r="C22" s="388">
        <f>SUM(C6:C11)</f>
        <v>449.17237508109918</v>
      </c>
      <c r="D22" s="388">
        <f t="shared" ref="D22:J22" si="8">SUM(D6:D11)</f>
        <v>1263.0383448265661</v>
      </c>
      <c r="E22" s="387">
        <f t="shared" si="8"/>
        <v>1302.4706940000001</v>
      </c>
      <c r="F22" s="388">
        <f t="shared" si="8"/>
        <v>80.492289</v>
      </c>
      <c r="G22" s="389">
        <f t="shared" si="8"/>
        <v>1221.9784049999998</v>
      </c>
      <c r="H22" s="388">
        <f t="shared" si="8"/>
        <v>31.404000029999999</v>
      </c>
      <c r="I22" s="388">
        <f t="shared" si="8"/>
        <v>5.394210458165035</v>
      </c>
      <c r="J22" s="389">
        <f t="shared" si="8"/>
        <v>2521.8149603147313</v>
      </c>
      <c r="K22" s="388">
        <f>SUM(K6:K11)</f>
        <v>18735.177127589999</v>
      </c>
      <c r="L22" s="388">
        <f t="shared" ref="L22:S22" si="9">SUM(L6:L11)</f>
        <v>4920.8506938229993</v>
      </c>
      <c r="M22" s="388">
        <f t="shared" si="9"/>
        <v>13814.326433766997</v>
      </c>
      <c r="N22" s="387">
        <f t="shared" si="9"/>
        <v>14027.627559</v>
      </c>
      <c r="O22" s="388">
        <f t="shared" si="9"/>
        <v>880.53321250299996</v>
      </c>
      <c r="P22" s="389">
        <f t="shared" si="9"/>
        <v>13147.094346497001</v>
      </c>
      <c r="Q22" s="388">
        <f t="shared" si="9"/>
        <v>341.84164694847681</v>
      </c>
      <c r="R22" s="388">
        <f t="shared" si="9"/>
        <v>92.709634015472602</v>
      </c>
      <c r="S22" s="388">
        <f t="shared" si="9"/>
        <v>27395.972061227956</v>
      </c>
    </row>
    <row r="23" spans="1:23" ht="12" customHeight="1">
      <c r="A23" s="180" t="s">
        <v>59</v>
      </c>
      <c r="B23" s="390">
        <f>SUM(B12:B17)</f>
        <v>0</v>
      </c>
      <c r="C23" s="391">
        <f>SUM(C12:C17)</f>
        <v>0</v>
      </c>
      <c r="D23" s="391">
        <f t="shared" ref="D23:J23" si="10">SUM(D12:D17)</f>
        <v>0</v>
      </c>
      <c r="E23" s="390">
        <f t="shared" si="10"/>
        <v>0</v>
      </c>
      <c r="F23" s="391">
        <f t="shared" si="10"/>
        <v>0</v>
      </c>
      <c r="G23" s="392">
        <f t="shared" si="10"/>
        <v>0</v>
      </c>
      <c r="H23" s="391">
        <f t="shared" si="10"/>
        <v>0</v>
      </c>
      <c r="I23" s="391">
        <f t="shared" si="10"/>
        <v>0</v>
      </c>
      <c r="J23" s="392">
        <f t="shared" si="10"/>
        <v>0</v>
      </c>
      <c r="K23" s="391">
        <f>SUM(K12:K17)</f>
        <v>0</v>
      </c>
      <c r="L23" s="391">
        <f t="shared" ref="L23:S23" si="11">SUM(L12:L17)</f>
        <v>0</v>
      </c>
      <c r="M23" s="391">
        <f t="shared" si="11"/>
        <v>0</v>
      </c>
      <c r="N23" s="390">
        <f t="shared" si="11"/>
        <v>0</v>
      </c>
      <c r="O23" s="391">
        <f t="shared" si="11"/>
        <v>0</v>
      </c>
      <c r="P23" s="392">
        <f t="shared" si="11"/>
        <v>0</v>
      </c>
      <c r="Q23" s="391">
        <f t="shared" si="11"/>
        <v>0</v>
      </c>
      <c r="R23" s="391">
        <f t="shared" si="11"/>
        <v>0</v>
      </c>
      <c r="S23" s="391">
        <f t="shared" si="11"/>
        <v>0</v>
      </c>
    </row>
    <row r="24" spans="1:23" ht="12" customHeight="1">
      <c r="A24" s="183" t="s">
        <v>172</v>
      </c>
      <c r="B24" s="393">
        <f>SUM(B6:B17)</f>
        <v>1712.2107199076652</v>
      </c>
      <c r="C24" s="394">
        <f>SUM(C6:C17)</f>
        <v>449.17237508109918</v>
      </c>
      <c r="D24" s="394">
        <f t="shared" ref="D24:J24" si="12">SUM(D6:D17)</f>
        <v>1263.0383448265661</v>
      </c>
      <c r="E24" s="393">
        <f t="shared" si="12"/>
        <v>1302.4706940000001</v>
      </c>
      <c r="F24" s="394">
        <f t="shared" si="12"/>
        <v>80.492289</v>
      </c>
      <c r="G24" s="395">
        <f t="shared" si="12"/>
        <v>1221.9784049999998</v>
      </c>
      <c r="H24" s="394">
        <f t="shared" si="12"/>
        <v>31.404000029999999</v>
      </c>
      <c r="I24" s="394">
        <f t="shared" si="12"/>
        <v>5.394210458165035</v>
      </c>
      <c r="J24" s="395">
        <f t="shared" si="12"/>
        <v>2521.8149603147313</v>
      </c>
      <c r="K24" s="394">
        <f>SUM(K6:K17)</f>
        <v>18735.177127589999</v>
      </c>
      <c r="L24" s="394">
        <f t="shared" ref="L24:S24" si="13">SUM(L6:L17)</f>
        <v>4920.8506938229993</v>
      </c>
      <c r="M24" s="394">
        <f t="shared" si="13"/>
        <v>13814.326433766997</v>
      </c>
      <c r="N24" s="393">
        <f t="shared" si="13"/>
        <v>14027.627559</v>
      </c>
      <c r="O24" s="394">
        <f t="shared" si="13"/>
        <v>880.53321250299996</v>
      </c>
      <c r="P24" s="395">
        <f t="shared" si="13"/>
        <v>13147.094346497001</v>
      </c>
      <c r="Q24" s="394">
        <f t="shared" si="13"/>
        <v>341.84164694847681</v>
      </c>
      <c r="R24" s="394">
        <f t="shared" si="13"/>
        <v>92.709634015472602</v>
      </c>
      <c r="S24" s="394">
        <f t="shared" si="13"/>
        <v>27395.972061227956</v>
      </c>
    </row>
    <row r="25" spans="1:23" ht="8.1" customHeight="1"/>
    <row r="26" spans="1:23" ht="13.5" customHeight="1">
      <c r="A26" s="457" t="s">
        <v>248</v>
      </c>
      <c r="B26" s="457"/>
      <c r="C26" s="457"/>
      <c r="D26" s="457"/>
      <c r="E26" s="457"/>
      <c r="F26" s="457"/>
      <c r="G26" s="457"/>
      <c r="H26" s="457"/>
      <c r="I26" s="457"/>
      <c r="J26" s="60"/>
      <c r="K26" s="457" t="s">
        <v>249</v>
      </c>
      <c r="L26" s="457"/>
      <c r="M26" s="457"/>
      <c r="N26" s="457"/>
      <c r="O26" s="457"/>
      <c r="P26" s="457"/>
      <c r="Q26" s="457"/>
      <c r="R26" s="457"/>
      <c r="S26" s="457"/>
    </row>
    <row r="27" spans="1:23" ht="8.1" customHeight="1">
      <c r="D27" s="61"/>
      <c r="E27" s="62" t="s">
        <v>197</v>
      </c>
      <c r="F27" s="62" t="s">
        <v>198</v>
      </c>
      <c r="G27" s="63"/>
      <c r="H27" s="63"/>
      <c r="L27" s="63"/>
      <c r="M27" s="62"/>
      <c r="N27" s="62" t="s">
        <v>199</v>
      </c>
      <c r="O27" s="61" t="s">
        <v>200</v>
      </c>
    </row>
    <row r="28" spans="1:23" ht="8.1" customHeight="1">
      <c r="D28" s="61" t="str">
        <f>A6</f>
        <v>Leden</v>
      </c>
      <c r="E28" s="62">
        <f>B6</f>
        <v>611.86680951218455</v>
      </c>
      <c r="F28" s="62">
        <f>C6*-1</f>
        <v>-171.69380494119213</v>
      </c>
      <c r="G28" s="63"/>
      <c r="L28" s="63"/>
      <c r="M28" s="62" t="str">
        <f>A6</f>
        <v>Leden</v>
      </c>
      <c r="N28" s="62">
        <f>E6</f>
        <v>484.49456099999998</v>
      </c>
      <c r="O28" s="62">
        <f>F6*-1</f>
        <v>-50.764979000000004</v>
      </c>
    </row>
    <row r="29" spans="1:23" ht="8.1" customHeight="1">
      <c r="D29" s="61" t="str">
        <f t="shared" ref="D29:D39" si="14">A7</f>
        <v>Únor</v>
      </c>
      <c r="E29" s="62">
        <f t="shared" ref="E29:E39" si="15">B7</f>
        <v>541.66979960431695</v>
      </c>
      <c r="F29" s="62">
        <f t="shared" ref="F29:F39" si="16">C7*-1</f>
        <v>-191.63640082004457</v>
      </c>
      <c r="G29" s="63"/>
      <c r="L29" s="63"/>
      <c r="M29" s="62" t="str">
        <f t="shared" ref="M29:M39" si="17">A7</f>
        <v>Únor</v>
      </c>
      <c r="N29" s="62">
        <f t="shared" ref="N29:N39" si="18">E7</f>
        <v>502.731177</v>
      </c>
      <c r="O29" s="62">
        <f t="shared" ref="O29:O39" si="19">F7*-1</f>
        <v>-0.45966299999999999</v>
      </c>
    </row>
    <row r="30" spans="1:23" ht="8.1" customHeight="1">
      <c r="D30" s="61" t="str">
        <f t="shared" si="14"/>
        <v>Březen</v>
      </c>
      <c r="E30" s="62">
        <f t="shared" si="15"/>
        <v>558.67411079116368</v>
      </c>
      <c r="F30" s="62">
        <f t="shared" si="16"/>
        <v>-85.842169319862464</v>
      </c>
      <c r="G30" s="63"/>
      <c r="L30" s="63"/>
      <c r="M30" s="62" t="str">
        <f t="shared" si="17"/>
        <v>Březen</v>
      </c>
      <c r="N30" s="62">
        <f t="shared" si="18"/>
        <v>315.244956</v>
      </c>
      <c r="O30" s="62">
        <f t="shared" si="19"/>
        <v>-29.267647000000004</v>
      </c>
    </row>
    <row r="31" spans="1:23" ht="8.1" customHeight="1">
      <c r="D31" s="61" t="str">
        <f t="shared" si="14"/>
        <v>Duben</v>
      </c>
      <c r="E31" s="62">
        <f t="shared" si="15"/>
        <v>0</v>
      </c>
      <c r="F31" s="62">
        <f t="shared" si="16"/>
        <v>0</v>
      </c>
      <c r="G31" s="63"/>
      <c r="L31" s="63"/>
      <c r="M31" s="62" t="str">
        <f t="shared" si="17"/>
        <v>Duben</v>
      </c>
      <c r="N31" s="62">
        <f t="shared" si="18"/>
        <v>0</v>
      </c>
      <c r="O31" s="62">
        <f t="shared" si="19"/>
        <v>0</v>
      </c>
    </row>
    <row r="32" spans="1:23" ht="8.1" customHeight="1">
      <c r="D32" s="61" t="str">
        <f t="shared" si="14"/>
        <v>Květen</v>
      </c>
      <c r="E32" s="62">
        <f t="shared" si="15"/>
        <v>0</v>
      </c>
      <c r="F32" s="62">
        <f t="shared" si="16"/>
        <v>0</v>
      </c>
      <c r="G32" s="63"/>
      <c r="L32" s="63"/>
      <c r="M32" s="62" t="str">
        <f t="shared" si="17"/>
        <v>Květen</v>
      </c>
      <c r="N32" s="62">
        <f t="shared" si="18"/>
        <v>0</v>
      </c>
      <c r="O32" s="62">
        <f t="shared" si="19"/>
        <v>0</v>
      </c>
    </row>
    <row r="33" spans="4:15" ht="8.1" customHeight="1">
      <c r="D33" s="61" t="str">
        <f t="shared" si="14"/>
        <v>Červen</v>
      </c>
      <c r="E33" s="62">
        <f t="shared" si="15"/>
        <v>0</v>
      </c>
      <c r="F33" s="62">
        <f t="shared" si="16"/>
        <v>0</v>
      </c>
      <c r="G33" s="63"/>
      <c r="L33" s="63"/>
      <c r="M33" s="62" t="str">
        <f t="shared" si="17"/>
        <v>Červen</v>
      </c>
      <c r="N33" s="62">
        <f t="shared" si="18"/>
        <v>0</v>
      </c>
      <c r="O33" s="62">
        <f t="shared" si="19"/>
        <v>0</v>
      </c>
    </row>
    <row r="34" spans="4:15" ht="8.1" customHeight="1">
      <c r="D34" s="61" t="str">
        <f t="shared" si="14"/>
        <v>Červenec</v>
      </c>
      <c r="E34" s="62">
        <f t="shared" si="15"/>
        <v>0</v>
      </c>
      <c r="F34" s="62">
        <f t="shared" si="16"/>
        <v>0</v>
      </c>
      <c r="G34" s="63"/>
      <c r="L34" s="63"/>
      <c r="M34" s="62" t="str">
        <f t="shared" si="17"/>
        <v>Červenec</v>
      </c>
      <c r="N34" s="62">
        <f t="shared" si="18"/>
        <v>0</v>
      </c>
      <c r="O34" s="62">
        <f t="shared" si="19"/>
        <v>0</v>
      </c>
    </row>
    <row r="35" spans="4:15" ht="8.1" customHeight="1">
      <c r="D35" s="61" t="str">
        <f t="shared" si="14"/>
        <v>Srpen</v>
      </c>
      <c r="E35" s="62">
        <f t="shared" si="15"/>
        <v>0</v>
      </c>
      <c r="F35" s="62">
        <f t="shared" si="16"/>
        <v>0</v>
      </c>
      <c r="G35" s="63"/>
      <c r="L35" s="63"/>
      <c r="M35" s="62" t="str">
        <f t="shared" si="17"/>
        <v>Srpen</v>
      </c>
      <c r="N35" s="62">
        <f t="shared" si="18"/>
        <v>0</v>
      </c>
      <c r="O35" s="62">
        <f t="shared" si="19"/>
        <v>0</v>
      </c>
    </row>
    <row r="36" spans="4:15" ht="8.1" customHeight="1">
      <c r="D36" s="61" t="str">
        <f t="shared" si="14"/>
        <v>Září</v>
      </c>
      <c r="E36" s="62">
        <f t="shared" si="15"/>
        <v>0</v>
      </c>
      <c r="F36" s="62">
        <f t="shared" si="16"/>
        <v>0</v>
      </c>
      <c r="G36" s="63"/>
      <c r="L36" s="63"/>
      <c r="M36" s="62" t="str">
        <f t="shared" si="17"/>
        <v>Září</v>
      </c>
      <c r="N36" s="62">
        <f t="shared" si="18"/>
        <v>0</v>
      </c>
      <c r="O36" s="62">
        <f t="shared" si="19"/>
        <v>0</v>
      </c>
    </row>
    <row r="37" spans="4:15" ht="8.1" customHeight="1">
      <c r="D37" s="61" t="str">
        <f t="shared" si="14"/>
        <v>Říjen</v>
      </c>
      <c r="E37" s="62">
        <f t="shared" si="15"/>
        <v>0</v>
      </c>
      <c r="F37" s="62">
        <f t="shared" si="16"/>
        <v>0</v>
      </c>
      <c r="G37" s="63"/>
      <c r="L37" s="63"/>
      <c r="M37" s="62" t="str">
        <f t="shared" si="17"/>
        <v>Říjen</v>
      </c>
      <c r="N37" s="62">
        <f t="shared" si="18"/>
        <v>0</v>
      </c>
      <c r="O37" s="62">
        <f t="shared" si="19"/>
        <v>0</v>
      </c>
    </row>
    <row r="38" spans="4:15" ht="8.1" customHeight="1">
      <c r="D38" s="61" t="str">
        <f t="shared" si="14"/>
        <v>Listopad</v>
      </c>
      <c r="E38" s="62">
        <f t="shared" si="15"/>
        <v>0</v>
      </c>
      <c r="F38" s="62">
        <f t="shared" si="16"/>
        <v>0</v>
      </c>
      <c r="G38" s="63"/>
      <c r="L38" s="63"/>
      <c r="M38" s="62" t="str">
        <f t="shared" si="17"/>
        <v>Listopad</v>
      </c>
      <c r="N38" s="62">
        <f t="shared" si="18"/>
        <v>0</v>
      </c>
      <c r="O38" s="62">
        <f t="shared" si="19"/>
        <v>0</v>
      </c>
    </row>
    <row r="39" spans="4:15" ht="8.1" customHeight="1">
      <c r="D39" s="61" t="str">
        <f t="shared" si="14"/>
        <v>Prosinec</v>
      </c>
      <c r="E39" s="62">
        <f t="shared" si="15"/>
        <v>0</v>
      </c>
      <c r="F39" s="62">
        <f t="shared" si="16"/>
        <v>0</v>
      </c>
      <c r="M39" s="62" t="str">
        <f t="shared" si="17"/>
        <v>Prosinec</v>
      </c>
      <c r="N39" s="62">
        <f t="shared" si="18"/>
        <v>0</v>
      </c>
      <c r="O39" s="62">
        <f t="shared" si="19"/>
        <v>0</v>
      </c>
    </row>
    <row r="40" spans="4:15" ht="12" customHeight="1">
      <c r="M40" s="63"/>
    </row>
    <row r="41" spans="4:15" ht="12" customHeight="1"/>
    <row r="42" spans="4:15" ht="12" customHeight="1"/>
    <row r="43" spans="4:15" ht="12" customHeight="1"/>
  </sheetData>
  <mergeCells count="16">
    <mergeCell ref="K4:M4"/>
    <mergeCell ref="A26:I26"/>
    <mergeCell ref="K26:S26"/>
    <mergeCell ref="B2:S2"/>
    <mergeCell ref="A1:S1"/>
    <mergeCell ref="N4:P4"/>
    <mergeCell ref="H4:H5"/>
    <mergeCell ref="I4:I5"/>
    <mergeCell ref="J4:J5"/>
    <mergeCell ref="B3:J3"/>
    <mergeCell ref="K3:S3"/>
    <mergeCell ref="Q4:Q5"/>
    <mergeCell ref="R4:R5"/>
    <mergeCell ref="S4:S5"/>
    <mergeCell ref="B4:D4"/>
    <mergeCell ref="E4:G4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&amp;C&amp;"Calibri,Obyčejné"&amp;9&amp;P</oddFooter>
  </headerFooter>
  <ignoredErrors>
    <ignoredError sqref="B20:S21 B23:S23 C22:S22 C18 E18:F18 H18:K18 M18:Q18 B19:N19 P19:S19 S18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10"/>
  <dimension ref="A1:V56"/>
  <sheetViews>
    <sheetView showGridLines="0" zoomScaleNormal="100" zoomScaleSheetLayoutView="100" workbookViewId="0">
      <selection activeCell="K1" sqref="K1"/>
    </sheetView>
  </sheetViews>
  <sheetFormatPr defaultRowHeight="11.25"/>
  <cols>
    <col min="1" max="1" width="8.140625" style="12" customWidth="1"/>
    <col min="2" max="3" width="7.7109375" style="12" customWidth="1"/>
    <col min="4" max="4" width="7.28515625" style="12" customWidth="1"/>
    <col min="5" max="6" width="7.7109375" style="12" customWidth="1"/>
    <col min="7" max="7" width="7.42578125" style="12" customWidth="1"/>
    <col min="8" max="8" width="9.140625" style="12" customWidth="1"/>
    <col min="9" max="12" width="7.7109375" style="12" customWidth="1"/>
    <col min="13" max="13" width="9" style="12" customWidth="1"/>
    <col min="14" max="18" width="4.7109375" style="12" customWidth="1"/>
    <col min="19" max="20" width="6.7109375" style="12" customWidth="1"/>
    <col min="21" max="259" width="9.140625" style="12"/>
    <col min="260" max="272" width="10.7109375" style="12" customWidth="1"/>
    <col min="273" max="515" width="9.140625" style="12"/>
    <col min="516" max="528" width="10.7109375" style="12" customWidth="1"/>
    <col min="529" max="771" width="9.140625" style="12"/>
    <col min="772" max="784" width="10.7109375" style="12" customWidth="1"/>
    <col min="785" max="1027" width="9.140625" style="12"/>
    <col min="1028" max="1040" width="10.7109375" style="12" customWidth="1"/>
    <col min="1041" max="1283" width="9.140625" style="12"/>
    <col min="1284" max="1296" width="10.7109375" style="12" customWidth="1"/>
    <col min="1297" max="1539" width="9.140625" style="12"/>
    <col min="1540" max="1552" width="10.7109375" style="12" customWidth="1"/>
    <col min="1553" max="1795" width="9.140625" style="12"/>
    <col min="1796" max="1808" width="10.7109375" style="12" customWidth="1"/>
    <col min="1809" max="2051" width="9.140625" style="12"/>
    <col min="2052" max="2064" width="10.7109375" style="12" customWidth="1"/>
    <col min="2065" max="2307" width="9.140625" style="12"/>
    <col min="2308" max="2320" width="10.7109375" style="12" customWidth="1"/>
    <col min="2321" max="2563" width="9.140625" style="12"/>
    <col min="2564" max="2576" width="10.7109375" style="12" customWidth="1"/>
    <col min="2577" max="2819" width="9.140625" style="12"/>
    <col min="2820" max="2832" width="10.7109375" style="12" customWidth="1"/>
    <col min="2833" max="3075" width="9.140625" style="12"/>
    <col min="3076" max="3088" width="10.7109375" style="12" customWidth="1"/>
    <col min="3089" max="3331" width="9.140625" style="12"/>
    <col min="3332" max="3344" width="10.7109375" style="12" customWidth="1"/>
    <col min="3345" max="3587" width="9.140625" style="12"/>
    <col min="3588" max="3600" width="10.7109375" style="12" customWidth="1"/>
    <col min="3601" max="3843" width="9.140625" style="12"/>
    <col min="3844" max="3856" width="10.7109375" style="12" customWidth="1"/>
    <col min="3857" max="4099" width="9.140625" style="12"/>
    <col min="4100" max="4112" width="10.7109375" style="12" customWidth="1"/>
    <col min="4113" max="4355" width="9.140625" style="12"/>
    <col min="4356" max="4368" width="10.7109375" style="12" customWidth="1"/>
    <col min="4369" max="4611" width="9.140625" style="12"/>
    <col min="4612" max="4624" width="10.7109375" style="12" customWidth="1"/>
    <col min="4625" max="4867" width="9.140625" style="12"/>
    <col min="4868" max="4880" width="10.7109375" style="12" customWidth="1"/>
    <col min="4881" max="5123" width="9.140625" style="12"/>
    <col min="5124" max="5136" width="10.7109375" style="12" customWidth="1"/>
    <col min="5137" max="5379" width="9.140625" style="12"/>
    <col min="5380" max="5392" width="10.7109375" style="12" customWidth="1"/>
    <col min="5393" max="5635" width="9.140625" style="12"/>
    <col min="5636" max="5648" width="10.7109375" style="12" customWidth="1"/>
    <col min="5649" max="5891" width="9.140625" style="12"/>
    <col min="5892" max="5904" width="10.7109375" style="12" customWidth="1"/>
    <col min="5905" max="6147" width="9.140625" style="12"/>
    <col min="6148" max="6160" width="10.7109375" style="12" customWidth="1"/>
    <col min="6161" max="6403" width="9.140625" style="12"/>
    <col min="6404" max="6416" width="10.7109375" style="12" customWidth="1"/>
    <col min="6417" max="6659" width="9.140625" style="12"/>
    <col min="6660" max="6672" width="10.7109375" style="12" customWidth="1"/>
    <col min="6673" max="6915" width="9.140625" style="12"/>
    <col min="6916" max="6928" width="10.7109375" style="12" customWidth="1"/>
    <col min="6929" max="7171" width="9.140625" style="12"/>
    <col min="7172" max="7184" width="10.7109375" style="12" customWidth="1"/>
    <col min="7185" max="7427" width="9.140625" style="12"/>
    <col min="7428" max="7440" width="10.7109375" style="12" customWidth="1"/>
    <col min="7441" max="7683" width="9.140625" style="12"/>
    <col min="7684" max="7696" width="10.7109375" style="12" customWidth="1"/>
    <col min="7697" max="7939" width="9.140625" style="12"/>
    <col min="7940" max="7952" width="10.7109375" style="12" customWidth="1"/>
    <col min="7953" max="8195" width="9.140625" style="12"/>
    <col min="8196" max="8208" width="10.7109375" style="12" customWidth="1"/>
    <col min="8209" max="8451" width="9.140625" style="12"/>
    <col min="8452" max="8464" width="10.7109375" style="12" customWidth="1"/>
    <col min="8465" max="8707" width="9.140625" style="12"/>
    <col min="8708" max="8720" width="10.7109375" style="12" customWidth="1"/>
    <col min="8721" max="8963" width="9.140625" style="12"/>
    <col min="8964" max="8976" width="10.7109375" style="12" customWidth="1"/>
    <col min="8977" max="9219" width="9.140625" style="12"/>
    <col min="9220" max="9232" width="10.7109375" style="12" customWidth="1"/>
    <col min="9233" max="9475" width="9.140625" style="12"/>
    <col min="9476" max="9488" width="10.7109375" style="12" customWidth="1"/>
    <col min="9489" max="9731" width="9.140625" style="12"/>
    <col min="9732" max="9744" width="10.7109375" style="12" customWidth="1"/>
    <col min="9745" max="9987" width="9.140625" style="12"/>
    <col min="9988" max="10000" width="10.7109375" style="12" customWidth="1"/>
    <col min="10001" max="10243" width="9.140625" style="12"/>
    <col min="10244" max="10256" width="10.7109375" style="12" customWidth="1"/>
    <col min="10257" max="10499" width="9.140625" style="12"/>
    <col min="10500" max="10512" width="10.7109375" style="12" customWidth="1"/>
    <col min="10513" max="10755" width="9.140625" style="12"/>
    <col min="10756" max="10768" width="10.7109375" style="12" customWidth="1"/>
    <col min="10769" max="11011" width="9.140625" style="12"/>
    <col min="11012" max="11024" width="10.7109375" style="12" customWidth="1"/>
    <col min="11025" max="11267" width="9.140625" style="12"/>
    <col min="11268" max="11280" width="10.7109375" style="12" customWidth="1"/>
    <col min="11281" max="11523" width="9.140625" style="12"/>
    <col min="11524" max="11536" width="10.7109375" style="12" customWidth="1"/>
    <col min="11537" max="11779" width="9.140625" style="12"/>
    <col min="11780" max="11792" width="10.7109375" style="12" customWidth="1"/>
    <col min="11793" max="12035" width="9.140625" style="12"/>
    <col min="12036" max="12048" width="10.7109375" style="12" customWidth="1"/>
    <col min="12049" max="12291" width="9.140625" style="12"/>
    <col min="12292" max="12304" width="10.7109375" style="12" customWidth="1"/>
    <col min="12305" max="12547" width="9.140625" style="12"/>
    <col min="12548" max="12560" width="10.7109375" style="12" customWidth="1"/>
    <col min="12561" max="12803" width="9.140625" style="12"/>
    <col min="12804" max="12816" width="10.7109375" style="12" customWidth="1"/>
    <col min="12817" max="13059" width="9.140625" style="12"/>
    <col min="13060" max="13072" width="10.7109375" style="12" customWidth="1"/>
    <col min="13073" max="13315" width="9.140625" style="12"/>
    <col min="13316" max="13328" width="10.7109375" style="12" customWidth="1"/>
    <col min="13329" max="13571" width="9.140625" style="12"/>
    <col min="13572" max="13584" width="10.7109375" style="12" customWidth="1"/>
    <col min="13585" max="13827" width="9.140625" style="12"/>
    <col min="13828" max="13840" width="10.7109375" style="12" customWidth="1"/>
    <col min="13841" max="14083" width="9.140625" style="12"/>
    <col min="14084" max="14096" width="10.7109375" style="12" customWidth="1"/>
    <col min="14097" max="14339" width="9.140625" style="12"/>
    <col min="14340" max="14352" width="10.7109375" style="12" customWidth="1"/>
    <col min="14353" max="14595" width="9.140625" style="12"/>
    <col min="14596" max="14608" width="10.7109375" style="12" customWidth="1"/>
    <col min="14609" max="14851" width="9.140625" style="12"/>
    <col min="14852" max="14864" width="10.7109375" style="12" customWidth="1"/>
    <col min="14865" max="15107" width="9.140625" style="12"/>
    <col min="15108" max="15120" width="10.7109375" style="12" customWidth="1"/>
    <col min="15121" max="15363" width="9.140625" style="12"/>
    <col min="15364" max="15376" width="10.7109375" style="12" customWidth="1"/>
    <col min="15377" max="15619" width="9.140625" style="12"/>
    <col min="15620" max="15632" width="10.7109375" style="12" customWidth="1"/>
    <col min="15633" max="15875" width="9.140625" style="12"/>
    <col min="15876" max="15888" width="10.7109375" style="12" customWidth="1"/>
    <col min="15889" max="16131" width="9.140625" style="12"/>
    <col min="16132" max="16144" width="10.7109375" style="12" customWidth="1"/>
    <col min="16145" max="16384" width="9.140625" style="12"/>
  </cols>
  <sheetData>
    <row r="1" spans="1:22" ht="20.25">
      <c r="A1" s="69" t="s">
        <v>288</v>
      </c>
    </row>
    <row r="2" spans="1:22" ht="18">
      <c r="A2" s="374" t="s">
        <v>294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</row>
    <row r="3" spans="1:22" ht="6" customHeight="1">
      <c r="A3" s="207"/>
      <c r="B3" s="208"/>
      <c r="C3" s="208"/>
      <c r="D3" s="208"/>
      <c r="E3" s="208"/>
      <c r="F3" s="208"/>
      <c r="G3" s="208"/>
      <c r="H3" s="208"/>
      <c r="I3" s="208"/>
      <c r="J3" s="208"/>
      <c r="K3" s="209"/>
      <c r="L3" s="208"/>
      <c r="M3" s="208"/>
      <c r="N3" s="208"/>
      <c r="O3" s="208"/>
      <c r="P3" s="208"/>
      <c r="Q3" s="208"/>
      <c r="R3" s="208"/>
    </row>
    <row r="4" spans="1:22" ht="15.95" customHeight="1">
      <c r="A4" s="206">
        <f>'3.1'!A4</f>
        <v>2023</v>
      </c>
      <c r="B4" s="466" t="s">
        <v>260</v>
      </c>
      <c r="C4" s="472"/>
      <c r="D4" s="472"/>
      <c r="E4" s="472"/>
      <c r="F4" s="472"/>
      <c r="G4" s="472"/>
      <c r="H4" s="468"/>
      <c r="I4" s="466" t="s">
        <v>218</v>
      </c>
      <c r="J4" s="472"/>
      <c r="K4" s="472"/>
      <c r="L4" s="472"/>
      <c r="M4" s="472"/>
      <c r="N4" s="466" t="s">
        <v>230</v>
      </c>
      <c r="O4" s="472"/>
      <c r="P4" s="472"/>
      <c r="Q4" s="472"/>
      <c r="R4" s="468"/>
      <c r="S4" s="229" t="s">
        <v>260</v>
      </c>
      <c r="T4" s="229" t="s">
        <v>218</v>
      </c>
    </row>
    <row r="5" spans="1:22" ht="36.75" customHeight="1">
      <c r="A5" s="218"/>
      <c r="B5" s="471" t="s">
        <v>155</v>
      </c>
      <c r="C5" s="463"/>
      <c r="D5" s="463"/>
      <c r="E5" s="463" t="s">
        <v>156</v>
      </c>
      <c r="F5" s="463"/>
      <c r="G5" s="463"/>
      <c r="H5" s="198" t="s">
        <v>153</v>
      </c>
      <c r="I5" s="471" t="s">
        <v>155</v>
      </c>
      <c r="J5" s="463"/>
      <c r="K5" s="463" t="s">
        <v>156</v>
      </c>
      <c r="L5" s="463"/>
      <c r="M5" s="197" t="s">
        <v>153</v>
      </c>
      <c r="N5" s="471" t="s">
        <v>263</v>
      </c>
      <c r="O5" s="463"/>
      <c r="P5" s="463"/>
      <c r="Q5" s="463"/>
      <c r="R5" s="465"/>
      <c r="S5" s="462" t="s">
        <v>154</v>
      </c>
      <c r="T5" s="462"/>
    </row>
    <row r="6" spans="1:22" ht="44.25" customHeight="1">
      <c r="A6" s="225"/>
      <c r="B6" s="232">
        <f>A4</f>
        <v>2023</v>
      </c>
      <c r="C6" s="233">
        <f>B6-1</f>
        <v>2022</v>
      </c>
      <c r="D6" s="195" t="s">
        <v>264</v>
      </c>
      <c r="E6" s="233">
        <f>B6</f>
        <v>2023</v>
      </c>
      <c r="F6" s="233">
        <f>C6</f>
        <v>2022</v>
      </c>
      <c r="G6" s="195" t="s">
        <v>265</v>
      </c>
      <c r="H6" s="234">
        <f>B6</f>
        <v>2023</v>
      </c>
      <c r="I6" s="232">
        <f>B6</f>
        <v>2023</v>
      </c>
      <c r="J6" s="233">
        <f>C6</f>
        <v>2022</v>
      </c>
      <c r="K6" s="233">
        <f>B6</f>
        <v>2023</v>
      </c>
      <c r="L6" s="233">
        <f>C6</f>
        <v>2022</v>
      </c>
      <c r="M6" s="233">
        <f>B6</f>
        <v>2023</v>
      </c>
      <c r="N6" s="226" t="s">
        <v>62</v>
      </c>
      <c r="O6" s="227" t="s">
        <v>173</v>
      </c>
      <c r="P6" s="227" t="s">
        <v>174</v>
      </c>
      <c r="Q6" s="227" t="s">
        <v>114</v>
      </c>
      <c r="R6" s="228" t="s">
        <v>116</v>
      </c>
      <c r="S6" s="463"/>
      <c r="T6" s="463"/>
    </row>
    <row r="7" spans="1:22" ht="12" customHeight="1">
      <c r="A7" s="177" t="s">
        <v>160</v>
      </c>
      <c r="B7" s="184">
        <v>891.77987089563828</v>
      </c>
      <c r="C7" s="178">
        <v>1134.2628331979083</v>
      </c>
      <c r="D7" s="212">
        <v>-0.21378022377637154</v>
      </c>
      <c r="E7" s="179">
        <v>1018.2711816603346</v>
      </c>
      <c r="F7" s="179">
        <v>1205.7433627279247</v>
      </c>
      <c r="G7" s="212">
        <v>-0.15548265647794662</v>
      </c>
      <c r="H7" s="186">
        <v>1080</v>
      </c>
      <c r="I7" s="190">
        <v>9714.563236209995</v>
      </c>
      <c r="J7" s="179">
        <v>12118.789609366002</v>
      </c>
      <c r="K7" s="179">
        <v>11092.490544684235</v>
      </c>
      <c r="L7" s="178">
        <v>12882.508099636938</v>
      </c>
      <c r="M7" s="178">
        <v>11610</v>
      </c>
      <c r="N7" s="184">
        <v>2.1903225806451618</v>
      </c>
      <c r="O7" s="178">
        <v>8.3000000000000007</v>
      </c>
      <c r="P7" s="178">
        <v>-4.2</v>
      </c>
      <c r="Q7" s="178">
        <v>-1.2258064516129035</v>
      </c>
      <c r="R7" s="188">
        <v>3.4161290322580653</v>
      </c>
      <c r="S7" s="210">
        <v>45.144016081352575</v>
      </c>
      <c r="T7" s="210">
        <v>491.7744209999999</v>
      </c>
      <c r="U7" s="57"/>
      <c r="V7" s="68"/>
    </row>
    <row r="8" spans="1:22" ht="12" customHeight="1">
      <c r="A8" s="177" t="s">
        <v>161</v>
      </c>
      <c r="B8" s="184">
        <v>860.76740305537987</v>
      </c>
      <c r="C8" s="179">
        <v>890.50040009373777</v>
      </c>
      <c r="D8" s="212">
        <v>-3.3389088915881535E-2</v>
      </c>
      <c r="E8" s="179">
        <v>905.06624105235687</v>
      </c>
      <c r="F8" s="179">
        <v>992.3478118923407</v>
      </c>
      <c r="G8" s="212">
        <v>-8.7954616107374414E-2</v>
      </c>
      <c r="H8" s="186">
        <v>910</v>
      </c>
      <c r="I8" s="190">
        <v>9341.3894159989995</v>
      </c>
      <c r="J8" s="179">
        <v>9526.9687922180001</v>
      </c>
      <c r="K8" s="179">
        <v>9822.1379840060417</v>
      </c>
      <c r="L8" s="178">
        <v>10616.577638739944</v>
      </c>
      <c r="M8" s="178">
        <v>9780</v>
      </c>
      <c r="N8" s="190">
        <v>1.375</v>
      </c>
      <c r="O8" s="179">
        <v>9</v>
      </c>
      <c r="P8" s="179">
        <v>-6.1</v>
      </c>
      <c r="Q8" s="179">
        <v>-0.15517241379310354</v>
      </c>
      <c r="R8" s="188">
        <v>1.5301724137931036</v>
      </c>
      <c r="S8" s="210">
        <v>57.83162177655786</v>
      </c>
      <c r="T8" s="210">
        <v>627.6117720000002</v>
      </c>
      <c r="U8" s="57"/>
      <c r="V8" s="68"/>
    </row>
    <row r="9" spans="1:22" ht="12" customHeight="1">
      <c r="A9" s="180" t="s">
        <v>162</v>
      </c>
      <c r="B9" s="185">
        <v>769.26811951702939</v>
      </c>
      <c r="C9" s="182">
        <v>922.6194924346953</v>
      </c>
      <c r="D9" s="215">
        <v>-0.16621302083374356</v>
      </c>
      <c r="E9" s="182">
        <v>813.43576392756404</v>
      </c>
      <c r="F9" s="182">
        <v>915.49072354115106</v>
      </c>
      <c r="G9" s="215">
        <v>-0.11147568947376633</v>
      </c>
      <c r="H9" s="187">
        <v>850</v>
      </c>
      <c r="I9" s="191">
        <v>8340.019322711998</v>
      </c>
      <c r="J9" s="182">
        <v>9909.4539932498337</v>
      </c>
      <c r="K9" s="182">
        <v>8818.8627824589057</v>
      </c>
      <c r="L9" s="181">
        <v>9832.8869924891296</v>
      </c>
      <c r="M9" s="189">
        <v>9140</v>
      </c>
      <c r="N9" s="191">
        <v>4.8774193548387101</v>
      </c>
      <c r="O9" s="182">
        <v>12.9</v>
      </c>
      <c r="P9" s="182">
        <v>-0.6</v>
      </c>
      <c r="Q9" s="182">
        <v>3.512903225806451</v>
      </c>
      <c r="R9" s="189">
        <v>1.3645161290322592</v>
      </c>
      <c r="S9" s="216">
        <v>50.384704194909489</v>
      </c>
      <c r="T9" s="216">
        <v>546.24576699999932</v>
      </c>
      <c r="U9" s="57"/>
      <c r="V9" s="68"/>
    </row>
    <row r="10" spans="1:22" ht="12" customHeight="1">
      <c r="A10" s="177" t="s">
        <v>163</v>
      </c>
      <c r="B10" s="184"/>
      <c r="C10" s="179">
        <v>671.36218900899917</v>
      </c>
      <c r="D10" s="212"/>
      <c r="E10" s="179"/>
      <c r="F10" s="179">
        <v>605.29632058159871</v>
      </c>
      <c r="G10" s="212"/>
      <c r="H10" s="186">
        <v>590</v>
      </c>
      <c r="I10" s="190"/>
      <c r="J10" s="179">
        <v>7237.9843414369079</v>
      </c>
      <c r="K10" s="179"/>
      <c r="L10" s="178">
        <v>6525.7254013157726</v>
      </c>
      <c r="M10" s="178">
        <v>6340</v>
      </c>
      <c r="N10" s="184"/>
      <c r="O10" s="178"/>
      <c r="P10" s="178"/>
      <c r="Q10" s="178">
        <v>8.6366666666666667</v>
      </c>
      <c r="R10" s="188"/>
      <c r="S10" s="210"/>
      <c r="T10" s="210"/>
      <c r="U10" s="57"/>
      <c r="V10" s="68"/>
    </row>
    <row r="11" spans="1:22" ht="12" customHeight="1">
      <c r="A11" s="177" t="s">
        <v>164</v>
      </c>
      <c r="B11" s="184"/>
      <c r="C11" s="179">
        <v>388.89617215441922</v>
      </c>
      <c r="D11" s="212"/>
      <c r="E11" s="179"/>
      <c r="F11" s="179">
        <v>408.72603445306578</v>
      </c>
      <c r="G11" s="212"/>
      <c r="H11" s="186">
        <v>400</v>
      </c>
      <c r="I11" s="190"/>
      <c r="J11" s="179">
        <v>4179.6572926889767</v>
      </c>
      <c r="K11" s="179"/>
      <c r="L11" s="178">
        <v>4392.778517591767</v>
      </c>
      <c r="M11" s="178">
        <v>4300</v>
      </c>
      <c r="N11" s="190"/>
      <c r="O11" s="179"/>
      <c r="P11" s="179"/>
      <c r="Q11" s="179">
        <v>13.522580645161288</v>
      </c>
      <c r="R11" s="188"/>
      <c r="S11" s="210"/>
      <c r="T11" s="210"/>
      <c r="U11" s="57"/>
      <c r="V11" s="68"/>
    </row>
    <row r="12" spans="1:22" ht="12" customHeight="1">
      <c r="A12" s="180" t="s">
        <v>165</v>
      </c>
      <c r="B12" s="185"/>
      <c r="C12" s="182">
        <v>336.35449487705358</v>
      </c>
      <c r="D12" s="215"/>
      <c r="E12" s="182"/>
      <c r="F12" s="182">
        <v>343.02500571133265</v>
      </c>
      <c r="G12" s="215"/>
      <c r="H12" s="187">
        <v>330</v>
      </c>
      <c r="I12" s="191"/>
      <c r="J12" s="182">
        <v>3649.5234189770158</v>
      </c>
      <c r="K12" s="182"/>
      <c r="L12" s="181">
        <v>3721.8999915426352</v>
      </c>
      <c r="M12" s="189">
        <v>3550</v>
      </c>
      <c r="N12" s="191"/>
      <c r="O12" s="182"/>
      <c r="P12" s="182"/>
      <c r="Q12" s="182">
        <v>16.59</v>
      </c>
      <c r="R12" s="189"/>
      <c r="S12" s="216"/>
      <c r="T12" s="216"/>
      <c r="U12" s="66"/>
      <c r="V12" s="68"/>
    </row>
    <row r="13" spans="1:22" ht="12" customHeight="1">
      <c r="A13" s="177" t="s">
        <v>166</v>
      </c>
      <c r="B13" s="184"/>
      <c r="C13" s="179">
        <v>288.56559520753245</v>
      </c>
      <c r="D13" s="212"/>
      <c r="E13" s="179"/>
      <c r="F13" s="179">
        <v>290.00270000615274</v>
      </c>
      <c r="G13" s="212"/>
      <c r="H13" s="186">
        <v>270</v>
      </c>
      <c r="I13" s="190"/>
      <c r="J13" s="179">
        <v>3138.9261413289951</v>
      </c>
      <c r="K13" s="179"/>
      <c r="L13" s="178">
        <v>3154.5585171046805</v>
      </c>
      <c r="M13" s="178">
        <v>2910</v>
      </c>
      <c r="N13" s="184"/>
      <c r="O13" s="178"/>
      <c r="P13" s="178"/>
      <c r="Q13" s="178">
        <v>18.522580645161291</v>
      </c>
      <c r="R13" s="188"/>
      <c r="S13" s="210"/>
      <c r="T13" s="210"/>
      <c r="U13" s="57"/>
      <c r="V13" s="65"/>
    </row>
    <row r="14" spans="1:22" ht="12" customHeight="1">
      <c r="A14" s="177" t="s">
        <v>167</v>
      </c>
      <c r="B14" s="184"/>
      <c r="C14" s="179">
        <v>311.10515298840176</v>
      </c>
      <c r="D14" s="212"/>
      <c r="E14" s="179"/>
      <c r="F14" s="179">
        <v>316.66437346991484</v>
      </c>
      <c r="G14" s="212"/>
      <c r="H14" s="186">
        <v>290</v>
      </c>
      <c r="I14" s="190"/>
      <c r="J14" s="179">
        <v>3377.6271495339843</v>
      </c>
      <c r="K14" s="179"/>
      <c r="L14" s="178">
        <v>3437.9828647905042</v>
      </c>
      <c r="M14" s="178">
        <v>3120</v>
      </c>
      <c r="N14" s="190"/>
      <c r="O14" s="179"/>
      <c r="P14" s="179"/>
      <c r="Q14" s="179">
        <v>18.119354838709679</v>
      </c>
      <c r="R14" s="188"/>
      <c r="S14" s="210"/>
      <c r="T14" s="210"/>
      <c r="U14" s="57"/>
      <c r="V14" s="65"/>
    </row>
    <row r="15" spans="1:22" ht="12" customHeight="1">
      <c r="A15" s="180" t="s">
        <v>168</v>
      </c>
      <c r="B15" s="185"/>
      <c r="C15" s="182">
        <v>383.35796064253685</v>
      </c>
      <c r="D15" s="215"/>
      <c r="E15" s="182"/>
      <c r="F15" s="182">
        <v>364.55300453126074</v>
      </c>
      <c r="G15" s="215"/>
      <c r="H15" s="187">
        <v>410</v>
      </c>
      <c r="I15" s="191"/>
      <c r="J15" s="182">
        <v>4195.2896731579685</v>
      </c>
      <c r="K15" s="182"/>
      <c r="L15" s="181">
        <v>3989.4970556117041</v>
      </c>
      <c r="M15" s="181">
        <v>4410</v>
      </c>
      <c r="N15" s="191"/>
      <c r="O15" s="182"/>
      <c r="P15" s="182"/>
      <c r="Q15" s="182">
        <v>13.223333333333333</v>
      </c>
      <c r="R15" s="189"/>
      <c r="S15" s="216"/>
      <c r="T15" s="216"/>
      <c r="U15" s="57"/>
      <c r="V15" s="65"/>
    </row>
    <row r="16" spans="1:22" ht="12" customHeight="1">
      <c r="A16" s="177" t="s">
        <v>169</v>
      </c>
      <c r="B16" s="184"/>
      <c r="C16" s="179">
        <v>507.60933393401041</v>
      </c>
      <c r="D16" s="212"/>
      <c r="E16" s="179"/>
      <c r="F16" s="179">
        <v>577.43055895996144</v>
      </c>
      <c r="G16" s="212"/>
      <c r="H16" s="186">
        <v>600</v>
      </c>
      <c r="I16" s="190"/>
      <c r="J16" s="179">
        <v>5563.6281824909929</v>
      </c>
      <c r="K16" s="179"/>
      <c r="L16" s="178">
        <v>6328.9004289247559</v>
      </c>
      <c r="M16" s="178">
        <v>6450</v>
      </c>
      <c r="N16" s="184"/>
      <c r="O16" s="178"/>
      <c r="P16" s="178"/>
      <c r="Q16" s="178">
        <v>8.3548387096774199</v>
      </c>
      <c r="R16" s="188"/>
      <c r="S16" s="210"/>
      <c r="T16" s="210"/>
      <c r="U16" s="57"/>
      <c r="V16" s="65"/>
    </row>
    <row r="17" spans="1:22" ht="12" customHeight="1">
      <c r="A17" s="177" t="s">
        <v>170</v>
      </c>
      <c r="B17" s="184"/>
      <c r="C17" s="179">
        <v>742.97066453171442</v>
      </c>
      <c r="D17" s="212"/>
      <c r="E17" s="179"/>
      <c r="F17" s="179">
        <v>772.59056478915386</v>
      </c>
      <c r="G17" s="212"/>
      <c r="H17" s="186">
        <v>760</v>
      </c>
      <c r="I17" s="190"/>
      <c r="J17" s="179">
        <v>8121.0956048529115</v>
      </c>
      <c r="K17" s="179"/>
      <c r="L17" s="178">
        <v>8444.8581075736438</v>
      </c>
      <c r="M17" s="178">
        <v>8170</v>
      </c>
      <c r="N17" s="190"/>
      <c r="O17" s="179"/>
      <c r="P17" s="179"/>
      <c r="Q17" s="179">
        <v>3.5466666666666664</v>
      </c>
      <c r="R17" s="188"/>
      <c r="S17" s="210"/>
      <c r="T17" s="210"/>
      <c r="U17" s="57"/>
      <c r="V17" s="65"/>
    </row>
    <row r="18" spans="1:22" ht="12" customHeight="1">
      <c r="A18" s="180" t="s">
        <v>171</v>
      </c>
      <c r="B18" s="185"/>
      <c r="C18" s="182">
        <v>966.15799449828557</v>
      </c>
      <c r="D18" s="215"/>
      <c r="E18" s="182"/>
      <c r="F18" s="182">
        <v>990.3670066920921</v>
      </c>
      <c r="G18" s="215"/>
      <c r="H18" s="187">
        <v>990</v>
      </c>
      <c r="I18" s="191"/>
      <c r="J18" s="182">
        <v>10527.754113535413</v>
      </c>
      <c r="K18" s="182"/>
      <c r="L18" s="181">
        <v>10791.547953838235</v>
      </c>
      <c r="M18" s="181">
        <v>10650</v>
      </c>
      <c r="N18" s="191"/>
      <c r="O18" s="182"/>
      <c r="P18" s="182"/>
      <c r="Q18" s="182">
        <v>-0.38387096774193558</v>
      </c>
      <c r="R18" s="189"/>
      <c r="S18" s="216"/>
      <c r="T18" s="216"/>
      <c r="U18" s="57"/>
      <c r="V18" s="65"/>
    </row>
    <row r="19" spans="1:22" ht="12" customHeight="1">
      <c r="A19" s="177" t="s">
        <v>48</v>
      </c>
      <c r="B19" s="221">
        <f>SUM(B7:B9)</f>
        <v>2521.8153934680477</v>
      </c>
      <c r="C19" s="422">
        <f>SUM(C7:C9)</f>
        <v>2947.3827257263411</v>
      </c>
      <c r="D19" s="212">
        <f>(B19-C19)/C19</f>
        <v>-0.14438821553227985</v>
      </c>
      <c r="E19" s="213">
        <f t="shared" ref="E19" si="0">SUM(E7:E9)</f>
        <v>2736.7731866402555</v>
      </c>
      <c r="F19" s="422">
        <f>SUM(F7:F9)</f>
        <v>3113.5818981614166</v>
      </c>
      <c r="G19" s="212">
        <f t="shared" ref="G19:G25" si="1">(E19-F19)/F19</f>
        <v>-0.12102097322176372</v>
      </c>
      <c r="H19" s="379">
        <f t="shared" ref="H19:M19" si="2">SUM(H7:H9)</f>
        <v>2840</v>
      </c>
      <c r="I19" s="221">
        <f t="shared" si="2"/>
        <v>27395.971974920991</v>
      </c>
      <c r="J19" s="422">
        <f t="shared" si="2"/>
        <v>31555.212394833838</v>
      </c>
      <c r="K19" s="213">
        <f t="shared" si="2"/>
        <v>29733.491311149184</v>
      </c>
      <c r="L19" s="422">
        <f t="shared" si="2"/>
        <v>33331.972730866008</v>
      </c>
      <c r="M19" s="379">
        <f t="shared" si="2"/>
        <v>30530</v>
      </c>
      <c r="N19" s="221">
        <f>AVERAGE(N7:N9)</f>
        <v>2.8142473118279572</v>
      </c>
      <c r="O19" s="213">
        <f>MAX(O7:O9)</f>
        <v>12.9</v>
      </c>
      <c r="P19" s="213">
        <f>MIN(P7:P9)</f>
        <v>-6.1</v>
      </c>
      <c r="Q19" s="213">
        <f>AVERAGE(Q7:Q9)</f>
        <v>0.71064145346681462</v>
      </c>
      <c r="R19" s="224">
        <f>N19-Q19</f>
        <v>2.1036058583611426</v>
      </c>
      <c r="S19" s="213">
        <f>SUM(S7:S9)</f>
        <v>153.36034205281993</v>
      </c>
      <c r="T19" s="213">
        <f>SUM(T7:T9)</f>
        <v>1665.6319599999993</v>
      </c>
      <c r="U19" s="63"/>
      <c r="V19" s="65"/>
    </row>
    <row r="20" spans="1:22" ht="12" customHeight="1">
      <c r="A20" s="177" t="s">
        <v>56</v>
      </c>
      <c r="B20" s="396">
        <f>SUM(B10:B12)</f>
        <v>0</v>
      </c>
      <c r="C20" s="213">
        <f>SUM(C10:C12)</f>
        <v>1396.612856040472</v>
      </c>
      <c r="D20" s="398">
        <f>(B20-C20)/C20</f>
        <v>-1</v>
      </c>
      <c r="E20" s="397">
        <f t="shared" ref="E20:I20" si="3">SUM(E10:E12)</f>
        <v>0</v>
      </c>
      <c r="F20" s="213">
        <f>SUM(F10:F12)</f>
        <v>1357.0473607459971</v>
      </c>
      <c r="G20" s="398">
        <f>(E20-F20)/F20</f>
        <v>-1</v>
      </c>
      <c r="H20" s="224">
        <f>SUM(H10:H12)</f>
        <v>1320</v>
      </c>
      <c r="I20" s="396">
        <f t="shared" si="3"/>
        <v>0</v>
      </c>
      <c r="J20" s="213">
        <f>SUM(J10:J12)</f>
        <v>15067.165053102901</v>
      </c>
      <c r="K20" s="397">
        <f>SUM(K10:K12)</f>
        <v>0</v>
      </c>
      <c r="L20" s="213">
        <f>SUM(L10:L12)</f>
        <v>14640.403910450175</v>
      </c>
      <c r="M20" s="224">
        <f>SUM(M10:M12)</f>
        <v>14190</v>
      </c>
      <c r="N20" s="396" t="e">
        <f>AVERAGE(N10:N12)</f>
        <v>#DIV/0!</v>
      </c>
      <c r="O20" s="397">
        <f>MAX(O10:O12)</f>
        <v>0</v>
      </c>
      <c r="P20" s="397">
        <f>MIN(P10:P12)</f>
        <v>0</v>
      </c>
      <c r="Q20" s="213">
        <f>AVERAGE(Q10:Q12)</f>
        <v>12.916415770609319</v>
      </c>
      <c r="R20" s="399" t="e">
        <f t="shared" ref="R20:R25" si="4">N20-Q20</f>
        <v>#DIV/0!</v>
      </c>
      <c r="S20" s="397">
        <f>SUM(S10:S12)</f>
        <v>0</v>
      </c>
      <c r="T20" s="397">
        <f>SUM(T10:T12)</f>
        <v>0</v>
      </c>
      <c r="V20" s="65"/>
    </row>
    <row r="21" spans="1:22" ht="12" customHeight="1">
      <c r="A21" s="177" t="s">
        <v>63</v>
      </c>
      <c r="B21" s="396">
        <f>SUM(B13:B15)</f>
        <v>0</v>
      </c>
      <c r="C21" s="213">
        <f>SUM(C13:C15)</f>
        <v>983.02870883847118</v>
      </c>
      <c r="D21" s="398">
        <f t="shared" ref="D21:D25" si="5">(B21-C21)/C21</f>
        <v>-1</v>
      </c>
      <c r="E21" s="397">
        <f t="shared" ref="E21:K21" si="6">SUM(E13:E15)</f>
        <v>0</v>
      </c>
      <c r="F21" s="213">
        <f>SUM(F13:F15)</f>
        <v>971.22007800732831</v>
      </c>
      <c r="G21" s="398">
        <f t="shared" si="1"/>
        <v>-1</v>
      </c>
      <c r="H21" s="224">
        <f>SUM(H13:H15)</f>
        <v>970</v>
      </c>
      <c r="I21" s="396">
        <f t="shared" si="6"/>
        <v>0</v>
      </c>
      <c r="J21" s="213">
        <f>SUM(J13:J15)</f>
        <v>10711.842964020947</v>
      </c>
      <c r="K21" s="397">
        <f t="shared" si="6"/>
        <v>0</v>
      </c>
      <c r="L21" s="213">
        <f>SUM(L13:L15)</f>
        <v>10582.03843750689</v>
      </c>
      <c r="M21" s="224">
        <f>SUM(M13:M15)</f>
        <v>10440</v>
      </c>
      <c r="N21" s="396" t="e">
        <f>AVERAGE(N13:N15)</f>
        <v>#DIV/0!</v>
      </c>
      <c r="O21" s="397">
        <f>MAX(O13:O15)</f>
        <v>0</v>
      </c>
      <c r="P21" s="397">
        <f>MIN(P13:P15)</f>
        <v>0</v>
      </c>
      <c r="Q21" s="213">
        <f>AVERAGE(Q13:Q15)</f>
        <v>16.621756272401431</v>
      </c>
      <c r="R21" s="399" t="e">
        <f>N21-Q21</f>
        <v>#DIV/0!</v>
      </c>
      <c r="S21" s="397">
        <f t="shared" ref="S21:T21" si="7">SUM(S13:S15)</f>
        <v>0</v>
      </c>
      <c r="T21" s="397">
        <f t="shared" si="7"/>
        <v>0</v>
      </c>
      <c r="V21" s="65"/>
    </row>
    <row r="22" spans="1:22" ht="12" customHeight="1">
      <c r="A22" s="180" t="s">
        <v>57</v>
      </c>
      <c r="B22" s="400">
        <f>SUM(B16:B18)</f>
        <v>0</v>
      </c>
      <c r="C22" s="419">
        <f>SUM(C16:C18)</f>
        <v>2216.7379929640106</v>
      </c>
      <c r="D22" s="402">
        <f t="shared" si="5"/>
        <v>-1</v>
      </c>
      <c r="E22" s="401">
        <f t="shared" ref="E22:K22" si="8">SUM(E16:E18)</f>
        <v>0</v>
      </c>
      <c r="F22" s="419">
        <f>SUM(F16:F18)</f>
        <v>2340.3881304412075</v>
      </c>
      <c r="G22" s="402">
        <f t="shared" si="1"/>
        <v>-1</v>
      </c>
      <c r="H22" s="417">
        <f>SUM(H16:H18)</f>
        <v>2350</v>
      </c>
      <c r="I22" s="400">
        <f t="shared" si="8"/>
        <v>0</v>
      </c>
      <c r="J22" s="419">
        <f>SUM(J16:J18)</f>
        <v>24212.477900879319</v>
      </c>
      <c r="K22" s="401">
        <f t="shared" si="8"/>
        <v>0</v>
      </c>
      <c r="L22" s="419">
        <f>SUM(L16:L18)</f>
        <v>25565.306490336636</v>
      </c>
      <c r="M22" s="417">
        <f>SUM(M16:M18)</f>
        <v>25270</v>
      </c>
      <c r="N22" s="400" t="e">
        <f>AVERAGE(N16:N18)</f>
        <v>#DIV/0!</v>
      </c>
      <c r="O22" s="401">
        <f>MAX(O16:O18)</f>
        <v>0</v>
      </c>
      <c r="P22" s="401">
        <f>MIN(P16:P18)</f>
        <v>0</v>
      </c>
      <c r="Q22" s="419">
        <f>AVERAGE(Q16:Q18)</f>
        <v>3.83921146953405</v>
      </c>
      <c r="R22" s="403" t="e">
        <f t="shared" si="4"/>
        <v>#DIV/0!</v>
      </c>
      <c r="S22" s="401">
        <f t="shared" ref="S22:T22" si="9">SUM(S16:S18)</f>
        <v>0</v>
      </c>
      <c r="T22" s="401">
        <f t="shared" si="9"/>
        <v>0</v>
      </c>
      <c r="V22" s="65"/>
    </row>
    <row r="23" spans="1:22" ht="12" customHeight="1">
      <c r="A23" s="177" t="s">
        <v>58</v>
      </c>
      <c r="B23" s="396">
        <f>SUM(B7:B12)</f>
        <v>2521.8153934680477</v>
      </c>
      <c r="C23" s="213">
        <f>SUM(C7:C12)</f>
        <v>4343.9955817668124</v>
      </c>
      <c r="D23" s="398">
        <f t="shared" si="5"/>
        <v>-0.41947100405604881</v>
      </c>
      <c r="E23" s="397">
        <f>SUM(E7:E12)</f>
        <v>2736.7731866402555</v>
      </c>
      <c r="F23" s="213">
        <f>SUM(F7:F12)</f>
        <v>4470.6292589074137</v>
      </c>
      <c r="G23" s="398">
        <f>(E23-F23)/F23</f>
        <v>-0.38783266780902759</v>
      </c>
      <c r="H23" s="224">
        <f>SUM(H7:H12)</f>
        <v>4160</v>
      </c>
      <c r="I23" s="396">
        <f t="shared" ref="I23:K23" si="10">SUM(I7:I12)</f>
        <v>27395.971974920991</v>
      </c>
      <c r="J23" s="213">
        <f>SUM(J7:J12)</f>
        <v>46622.377447936735</v>
      </c>
      <c r="K23" s="397">
        <f t="shared" si="10"/>
        <v>29733.491311149184</v>
      </c>
      <c r="L23" s="213">
        <f>SUM(L7:L12)</f>
        <v>47972.376641316179</v>
      </c>
      <c r="M23" s="224">
        <f>SUM(M7:M12)</f>
        <v>44720</v>
      </c>
      <c r="N23" s="396">
        <f>AVERAGE(N7:N12)</f>
        <v>2.8142473118279572</v>
      </c>
      <c r="O23" s="397">
        <f>MAX(O7:O12)</f>
        <v>12.9</v>
      </c>
      <c r="P23" s="397">
        <f>MIN(P7:P12)</f>
        <v>-6.1</v>
      </c>
      <c r="Q23" s="213">
        <f>AVERAGE(Q7:Q12)</f>
        <v>6.8135286120380663</v>
      </c>
      <c r="R23" s="399">
        <f t="shared" si="4"/>
        <v>-3.9992813002101091</v>
      </c>
      <c r="S23" s="397">
        <f>SUM(S7:S12)</f>
        <v>153.36034205281993</v>
      </c>
      <c r="T23" s="397">
        <f>SUM(T7:T12)</f>
        <v>1665.6319599999993</v>
      </c>
      <c r="V23" s="65"/>
    </row>
    <row r="24" spans="1:22" ht="12" customHeight="1">
      <c r="A24" s="180" t="s">
        <v>59</v>
      </c>
      <c r="B24" s="400">
        <f>SUM(B13:B18)</f>
        <v>0</v>
      </c>
      <c r="C24" s="419">
        <f>SUM(C13:C18)</f>
        <v>3199.7667018024817</v>
      </c>
      <c r="D24" s="402">
        <f t="shared" si="5"/>
        <v>-1</v>
      </c>
      <c r="E24" s="401">
        <f t="shared" ref="E24:K24" si="11">SUM(E13:E18)</f>
        <v>0</v>
      </c>
      <c r="F24" s="419">
        <f>SUM(F13:F18)</f>
        <v>3311.6082084485361</v>
      </c>
      <c r="G24" s="402">
        <f t="shared" si="1"/>
        <v>-1</v>
      </c>
      <c r="H24" s="417">
        <f>SUM(H13:H18)</f>
        <v>3320</v>
      </c>
      <c r="I24" s="400">
        <f t="shared" si="11"/>
        <v>0</v>
      </c>
      <c r="J24" s="419">
        <f>SUM(J13:J18)</f>
        <v>34924.320864900263</v>
      </c>
      <c r="K24" s="401">
        <f t="shared" si="11"/>
        <v>0</v>
      </c>
      <c r="L24" s="419">
        <f>SUM(L13:L18)</f>
        <v>36147.344927843529</v>
      </c>
      <c r="M24" s="417">
        <f>SUM(M13:M18)</f>
        <v>35710</v>
      </c>
      <c r="N24" s="400" t="e">
        <f>AVERAGE(N13:N18)</f>
        <v>#DIV/0!</v>
      </c>
      <c r="O24" s="401">
        <f>MAX(O13:O18)</f>
        <v>0</v>
      </c>
      <c r="P24" s="401">
        <f>MIN(P13:P18)</f>
        <v>0</v>
      </c>
      <c r="Q24" s="419">
        <f>AVERAGE(Q13:Q18)</f>
        <v>10.230483870967742</v>
      </c>
      <c r="R24" s="403" t="e">
        <f t="shared" si="4"/>
        <v>#DIV/0!</v>
      </c>
      <c r="S24" s="401">
        <f t="shared" ref="S24:T24" si="12">SUM(S13:S18)</f>
        <v>0</v>
      </c>
      <c r="T24" s="401">
        <f t="shared" si="12"/>
        <v>0</v>
      </c>
      <c r="V24" s="65"/>
    </row>
    <row r="25" spans="1:22" ht="12" customHeight="1">
      <c r="A25" s="217" t="s">
        <v>172</v>
      </c>
      <c r="B25" s="404">
        <f>SUM(B7:B18)</f>
        <v>2521.8153934680477</v>
      </c>
      <c r="C25" s="420">
        <f>SUM(C7:C18)</f>
        <v>7543.7622835692937</v>
      </c>
      <c r="D25" s="406">
        <f t="shared" si="5"/>
        <v>-0.6657085286262675</v>
      </c>
      <c r="E25" s="405">
        <f t="shared" ref="E25:K25" si="13">SUM(E7:E18)</f>
        <v>2736.7731866402555</v>
      </c>
      <c r="F25" s="420">
        <f>SUM(F7:F18)</f>
        <v>7782.2374673559498</v>
      </c>
      <c r="G25" s="406">
        <f t="shared" si="1"/>
        <v>-0.6483308048462717</v>
      </c>
      <c r="H25" s="418">
        <f>SUM(H7:H18)</f>
        <v>7480</v>
      </c>
      <c r="I25" s="404">
        <f t="shared" si="13"/>
        <v>27395.971974920991</v>
      </c>
      <c r="J25" s="420">
        <f>SUM(J7:J18)</f>
        <v>81546.698312837005</v>
      </c>
      <c r="K25" s="405">
        <f t="shared" si="13"/>
        <v>29733.491311149184</v>
      </c>
      <c r="L25" s="420">
        <f>SUM(L7:L18)</f>
        <v>84119.721569159694</v>
      </c>
      <c r="M25" s="418">
        <f>SUM(M7:M18)</f>
        <v>80430</v>
      </c>
      <c r="N25" s="404">
        <f>AVERAGE(N7:N18)</f>
        <v>2.8142473118279572</v>
      </c>
      <c r="O25" s="405">
        <f>MAX(O7:O18)</f>
        <v>12.9</v>
      </c>
      <c r="P25" s="405">
        <f>MIN(P7:P18)</f>
        <v>-6.1</v>
      </c>
      <c r="Q25" s="420">
        <f>AVERAGE(Q7:Q18)</f>
        <v>8.5220062415029041</v>
      </c>
      <c r="R25" s="407">
        <f t="shared" si="4"/>
        <v>-5.7077589296749469</v>
      </c>
      <c r="S25" s="405">
        <f t="shared" ref="S25:T25" si="14">SUM(S7:S18)</f>
        <v>153.36034205281993</v>
      </c>
      <c r="T25" s="405">
        <f t="shared" si="14"/>
        <v>1665.6319599999993</v>
      </c>
      <c r="V25" s="65"/>
    </row>
    <row r="26" spans="1:22" ht="11.25" customHeight="1">
      <c r="A26" s="470" t="s">
        <v>317</v>
      </c>
      <c r="B26" s="470"/>
      <c r="C26" s="470"/>
      <c r="D26" s="470"/>
      <c r="E26" s="470"/>
      <c r="F26" s="470"/>
      <c r="G26" s="470"/>
      <c r="H26" s="470"/>
      <c r="I26" s="470"/>
      <c r="J26" s="470"/>
      <c r="K26" s="470"/>
      <c r="L26" s="470"/>
      <c r="M26" s="470"/>
      <c r="N26" s="470"/>
      <c r="O26" s="470"/>
      <c r="P26" s="470"/>
      <c r="Q26" s="470"/>
      <c r="R26" s="470"/>
      <c r="S26" s="470"/>
      <c r="T26" s="470"/>
    </row>
    <row r="27" spans="1:22" ht="15" customHeight="1">
      <c r="A27" s="469" t="s">
        <v>250</v>
      </c>
      <c r="B27" s="469"/>
      <c r="C27" s="469"/>
      <c r="D27" s="469"/>
      <c r="E27" s="469"/>
      <c r="F27" s="469"/>
      <c r="G27" s="469"/>
      <c r="H27" s="469"/>
      <c r="I27" s="469"/>
      <c r="J27" s="469" t="s">
        <v>157</v>
      </c>
      <c r="K27" s="469"/>
      <c r="L27" s="469"/>
      <c r="M27" s="469"/>
      <c r="N27" s="469"/>
      <c r="O27" s="469"/>
      <c r="P27" s="469"/>
      <c r="Q27" s="469"/>
      <c r="R27" s="469"/>
      <c r="S27" s="469"/>
      <c r="T27" s="469"/>
    </row>
    <row r="28" spans="1:22" ht="8.1" customHeight="1">
      <c r="A28" s="61"/>
      <c r="B28" s="61"/>
      <c r="C28" s="61"/>
      <c r="D28" s="61"/>
      <c r="E28" s="61" t="s">
        <v>138</v>
      </c>
      <c r="F28" s="61" t="s">
        <v>133</v>
      </c>
      <c r="G28" s="61"/>
      <c r="H28" s="61"/>
      <c r="I28" s="61"/>
      <c r="J28" s="61"/>
      <c r="K28" s="61"/>
      <c r="L28" s="61"/>
      <c r="M28" s="61"/>
      <c r="N28" s="62" t="str">
        <f>N6</f>
        <v>Průměr</v>
      </c>
      <c r="O28" s="62" t="str">
        <f>Q6</f>
        <v>Normál</v>
      </c>
      <c r="P28" s="62"/>
      <c r="Q28" s="61"/>
      <c r="R28" s="61"/>
      <c r="S28" s="61"/>
      <c r="T28" s="61"/>
    </row>
    <row r="29" spans="1:22" ht="6.95" customHeight="1">
      <c r="A29" s="61"/>
      <c r="B29" s="61"/>
      <c r="C29" s="61"/>
      <c r="D29" s="61" t="str">
        <f>A7</f>
        <v>Leden</v>
      </c>
      <c r="E29" s="62">
        <f>B7</f>
        <v>891.77987089563828</v>
      </c>
      <c r="F29" s="62">
        <f>E7</f>
        <v>1018.2711816603346</v>
      </c>
      <c r="G29" s="62"/>
      <c r="H29" s="62"/>
      <c r="I29" s="61"/>
      <c r="J29" s="61"/>
      <c r="K29" s="61"/>
      <c r="L29" s="61"/>
      <c r="M29" s="61" t="str">
        <f>A7</f>
        <v>Leden</v>
      </c>
      <c r="N29" s="62">
        <f>N7</f>
        <v>2.1903225806451618</v>
      </c>
      <c r="O29" s="62">
        <f>Q7</f>
        <v>-1.2258064516129035</v>
      </c>
      <c r="P29" s="62"/>
      <c r="Q29" s="61"/>
      <c r="R29" s="61"/>
      <c r="S29" s="61"/>
      <c r="T29" s="61"/>
    </row>
    <row r="30" spans="1:22" ht="6.95" customHeight="1">
      <c r="A30" s="61"/>
      <c r="B30" s="61"/>
      <c r="C30" s="61"/>
      <c r="D30" s="61" t="str">
        <f t="shared" ref="D30:D39" si="15">A8</f>
        <v>Únor</v>
      </c>
      <c r="E30" s="62">
        <f t="shared" ref="E30:E40" si="16">B8</f>
        <v>860.76740305537987</v>
      </c>
      <c r="F30" s="62">
        <f t="shared" ref="F30:F40" si="17">E8</f>
        <v>905.06624105235687</v>
      </c>
      <c r="G30" s="62"/>
      <c r="H30" s="62"/>
      <c r="I30" s="61"/>
      <c r="J30" s="61"/>
      <c r="K30" s="61"/>
      <c r="L30" s="61"/>
      <c r="M30" s="61" t="str">
        <f t="shared" ref="M30:M40" si="18">A8</f>
        <v>Únor</v>
      </c>
      <c r="N30" s="62">
        <f t="shared" ref="N30:N40" si="19">N8</f>
        <v>1.375</v>
      </c>
      <c r="O30" s="62">
        <f t="shared" ref="O30:O40" si="20">Q8</f>
        <v>-0.15517241379310354</v>
      </c>
      <c r="P30" s="62"/>
      <c r="Q30" s="61"/>
      <c r="R30" s="61"/>
      <c r="S30" s="61"/>
      <c r="T30" s="61"/>
    </row>
    <row r="31" spans="1:22" ht="6.95" customHeight="1">
      <c r="A31" s="61"/>
      <c r="B31" s="61"/>
      <c r="C31" s="61"/>
      <c r="D31" s="61" t="str">
        <f t="shared" si="15"/>
        <v>Březen</v>
      </c>
      <c r="E31" s="62">
        <f t="shared" si="16"/>
        <v>769.26811951702939</v>
      </c>
      <c r="F31" s="62">
        <f t="shared" si="17"/>
        <v>813.43576392756404</v>
      </c>
      <c r="G31" s="62"/>
      <c r="H31" s="62"/>
      <c r="I31" s="61"/>
      <c r="J31" s="61"/>
      <c r="K31" s="61"/>
      <c r="L31" s="61"/>
      <c r="M31" s="61" t="str">
        <f t="shared" si="18"/>
        <v>Březen</v>
      </c>
      <c r="N31" s="62">
        <f t="shared" si="19"/>
        <v>4.8774193548387101</v>
      </c>
      <c r="O31" s="62">
        <f t="shared" si="20"/>
        <v>3.512903225806451</v>
      </c>
      <c r="P31" s="62"/>
      <c r="Q31" s="61"/>
      <c r="R31" s="61"/>
      <c r="S31" s="61"/>
      <c r="T31" s="61"/>
    </row>
    <row r="32" spans="1:22" ht="6.95" customHeight="1">
      <c r="A32" s="61"/>
      <c r="B32" s="61"/>
      <c r="C32" s="61"/>
      <c r="D32" s="61" t="str">
        <f t="shared" si="15"/>
        <v>Duben</v>
      </c>
      <c r="E32" s="62">
        <f t="shared" si="16"/>
        <v>0</v>
      </c>
      <c r="F32" s="62">
        <f t="shared" si="17"/>
        <v>0</v>
      </c>
      <c r="G32" s="62"/>
      <c r="H32" s="62"/>
      <c r="I32" s="61"/>
      <c r="J32" s="61"/>
      <c r="K32" s="61"/>
      <c r="L32" s="61"/>
      <c r="M32" s="61" t="str">
        <f t="shared" si="18"/>
        <v>Duben</v>
      </c>
      <c r="N32" s="62">
        <f t="shared" si="19"/>
        <v>0</v>
      </c>
      <c r="O32" s="62">
        <f t="shared" si="20"/>
        <v>8.6366666666666667</v>
      </c>
      <c r="P32" s="62"/>
      <c r="Q32" s="61"/>
      <c r="R32" s="61"/>
      <c r="S32" s="61"/>
      <c r="T32" s="61"/>
    </row>
    <row r="33" spans="1:20" ht="6.95" customHeight="1">
      <c r="A33" s="61"/>
      <c r="B33" s="61"/>
      <c r="C33" s="61"/>
      <c r="D33" s="61" t="str">
        <f t="shared" si="15"/>
        <v>Květen</v>
      </c>
      <c r="E33" s="62">
        <f t="shared" si="16"/>
        <v>0</v>
      </c>
      <c r="F33" s="62">
        <f t="shared" si="17"/>
        <v>0</v>
      </c>
      <c r="G33" s="62"/>
      <c r="H33" s="62"/>
      <c r="I33" s="61"/>
      <c r="J33" s="61"/>
      <c r="K33" s="61"/>
      <c r="L33" s="61"/>
      <c r="M33" s="61" t="str">
        <f t="shared" si="18"/>
        <v>Květen</v>
      </c>
      <c r="N33" s="62">
        <f t="shared" si="19"/>
        <v>0</v>
      </c>
      <c r="O33" s="62">
        <f t="shared" si="20"/>
        <v>13.522580645161288</v>
      </c>
      <c r="P33" s="62"/>
      <c r="Q33" s="61"/>
      <c r="R33" s="61"/>
      <c r="S33" s="61"/>
      <c r="T33" s="61"/>
    </row>
    <row r="34" spans="1:20" ht="6.95" customHeight="1">
      <c r="A34" s="61"/>
      <c r="B34" s="61"/>
      <c r="C34" s="61"/>
      <c r="D34" s="61" t="str">
        <f t="shared" si="15"/>
        <v>Červen</v>
      </c>
      <c r="E34" s="62">
        <f t="shared" si="16"/>
        <v>0</v>
      </c>
      <c r="F34" s="62">
        <f t="shared" si="17"/>
        <v>0</v>
      </c>
      <c r="G34" s="62"/>
      <c r="H34" s="62"/>
      <c r="I34" s="61"/>
      <c r="J34" s="61"/>
      <c r="K34" s="61"/>
      <c r="L34" s="61"/>
      <c r="M34" s="61" t="str">
        <f t="shared" si="18"/>
        <v>Červen</v>
      </c>
      <c r="N34" s="62">
        <f t="shared" si="19"/>
        <v>0</v>
      </c>
      <c r="O34" s="62">
        <f t="shared" si="20"/>
        <v>16.59</v>
      </c>
      <c r="P34" s="62"/>
      <c r="Q34" s="61"/>
      <c r="R34" s="61"/>
      <c r="S34" s="61"/>
      <c r="T34" s="61"/>
    </row>
    <row r="35" spans="1:20" ht="6.95" customHeight="1">
      <c r="A35" s="61"/>
      <c r="B35" s="61"/>
      <c r="C35" s="61"/>
      <c r="D35" s="61" t="str">
        <f t="shared" si="15"/>
        <v>Červenec</v>
      </c>
      <c r="E35" s="62">
        <f t="shared" si="16"/>
        <v>0</v>
      </c>
      <c r="F35" s="62">
        <f t="shared" si="17"/>
        <v>0</v>
      </c>
      <c r="G35" s="62"/>
      <c r="H35" s="62"/>
      <c r="I35" s="61"/>
      <c r="J35" s="61"/>
      <c r="K35" s="61"/>
      <c r="L35" s="61"/>
      <c r="M35" s="61" t="str">
        <f t="shared" si="18"/>
        <v>Červenec</v>
      </c>
      <c r="N35" s="62">
        <f t="shared" si="19"/>
        <v>0</v>
      </c>
      <c r="O35" s="62">
        <f t="shared" si="20"/>
        <v>18.522580645161291</v>
      </c>
      <c r="P35" s="62"/>
      <c r="Q35" s="61"/>
      <c r="R35" s="61"/>
      <c r="S35" s="61"/>
      <c r="T35" s="61"/>
    </row>
    <row r="36" spans="1:20" ht="6.95" customHeight="1">
      <c r="A36" s="61"/>
      <c r="B36" s="61"/>
      <c r="C36" s="61"/>
      <c r="D36" s="61" t="str">
        <f t="shared" si="15"/>
        <v>Srpen</v>
      </c>
      <c r="E36" s="62">
        <f t="shared" si="16"/>
        <v>0</v>
      </c>
      <c r="F36" s="62">
        <f t="shared" si="17"/>
        <v>0</v>
      </c>
      <c r="G36" s="62"/>
      <c r="H36" s="62"/>
      <c r="I36" s="61"/>
      <c r="J36" s="61"/>
      <c r="K36" s="61"/>
      <c r="L36" s="61"/>
      <c r="M36" s="61" t="str">
        <f t="shared" si="18"/>
        <v>Srpen</v>
      </c>
      <c r="N36" s="62">
        <f t="shared" si="19"/>
        <v>0</v>
      </c>
      <c r="O36" s="62">
        <f t="shared" si="20"/>
        <v>18.119354838709679</v>
      </c>
      <c r="P36" s="62"/>
      <c r="Q36" s="61"/>
      <c r="R36" s="61"/>
      <c r="S36" s="61"/>
      <c r="T36" s="61"/>
    </row>
    <row r="37" spans="1:20" ht="6.95" customHeight="1">
      <c r="A37" s="61"/>
      <c r="B37" s="61"/>
      <c r="C37" s="61"/>
      <c r="D37" s="61" t="str">
        <f t="shared" si="15"/>
        <v>Září</v>
      </c>
      <c r="E37" s="62">
        <f t="shared" si="16"/>
        <v>0</v>
      </c>
      <c r="F37" s="62">
        <f t="shared" si="17"/>
        <v>0</v>
      </c>
      <c r="G37" s="62"/>
      <c r="H37" s="62"/>
      <c r="I37" s="61"/>
      <c r="J37" s="61"/>
      <c r="K37" s="61"/>
      <c r="L37" s="61"/>
      <c r="M37" s="61" t="str">
        <f t="shared" si="18"/>
        <v>Září</v>
      </c>
      <c r="N37" s="62">
        <f t="shared" si="19"/>
        <v>0</v>
      </c>
      <c r="O37" s="62">
        <f t="shared" si="20"/>
        <v>13.223333333333333</v>
      </c>
      <c r="P37" s="62"/>
      <c r="Q37" s="61"/>
      <c r="R37" s="61"/>
      <c r="S37" s="61"/>
      <c r="T37" s="61"/>
    </row>
    <row r="38" spans="1:20" ht="6.95" customHeight="1">
      <c r="A38" s="61"/>
      <c r="B38" s="61"/>
      <c r="C38" s="61"/>
      <c r="D38" s="61" t="str">
        <f t="shared" si="15"/>
        <v>Říjen</v>
      </c>
      <c r="E38" s="62">
        <f t="shared" si="16"/>
        <v>0</v>
      </c>
      <c r="F38" s="62">
        <f t="shared" si="17"/>
        <v>0</v>
      </c>
      <c r="G38" s="62"/>
      <c r="H38" s="62"/>
      <c r="I38" s="61"/>
      <c r="J38" s="61"/>
      <c r="K38" s="61"/>
      <c r="L38" s="61"/>
      <c r="M38" s="61" t="str">
        <f t="shared" si="18"/>
        <v>Říjen</v>
      </c>
      <c r="N38" s="62">
        <f t="shared" si="19"/>
        <v>0</v>
      </c>
      <c r="O38" s="62">
        <f t="shared" si="20"/>
        <v>8.3548387096774199</v>
      </c>
      <c r="P38" s="62"/>
      <c r="Q38" s="61"/>
      <c r="R38" s="61"/>
      <c r="S38" s="61"/>
      <c r="T38" s="61"/>
    </row>
    <row r="39" spans="1:20" ht="6.95" customHeight="1">
      <c r="A39" s="61"/>
      <c r="B39" s="61"/>
      <c r="C39" s="61"/>
      <c r="D39" s="61" t="str">
        <f t="shared" si="15"/>
        <v>Listopad</v>
      </c>
      <c r="E39" s="62">
        <f t="shared" si="16"/>
        <v>0</v>
      </c>
      <c r="F39" s="62">
        <f t="shared" si="17"/>
        <v>0</v>
      </c>
      <c r="G39" s="61"/>
      <c r="H39" s="61"/>
      <c r="I39" s="61"/>
      <c r="J39" s="61"/>
      <c r="K39" s="61"/>
      <c r="L39" s="61"/>
      <c r="M39" s="61" t="str">
        <f t="shared" si="18"/>
        <v>Listopad</v>
      </c>
      <c r="N39" s="62">
        <f t="shared" si="19"/>
        <v>0</v>
      </c>
      <c r="O39" s="62">
        <f t="shared" si="20"/>
        <v>3.5466666666666664</v>
      </c>
      <c r="P39" s="61"/>
      <c r="Q39" s="61"/>
      <c r="R39" s="61"/>
      <c r="S39" s="61"/>
      <c r="T39" s="61"/>
    </row>
    <row r="40" spans="1:20" ht="6.95" customHeight="1">
      <c r="A40" s="61"/>
      <c r="B40" s="61"/>
      <c r="C40" s="61"/>
      <c r="D40" s="61" t="str">
        <f>A18</f>
        <v>Prosinec</v>
      </c>
      <c r="E40" s="62">
        <f t="shared" si="16"/>
        <v>0</v>
      </c>
      <c r="F40" s="62">
        <f t="shared" si="17"/>
        <v>0</v>
      </c>
      <c r="G40" s="61"/>
      <c r="H40" s="61"/>
      <c r="I40" s="61"/>
      <c r="J40" s="61"/>
      <c r="K40" s="61"/>
      <c r="L40" s="61"/>
      <c r="M40" s="61" t="str">
        <f t="shared" si="18"/>
        <v>Prosinec</v>
      </c>
      <c r="N40" s="62">
        <f t="shared" si="19"/>
        <v>0</v>
      </c>
      <c r="O40" s="62">
        <f t="shared" si="20"/>
        <v>-0.38387096774193558</v>
      </c>
      <c r="P40" s="61"/>
      <c r="Q40" s="61"/>
      <c r="R40" s="61"/>
      <c r="S40" s="61"/>
      <c r="T40" s="61"/>
    </row>
    <row r="41" spans="1:20" ht="12" customHeight="1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</row>
    <row r="42" spans="1:20" ht="12" customHeight="1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</row>
    <row r="43" spans="1:20" ht="12" customHeight="1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</row>
    <row r="54" spans="9:10">
      <c r="I54" s="63"/>
      <c r="J54" s="63"/>
    </row>
    <row r="56" spans="9:10">
      <c r="I56" s="68"/>
      <c r="J56" s="68"/>
    </row>
  </sheetData>
  <mergeCells count="12">
    <mergeCell ref="I4:M4"/>
    <mergeCell ref="N4:R4"/>
    <mergeCell ref="N5:R5"/>
    <mergeCell ref="B4:H4"/>
    <mergeCell ref="I5:J5"/>
    <mergeCell ref="K5:L5"/>
    <mergeCell ref="A27:I27"/>
    <mergeCell ref="J27:T27"/>
    <mergeCell ref="A26:T26"/>
    <mergeCell ref="B5:D5"/>
    <mergeCell ref="E5:G5"/>
    <mergeCell ref="S5:T6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&amp;C&amp;"Calibri,Obyčejné"&amp;9&amp;P</oddFooter>
  </headerFooter>
  <ignoredErrors>
    <ignoredError sqref="D22:E22 D24:E24 D23 I21:I22 I20 I24 I23 O19:R19 N20 N21:T22 N24:T24 N23:R23 P20:R20 E20 E19 D21:E21 G22 G24 G19 G21 K21:K22 K24 K23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1"/>
  <dimension ref="A1:AJ44"/>
  <sheetViews>
    <sheetView showGridLines="0" topLeftCell="A4" zoomScaleNormal="100" zoomScaleSheetLayoutView="100" workbookViewId="0">
      <selection activeCell="K1" sqref="K1"/>
    </sheetView>
  </sheetViews>
  <sheetFormatPr defaultRowHeight="11.25"/>
  <cols>
    <col min="1" max="1" width="8.28515625" style="12" customWidth="1"/>
    <col min="2" max="3" width="5.42578125" style="12" customWidth="1"/>
    <col min="4" max="4" width="6.5703125" style="12" customWidth="1"/>
    <col min="5" max="5" width="7.7109375" style="12" customWidth="1"/>
    <col min="6" max="6" width="4.140625" style="12" customWidth="1"/>
    <col min="7" max="7" width="7.7109375" style="12" customWidth="1"/>
    <col min="8" max="13" width="6.7109375" style="12" customWidth="1"/>
    <col min="14" max="14" width="7.5703125" style="12" customWidth="1"/>
    <col min="15" max="18" width="7.28515625" style="12" customWidth="1"/>
    <col min="19" max="20" width="6.7109375" style="12" customWidth="1"/>
    <col min="21" max="21" width="8" style="12" customWidth="1"/>
    <col min="22" max="22" width="9.28515625" style="12" bestFit="1" customWidth="1"/>
    <col min="23" max="23" width="11.42578125" style="12" bestFit="1" customWidth="1"/>
    <col min="24" max="262" width="9.140625" style="12"/>
    <col min="263" max="275" width="10.7109375" style="12" customWidth="1"/>
    <col min="276" max="518" width="9.140625" style="12"/>
    <col min="519" max="531" width="10.7109375" style="12" customWidth="1"/>
    <col min="532" max="774" width="9.140625" style="12"/>
    <col min="775" max="787" width="10.7109375" style="12" customWidth="1"/>
    <col min="788" max="1030" width="9.140625" style="12"/>
    <col min="1031" max="1043" width="10.7109375" style="12" customWidth="1"/>
    <col min="1044" max="1286" width="9.140625" style="12"/>
    <col min="1287" max="1299" width="10.7109375" style="12" customWidth="1"/>
    <col min="1300" max="1542" width="9.140625" style="12"/>
    <col min="1543" max="1555" width="10.7109375" style="12" customWidth="1"/>
    <col min="1556" max="1798" width="9.140625" style="12"/>
    <col min="1799" max="1811" width="10.7109375" style="12" customWidth="1"/>
    <col min="1812" max="2054" width="9.140625" style="12"/>
    <col min="2055" max="2067" width="10.7109375" style="12" customWidth="1"/>
    <col min="2068" max="2310" width="9.140625" style="12"/>
    <col min="2311" max="2323" width="10.7109375" style="12" customWidth="1"/>
    <col min="2324" max="2566" width="9.140625" style="12"/>
    <col min="2567" max="2579" width="10.7109375" style="12" customWidth="1"/>
    <col min="2580" max="2822" width="9.140625" style="12"/>
    <col min="2823" max="2835" width="10.7109375" style="12" customWidth="1"/>
    <col min="2836" max="3078" width="9.140625" style="12"/>
    <col min="3079" max="3091" width="10.7109375" style="12" customWidth="1"/>
    <col min="3092" max="3334" width="9.140625" style="12"/>
    <col min="3335" max="3347" width="10.7109375" style="12" customWidth="1"/>
    <col min="3348" max="3590" width="9.140625" style="12"/>
    <col min="3591" max="3603" width="10.7109375" style="12" customWidth="1"/>
    <col min="3604" max="3846" width="9.140625" style="12"/>
    <col min="3847" max="3859" width="10.7109375" style="12" customWidth="1"/>
    <col min="3860" max="4102" width="9.140625" style="12"/>
    <col min="4103" max="4115" width="10.7109375" style="12" customWidth="1"/>
    <col min="4116" max="4358" width="9.140625" style="12"/>
    <col min="4359" max="4371" width="10.7109375" style="12" customWidth="1"/>
    <col min="4372" max="4614" width="9.140625" style="12"/>
    <col min="4615" max="4627" width="10.7109375" style="12" customWidth="1"/>
    <col min="4628" max="4870" width="9.140625" style="12"/>
    <col min="4871" max="4883" width="10.7109375" style="12" customWidth="1"/>
    <col min="4884" max="5126" width="9.140625" style="12"/>
    <col min="5127" max="5139" width="10.7109375" style="12" customWidth="1"/>
    <col min="5140" max="5382" width="9.140625" style="12"/>
    <col min="5383" max="5395" width="10.7109375" style="12" customWidth="1"/>
    <col min="5396" max="5638" width="9.140625" style="12"/>
    <col min="5639" max="5651" width="10.7109375" style="12" customWidth="1"/>
    <col min="5652" max="5894" width="9.140625" style="12"/>
    <col min="5895" max="5907" width="10.7109375" style="12" customWidth="1"/>
    <col min="5908" max="6150" width="9.140625" style="12"/>
    <col min="6151" max="6163" width="10.7109375" style="12" customWidth="1"/>
    <col min="6164" max="6406" width="9.140625" style="12"/>
    <col min="6407" max="6419" width="10.7109375" style="12" customWidth="1"/>
    <col min="6420" max="6662" width="9.140625" style="12"/>
    <col min="6663" max="6675" width="10.7109375" style="12" customWidth="1"/>
    <col min="6676" max="6918" width="9.140625" style="12"/>
    <col min="6919" max="6931" width="10.7109375" style="12" customWidth="1"/>
    <col min="6932" max="7174" width="9.140625" style="12"/>
    <col min="7175" max="7187" width="10.7109375" style="12" customWidth="1"/>
    <col min="7188" max="7430" width="9.140625" style="12"/>
    <col min="7431" max="7443" width="10.7109375" style="12" customWidth="1"/>
    <col min="7444" max="7686" width="9.140625" style="12"/>
    <col min="7687" max="7699" width="10.7109375" style="12" customWidth="1"/>
    <col min="7700" max="7942" width="9.140625" style="12"/>
    <col min="7943" max="7955" width="10.7109375" style="12" customWidth="1"/>
    <col min="7956" max="8198" width="9.140625" style="12"/>
    <col min="8199" max="8211" width="10.7109375" style="12" customWidth="1"/>
    <col min="8212" max="8454" width="9.140625" style="12"/>
    <col min="8455" max="8467" width="10.7109375" style="12" customWidth="1"/>
    <col min="8468" max="8710" width="9.140625" style="12"/>
    <col min="8711" max="8723" width="10.7109375" style="12" customWidth="1"/>
    <col min="8724" max="8966" width="9.140625" style="12"/>
    <col min="8967" max="8979" width="10.7109375" style="12" customWidth="1"/>
    <col min="8980" max="9222" width="9.140625" style="12"/>
    <col min="9223" max="9235" width="10.7109375" style="12" customWidth="1"/>
    <col min="9236" max="9478" width="9.140625" style="12"/>
    <col min="9479" max="9491" width="10.7109375" style="12" customWidth="1"/>
    <col min="9492" max="9734" width="9.140625" style="12"/>
    <col min="9735" max="9747" width="10.7109375" style="12" customWidth="1"/>
    <col min="9748" max="9990" width="9.140625" style="12"/>
    <col min="9991" max="10003" width="10.7109375" style="12" customWidth="1"/>
    <col min="10004" max="10246" width="9.140625" style="12"/>
    <col min="10247" max="10259" width="10.7109375" style="12" customWidth="1"/>
    <col min="10260" max="10502" width="9.140625" style="12"/>
    <col min="10503" max="10515" width="10.7109375" style="12" customWidth="1"/>
    <col min="10516" max="10758" width="9.140625" style="12"/>
    <col min="10759" max="10771" width="10.7109375" style="12" customWidth="1"/>
    <col min="10772" max="11014" width="9.140625" style="12"/>
    <col min="11015" max="11027" width="10.7109375" style="12" customWidth="1"/>
    <col min="11028" max="11270" width="9.140625" style="12"/>
    <col min="11271" max="11283" width="10.7109375" style="12" customWidth="1"/>
    <col min="11284" max="11526" width="9.140625" style="12"/>
    <col min="11527" max="11539" width="10.7109375" style="12" customWidth="1"/>
    <col min="11540" max="11782" width="9.140625" style="12"/>
    <col min="11783" max="11795" width="10.7109375" style="12" customWidth="1"/>
    <col min="11796" max="12038" width="9.140625" style="12"/>
    <col min="12039" max="12051" width="10.7109375" style="12" customWidth="1"/>
    <col min="12052" max="12294" width="9.140625" style="12"/>
    <col min="12295" max="12307" width="10.7109375" style="12" customWidth="1"/>
    <col min="12308" max="12550" width="9.140625" style="12"/>
    <col min="12551" max="12563" width="10.7109375" style="12" customWidth="1"/>
    <col min="12564" max="12806" width="9.140625" style="12"/>
    <col min="12807" max="12819" width="10.7109375" style="12" customWidth="1"/>
    <col min="12820" max="13062" width="9.140625" style="12"/>
    <col min="13063" max="13075" width="10.7109375" style="12" customWidth="1"/>
    <col min="13076" max="13318" width="9.140625" style="12"/>
    <col min="13319" max="13331" width="10.7109375" style="12" customWidth="1"/>
    <col min="13332" max="13574" width="9.140625" style="12"/>
    <col min="13575" max="13587" width="10.7109375" style="12" customWidth="1"/>
    <col min="13588" max="13830" width="9.140625" style="12"/>
    <col min="13831" max="13843" width="10.7109375" style="12" customWidth="1"/>
    <col min="13844" max="14086" width="9.140625" style="12"/>
    <col min="14087" max="14099" width="10.7109375" style="12" customWidth="1"/>
    <col min="14100" max="14342" width="9.140625" style="12"/>
    <col min="14343" max="14355" width="10.7109375" style="12" customWidth="1"/>
    <col min="14356" max="14598" width="9.140625" style="12"/>
    <col min="14599" max="14611" width="10.7109375" style="12" customWidth="1"/>
    <col min="14612" max="14854" width="9.140625" style="12"/>
    <col min="14855" max="14867" width="10.7109375" style="12" customWidth="1"/>
    <col min="14868" max="15110" width="9.140625" style="12"/>
    <col min="15111" max="15123" width="10.7109375" style="12" customWidth="1"/>
    <col min="15124" max="15366" width="9.140625" style="12"/>
    <col min="15367" max="15379" width="10.7109375" style="12" customWidth="1"/>
    <col min="15380" max="15622" width="9.140625" style="12"/>
    <col min="15623" max="15635" width="10.7109375" style="12" customWidth="1"/>
    <col min="15636" max="15878" width="9.140625" style="12"/>
    <col min="15879" max="15891" width="10.7109375" style="12" customWidth="1"/>
    <col min="15892" max="16134" width="9.140625" style="12"/>
    <col min="16135" max="16147" width="10.7109375" style="12" customWidth="1"/>
    <col min="16148" max="16384" width="9.140625" style="12"/>
  </cols>
  <sheetData>
    <row r="1" spans="1:36" ht="18">
      <c r="A1" s="460" t="s">
        <v>295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0"/>
      <c r="R1" s="460"/>
      <c r="S1" s="460"/>
      <c r="T1" s="460"/>
      <c r="U1" s="460"/>
    </row>
    <row r="2" spans="1:36" ht="6" customHeight="1">
      <c r="A2" s="238"/>
      <c r="B2" s="474"/>
      <c r="C2" s="475"/>
      <c r="D2" s="475"/>
      <c r="E2" s="475"/>
      <c r="F2" s="475"/>
      <c r="G2" s="475"/>
      <c r="H2" s="475"/>
      <c r="I2" s="475"/>
      <c r="J2" s="475"/>
      <c r="K2" s="475"/>
      <c r="L2" s="475"/>
      <c r="M2" s="475"/>
      <c r="N2" s="475"/>
      <c r="O2" s="475"/>
      <c r="P2" s="475"/>
      <c r="Q2" s="475"/>
      <c r="R2" s="475"/>
      <c r="S2" s="475"/>
      <c r="T2" s="475"/>
      <c r="U2" s="475"/>
    </row>
    <row r="3" spans="1:36" ht="18" customHeight="1">
      <c r="A3" s="249">
        <f>'3.1'!A4</f>
        <v>2023</v>
      </c>
      <c r="B3" s="466" t="s">
        <v>159</v>
      </c>
      <c r="C3" s="472"/>
      <c r="D3" s="472"/>
      <c r="E3" s="472"/>
      <c r="F3" s="472"/>
      <c r="G3" s="468"/>
      <c r="H3" s="472" t="s">
        <v>60</v>
      </c>
      <c r="I3" s="472"/>
      <c r="J3" s="472"/>
      <c r="K3" s="472"/>
      <c r="L3" s="472"/>
      <c r="M3" s="472"/>
      <c r="N3" s="472"/>
      <c r="O3" s="472"/>
      <c r="P3" s="472"/>
      <c r="Q3" s="472"/>
      <c r="R3" s="472"/>
      <c r="S3" s="472"/>
      <c r="T3" s="472"/>
      <c r="U3" s="472"/>
    </row>
    <row r="4" spans="1:36" ht="18" customHeight="1">
      <c r="A4" s="211"/>
      <c r="B4" s="246"/>
      <c r="C4" s="247"/>
      <c r="D4" s="247"/>
      <c r="E4" s="247"/>
      <c r="F4" s="247"/>
      <c r="G4" s="248"/>
      <c r="H4" s="250" t="s">
        <v>260</v>
      </c>
      <c r="I4" s="250"/>
      <c r="J4" s="250"/>
      <c r="K4" s="250"/>
      <c r="L4" s="250"/>
      <c r="M4" s="476" t="s">
        <v>266</v>
      </c>
      <c r="N4" s="250"/>
      <c r="O4" s="251" t="s">
        <v>218</v>
      </c>
      <c r="P4" s="250"/>
      <c r="Q4" s="250"/>
      <c r="R4" s="250"/>
      <c r="S4" s="250"/>
      <c r="T4" s="476" t="s">
        <v>266</v>
      </c>
      <c r="U4" s="250"/>
    </row>
    <row r="5" spans="1:36" ht="16.5" customHeight="1">
      <c r="A5" s="214"/>
      <c r="B5" s="232" t="s">
        <v>4</v>
      </c>
      <c r="C5" s="233" t="s">
        <v>5</v>
      </c>
      <c r="D5" s="195" t="s">
        <v>6</v>
      </c>
      <c r="E5" s="233" t="s">
        <v>7</v>
      </c>
      <c r="F5" s="233" t="s">
        <v>93</v>
      </c>
      <c r="G5" s="234" t="s">
        <v>0</v>
      </c>
      <c r="H5" s="233" t="s">
        <v>4</v>
      </c>
      <c r="I5" s="233" t="s">
        <v>5</v>
      </c>
      <c r="J5" s="195" t="s">
        <v>6</v>
      </c>
      <c r="K5" s="233" t="s">
        <v>7</v>
      </c>
      <c r="L5" s="233" t="s">
        <v>93</v>
      </c>
      <c r="M5" s="477"/>
      <c r="N5" s="233" t="s">
        <v>0</v>
      </c>
      <c r="O5" s="232" t="s">
        <v>4</v>
      </c>
      <c r="P5" s="233" t="s">
        <v>5</v>
      </c>
      <c r="Q5" s="195" t="s">
        <v>6</v>
      </c>
      <c r="R5" s="233" t="s">
        <v>7</v>
      </c>
      <c r="S5" s="233" t="s">
        <v>93</v>
      </c>
      <c r="T5" s="477"/>
      <c r="U5" s="233" t="s">
        <v>0</v>
      </c>
    </row>
    <row r="6" spans="1:36" ht="12.95" customHeight="1">
      <c r="A6" s="177" t="s">
        <v>160</v>
      </c>
      <c r="B6" s="241">
        <v>1561</v>
      </c>
      <c r="C6" s="236">
        <v>6259</v>
      </c>
      <c r="D6" s="237">
        <v>203363</v>
      </c>
      <c r="E6" s="237">
        <v>2566543</v>
      </c>
      <c r="F6" s="237">
        <v>272</v>
      </c>
      <c r="G6" s="243">
        <v>2777998</v>
      </c>
      <c r="H6" s="178">
        <v>333.08314962794918</v>
      </c>
      <c r="I6" s="178">
        <v>87.913767923197724</v>
      </c>
      <c r="J6" s="179">
        <v>158.48286697286753</v>
      </c>
      <c r="K6" s="179">
        <v>286.74264276664042</v>
      </c>
      <c r="L6" s="179">
        <v>7.4043694263888105</v>
      </c>
      <c r="M6" s="179">
        <v>18.152813832539525</v>
      </c>
      <c r="N6" s="179">
        <v>891.77961054958314</v>
      </c>
      <c r="O6" s="184">
        <v>3628.8150624199993</v>
      </c>
      <c r="P6" s="178">
        <v>957.71665551000012</v>
      </c>
      <c r="Q6" s="179">
        <v>1726.3105039500001</v>
      </c>
      <c r="R6" s="179">
        <v>3123.2445572099996</v>
      </c>
      <c r="S6" s="179">
        <v>80.646849180000004</v>
      </c>
      <c r="T6" s="179">
        <v>197.82966727999997</v>
      </c>
      <c r="U6" s="179">
        <v>9714.5632955499987</v>
      </c>
      <c r="V6" s="56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</row>
    <row r="7" spans="1:36" ht="12.95" customHeight="1">
      <c r="A7" s="177" t="s">
        <v>161</v>
      </c>
      <c r="B7" s="241">
        <v>1571</v>
      </c>
      <c r="C7" s="237">
        <v>6237</v>
      </c>
      <c r="D7" s="237">
        <v>203239</v>
      </c>
      <c r="E7" s="237">
        <v>2564140</v>
      </c>
      <c r="F7" s="237">
        <v>273</v>
      </c>
      <c r="G7" s="243">
        <v>2775460</v>
      </c>
      <c r="H7" s="178">
        <v>322.3086166740249</v>
      </c>
      <c r="I7" s="179">
        <v>84.644104630115194</v>
      </c>
      <c r="J7" s="179">
        <v>149.73867570614559</v>
      </c>
      <c r="K7" s="179">
        <v>279.28175202647486</v>
      </c>
      <c r="L7" s="179">
        <v>6.9984378681935766</v>
      </c>
      <c r="M7" s="179">
        <v>17.795721669949028</v>
      </c>
      <c r="N7" s="179">
        <v>860.76730857490304</v>
      </c>
      <c r="O7" s="184">
        <v>3499.5847333470001</v>
      </c>
      <c r="P7" s="179">
        <v>918.61903907999988</v>
      </c>
      <c r="Q7" s="179">
        <v>1624.64771834</v>
      </c>
      <c r="R7" s="179">
        <v>3029.4811226499996</v>
      </c>
      <c r="S7" s="179">
        <v>75.919713230000013</v>
      </c>
      <c r="T7" s="179">
        <v>193.137024349</v>
      </c>
      <c r="U7" s="179">
        <v>9341.3893509959998</v>
      </c>
      <c r="V7" s="58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</row>
    <row r="8" spans="1:36" ht="12.95" customHeight="1">
      <c r="A8" s="180" t="s">
        <v>162</v>
      </c>
      <c r="B8" s="242">
        <v>1562</v>
      </c>
      <c r="C8" s="240">
        <v>6124</v>
      </c>
      <c r="D8" s="240">
        <v>203202</v>
      </c>
      <c r="E8" s="240">
        <v>2561383</v>
      </c>
      <c r="F8" s="240">
        <v>273</v>
      </c>
      <c r="G8" s="244">
        <v>2772544</v>
      </c>
      <c r="H8" s="181">
        <v>317.34603022918276</v>
      </c>
      <c r="I8" s="182">
        <v>73.962819966487572</v>
      </c>
      <c r="J8" s="182">
        <v>125.37956535992275</v>
      </c>
      <c r="K8" s="182">
        <v>227.62200917493357</v>
      </c>
      <c r="L8" s="182">
        <v>7.7712376838427879</v>
      </c>
      <c r="M8" s="182">
        <v>17.186378775875479</v>
      </c>
      <c r="N8" s="182">
        <v>769.26804119024484</v>
      </c>
      <c r="O8" s="185">
        <v>3440.9786438010001</v>
      </c>
      <c r="P8" s="182">
        <v>802.00648307999973</v>
      </c>
      <c r="Q8" s="182">
        <v>1359.2600900159052</v>
      </c>
      <c r="R8" s="182">
        <v>2467.1919449630491</v>
      </c>
      <c r="S8" s="182">
        <v>84.243039270000011</v>
      </c>
      <c r="T8" s="182">
        <v>186.33921355199999</v>
      </c>
      <c r="U8" s="182">
        <v>8340.019414681954</v>
      </c>
      <c r="V8" s="59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</row>
    <row r="9" spans="1:36" ht="12.95" customHeight="1">
      <c r="A9" s="177" t="s">
        <v>163</v>
      </c>
      <c r="B9" s="241"/>
      <c r="C9" s="237"/>
      <c r="D9" s="237"/>
      <c r="E9" s="237"/>
      <c r="F9" s="237"/>
      <c r="G9" s="243"/>
      <c r="H9" s="178"/>
      <c r="I9" s="179"/>
      <c r="J9" s="179"/>
      <c r="K9" s="179"/>
      <c r="L9" s="179"/>
      <c r="M9" s="179"/>
      <c r="N9" s="179"/>
      <c r="O9" s="184"/>
      <c r="P9" s="179"/>
      <c r="Q9" s="179"/>
      <c r="R9" s="179"/>
      <c r="S9" s="179"/>
      <c r="T9" s="179"/>
      <c r="U9" s="179"/>
      <c r="V9" s="58"/>
      <c r="W9" s="57"/>
      <c r="X9" s="57"/>
      <c r="Y9" s="57"/>
    </row>
    <row r="10" spans="1:36" ht="12.95" customHeight="1">
      <c r="A10" s="177" t="s">
        <v>164</v>
      </c>
      <c r="B10" s="241"/>
      <c r="C10" s="237"/>
      <c r="D10" s="237"/>
      <c r="E10" s="237"/>
      <c r="F10" s="237"/>
      <c r="G10" s="243"/>
      <c r="H10" s="178"/>
      <c r="I10" s="179"/>
      <c r="J10" s="179"/>
      <c r="K10" s="179"/>
      <c r="L10" s="179"/>
      <c r="M10" s="179"/>
      <c r="N10" s="179"/>
      <c r="O10" s="184"/>
      <c r="P10" s="179"/>
      <c r="Q10" s="179"/>
      <c r="R10" s="179"/>
      <c r="S10" s="179"/>
      <c r="T10" s="179"/>
      <c r="U10" s="179"/>
      <c r="V10" s="58"/>
      <c r="W10" s="57"/>
      <c r="X10" s="57"/>
      <c r="Y10" s="57"/>
    </row>
    <row r="11" spans="1:36" ht="12.95" customHeight="1">
      <c r="A11" s="180" t="s">
        <v>165</v>
      </c>
      <c r="B11" s="242"/>
      <c r="C11" s="240"/>
      <c r="D11" s="240"/>
      <c r="E11" s="240"/>
      <c r="F11" s="240"/>
      <c r="G11" s="244"/>
      <c r="H11" s="181"/>
      <c r="I11" s="182"/>
      <c r="J11" s="182"/>
      <c r="K11" s="182"/>
      <c r="L11" s="182"/>
      <c r="M11" s="182"/>
      <c r="N11" s="182"/>
      <c r="O11" s="185"/>
      <c r="P11" s="182"/>
      <c r="Q11" s="182"/>
      <c r="R11" s="182"/>
      <c r="S11" s="182"/>
      <c r="T11" s="182"/>
      <c r="U11" s="182"/>
      <c r="V11" s="58"/>
      <c r="W11" s="57"/>
      <c r="X11" s="57"/>
      <c r="Y11" s="57"/>
    </row>
    <row r="12" spans="1:36" ht="12.95" customHeight="1">
      <c r="A12" s="177" t="s">
        <v>166</v>
      </c>
      <c r="B12" s="241"/>
      <c r="C12" s="237"/>
      <c r="D12" s="237"/>
      <c r="E12" s="237"/>
      <c r="F12" s="237"/>
      <c r="G12" s="243"/>
      <c r="H12" s="178"/>
      <c r="I12" s="179"/>
      <c r="J12" s="179"/>
      <c r="K12" s="179"/>
      <c r="L12" s="179"/>
      <c r="M12" s="179"/>
      <c r="N12" s="179"/>
      <c r="O12" s="184"/>
      <c r="P12" s="179"/>
      <c r="Q12" s="179"/>
      <c r="R12" s="179"/>
      <c r="S12" s="179"/>
      <c r="T12" s="179"/>
      <c r="U12" s="179"/>
      <c r="V12" s="58"/>
      <c r="W12" s="57"/>
      <c r="X12" s="57"/>
      <c r="Y12" s="57"/>
    </row>
    <row r="13" spans="1:36" ht="12.95" customHeight="1">
      <c r="A13" s="177" t="s">
        <v>167</v>
      </c>
      <c r="B13" s="241"/>
      <c r="C13" s="237"/>
      <c r="D13" s="237"/>
      <c r="E13" s="237"/>
      <c r="F13" s="237"/>
      <c r="G13" s="243"/>
      <c r="H13" s="178"/>
      <c r="I13" s="179"/>
      <c r="J13" s="179"/>
      <c r="K13" s="179"/>
      <c r="L13" s="179"/>
      <c r="M13" s="179"/>
      <c r="N13" s="179"/>
      <c r="O13" s="184"/>
      <c r="P13" s="179"/>
      <c r="Q13" s="179"/>
      <c r="R13" s="179"/>
      <c r="S13" s="179"/>
      <c r="T13" s="179"/>
      <c r="U13" s="179"/>
      <c r="V13" s="58"/>
      <c r="W13" s="57"/>
      <c r="X13" s="57"/>
      <c r="Y13" s="57"/>
    </row>
    <row r="14" spans="1:36" ht="12.95" customHeight="1">
      <c r="A14" s="180" t="s">
        <v>168</v>
      </c>
      <c r="B14" s="242"/>
      <c r="C14" s="240"/>
      <c r="D14" s="240"/>
      <c r="E14" s="240"/>
      <c r="F14" s="240"/>
      <c r="G14" s="244"/>
      <c r="H14" s="181"/>
      <c r="I14" s="182"/>
      <c r="J14" s="182"/>
      <c r="K14" s="182"/>
      <c r="L14" s="182"/>
      <c r="M14" s="182"/>
      <c r="N14" s="182"/>
      <c r="O14" s="185"/>
      <c r="P14" s="182"/>
      <c r="Q14" s="182"/>
      <c r="R14" s="182"/>
      <c r="S14" s="182"/>
      <c r="T14" s="182"/>
      <c r="U14" s="182"/>
      <c r="V14" s="58"/>
      <c r="W14" s="57"/>
      <c r="X14" s="57"/>
      <c r="Y14" s="57"/>
    </row>
    <row r="15" spans="1:36" ht="12.95" customHeight="1">
      <c r="A15" s="177" t="s">
        <v>169</v>
      </c>
      <c r="B15" s="241"/>
      <c r="C15" s="237"/>
      <c r="D15" s="237"/>
      <c r="E15" s="237"/>
      <c r="F15" s="237"/>
      <c r="G15" s="243"/>
      <c r="H15" s="178"/>
      <c r="I15" s="179"/>
      <c r="J15" s="179"/>
      <c r="K15" s="179"/>
      <c r="L15" s="179"/>
      <c r="M15" s="179"/>
      <c r="N15" s="179"/>
      <c r="O15" s="184"/>
      <c r="P15" s="179"/>
      <c r="Q15" s="179"/>
      <c r="R15" s="179"/>
      <c r="S15" s="179"/>
      <c r="T15" s="179"/>
      <c r="U15" s="179"/>
      <c r="V15" s="58"/>
      <c r="W15" s="57"/>
      <c r="X15" s="57"/>
      <c r="Y15" s="57"/>
    </row>
    <row r="16" spans="1:36" ht="12.95" customHeight="1">
      <c r="A16" s="177" t="s">
        <v>170</v>
      </c>
      <c r="B16" s="241"/>
      <c r="C16" s="237"/>
      <c r="D16" s="237"/>
      <c r="E16" s="237"/>
      <c r="F16" s="237"/>
      <c r="G16" s="243"/>
      <c r="H16" s="178"/>
      <c r="I16" s="179"/>
      <c r="J16" s="179"/>
      <c r="K16" s="179"/>
      <c r="L16" s="179"/>
      <c r="M16" s="179"/>
      <c r="N16" s="179"/>
      <c r="O16" s="184"/>
      <c r="P16" s="179"/>
      <c r="Q16" s="179"/>
      <c r="R16" s="179"/>
      <c r="S16" s="179"/>
      <c r="T16" s="179"/>
      <c r="U16" s="179"/>
      <c r="V16" s="58"/>
      <c r="W16" s="57"/>
      <c r="X16" s="57"/>
      <c r="Y16" s="57"/>
    </row>
    <row r="17" spans="1:25" ht="12.95" customHeight="1">
      <c r="A17" s="180" t="s">
        <v>171</v>
      </c>
      <c r="B17" s="242"/>
      <c r="C17" s="240"/>
      <c r="D17" s="240"/>
      <c r="E17" s="240"/>
      <c r="F17" s="240"/>
      <c r="G17" s="244"/>
      <c r="H17" s="181"/>
      <c r="I17" s="182"/>
      <c r="J17" s="182"/>
      <c r="K17" s="182"/>
      <c r="L17" s="182"/>
      <c r="M17" s="182"/>
      <c r="N17" s="182"/>
      <c r="O17" s="185"/>
      <c r="P17" s="182"/>
      <c r="Q17" s="182"/>
      <c r="R17" s="182"/>
      <c r="S17" s="182"/>
      <c r="T17" s="182"/>
      <c r="U17" s="182"/>
      <c r="V17" s="58"/>
      <c r="W17" s="57"/>
      <c r="X17" s="57"/>
      <c r="Y17" s="57"/>
    </row>
    <row r="18" spans="1:25" ht="12.95" customHeight="1">
      <c r="A18" s="177" t="s">
        <v>48</v>
      </c>
      <c r="B18" s="241">
        <f>B8</f>
        <v>1562</v>
      </c>
      <c r="C18" s="236">
        <f t="shared" ref="C18:E18" si="0">C8</f>
        <v>6124</v>
      </c>
      <c r="D18" s="236">
        <f t="shared" si="0"/>
        <v>203202</v>
      </c>
      <c r="E18" s="236">
        <f t="shared" si="0"/>
        <v>2561383</v>
      </c>
      <c r="F18" s="236">
        <f t="shared" ref="F18" si="1">F8</f>
        <v>273</v>
      </c>
      <c r="G18" s="245">
        <f>G8</f>
        <v>2772544</v>
      </c>
      <c r="H18" s="178">
        <f>SUM(H6:H8)</f>
        <v>972.73779653115685</v>
      </c>
      <c r="I18" s="178">
        <f>SUM(I6:I8)</f>
        <v>246.52069251980049</v>
      </c>
      <c r="J18" s="178">
        <f t="shared" ref="J18:K18" si="2">SUM(J6:J8)</f>
        <v>433.60110803893588</v>
      </c>
      <c r="K18" s="178">
        <f t="shared" si="2"/>
        <v>793.64640396804884</v>
      </c>
      <c r="L18" s="178">
        <f t="shared" ref="L18" si="3">SUM(L6:L8)</f>
        <v>22.174044978425176</v>
      </c>
      <c r="M18" s="178">
        <f t="shared" ref="M18" si="4">SUM(M6:M8)</f>
        <v>53.134914278364036</v>
      </c>
      <c r="N18" s="178">
        <f>SUM(N6:N8)</f>
        <v>2521.8149603147308</v>
      </c>
      <c r="O18" s="184">
        <f>SUM(O6:O8)</f>
        <v>10569.378439568</v>
      </c>
      <c r="P18" s="178">
        <f>SUM(P6:P8)</f>
        <v>2678.3421776699997</v>
      </c>
      <c r="Q18" s="178">
        <f t="shared" ref="Q18:U18" si="5">SUM(Q6:Q8)</f>
        <v>4710.2183123059049</v>
      </c>
      <c r="R18" s="178">
        <f t="shared" si="5"/>
        <v>8619.9176248230488</v>
      </c>
      <c r="S18" s="178">
        <f t="shared" ref="S18" si="6">SUM(S6:S8)</f>
        <v>240.80960168000001</v>
      </c>
      <c r="T18" s="178">
        <f t="shared" ref="T18" si="7">SUM(T6:T8)</f>
        <v>577.30590518099996</v>
      </c>
      <c r="U18" s="178">
        <f t="shared" si="5"/>
        <v>27395.972061227956</v>
      </c>
    </row>
    <row r="19" spans="1:25" ht="12.95" customHeight="1">
      <c r="A19" s="177" t="s">
        <v>56</v>
      </c>
      <c r="B19" s="408">
        <f>B11</f>
        <v>0</v>
      </c>
      <c r="C19" s="409">
        <f t="shared" ref="C19:G19" si="8">C11</f>
        <v>0</v>
      </c>
      <c r="D19" s="409">
        <f t="shared" si="8"/>
        <v>0</v>
      </c>
      <c r="E19" s="409">
        <f t="shared" si="8"/>
        <v>0</v>
      </c>
      <c r="F19" s="409">
        <f t="shared" ref="F19" si="9">F11</f>
        <v>0</v>
      </c>
      <c r="G19" s="410">
        <f t="shared" si="8"/>
        <v>0</v>
      </c>
      <c r="H19" s="388">
        <f>SUM(H9:H11)</f>
        <v>0</v>
      </c>
      <c r="I19" s="388">
        <f>SUM(I9:I11)</f>
        <v>0</v>
      </c>
      <c r="J19" s="388">
        <f t="shared" ref="J19:N19" si="10">SUM(J9:J11)</f>
        <v>0</v>
      </c>
      <c r="K19" s="388">
        <f t="shared" si="10"/>
        <v>0</v>
      </c>
      <c r="L19" s="388">
        <f t="shared" ref="L19" si="11">SUM(L9:L11)</f>
        <v>0</v>
      </c>
      <c r="M19" s="388">
        <f t="shared" ref="M19" si="12">SUM(M9:M11)</f>
        <v>0</v>
      </c>
      <c r="N19" s="388">
        <f t="shared" si="10"/>
        <v>0</v>
      </c>
      <c r="O19" s="387">
        <f>SUM(O9:O11)</f>
        <v>0</v>
      </c>
      <c r="P19" s="388">
        <f>SUM(P9:P11)</f>
        <v>0</v>
      </c>
      <c r="Q19" s="388">
        <f t="shared" ref="Q19:U19" si="13">SUM(Q9:Q11)</f>
        <v>0</v>
      </c>
      <c r="R19" s="388">
        <f t="shared" si="13"/>
        <v>0</v>
      </c>
      <c r="S19" s="388">
        <f t="shared" ref="S19" si="14">SUM(S9:S11)</f>
        <v>0</v>
      </c>
      <c r="T19" s="388">
        <f t="shared" ref="T19" si="15">SUM(T9:T11)</f>
        <v>0</v>
      </c>
      <c r="U19" s="388">
        <f t="shared" si="13"/>
        <v>0</v>
      </c>
    </row>
    <row r="20" spans="1:25" ht="12.95" customHeight="1">
      <c r="A20" s="177" t="s">
        <v>63</v>
      </c>
      <c r="B20" s="408">
        <f>B14</f>
        <v>0</v>
      </c>
      <c r="C20" s="409">
        <f t="shared" ref="C20:G20" si="16">C14</f>
        <v>0</v>
      </c>
      <c r="D20" s="409">
        <f t="shared" si="16"/>
        <v>0</v>
      </c>
      <c r="E20" s="409">
        <f t="shared" si="16"/>
        <v>0</v>
      </c>
      <c r="F20" s="409">
        <f t="shared" ref="F20" si="17">F14</f>
        <v>0</v>
      </c>
      <c r="G20" s="410">
        <f t="shared" si="16"/>
        <v>0</v>
      </c>
      <c r="H20" s="388">
        <f>SUM(H12:H14)</f>
        <v>0</v>
      </c>
      <c r="I20" s="388">
        <f>SUM(I12:I14)</f>
        <v>0</v>
      </c>
      <c r="J20" s="388">
        <f t="shared" ref="J20:N20" si="18">SUM(J12:J14)</f>
        <v>0</v>
      </c>
      <c r="K20" s="388">
        <f t="shared" si="18"/>
        <v>0</v>
      </c>
      <c r="L20" s="388">
        <f t="shared" ref="L20" si="19">SUM(L12:L14)</f>
        <v>0</v>
      </c>
      <c r="M20" s="388">
        <f t="shared" ref="M20" si="20">SUM(M12:M14)</f>
        <v>0</v>
      </c>
      <c r="N20" s="388">
        <f t="shared" si="18"/>
        <v>0</v>
      </c>
      <c r="O20" s="387">
        <f>SUM(O12:O14)</f>
        <v>0</v>
      </c>
      <c r="P20" s="388">
        <f>SUM(P12:P14)</f>
        <v>0</v>
      </c>
      <c r="Q20" s="388">
        <f t="shared" ref="Q20:U20" si="21">SUM(Q12:Q14)</f>
        <v>0</v>
      </c>
      <c r="R20" s="388">
        <f t="shared" si="21"/>
        <v>0</v>
      </c>
      <c r="S20" s="388">
        <f t="shared" ref="S20" si="22">SUM(S12:S14)</f>
        <v>0</v>
      </c>
      <c r="T20" s="388">
        <f t="shared" ref="T20" si="23">SUM(T12:T14)</f>
        <v>0</v>
      </c>
      <c r="U20" s="388">
        <f t="shared" si="21"/>
        <v>0</v>
      </c>
    </row>
    <row r="21" spans="1:25" ht="12.95" customHeight="1">
      <c r="A21" s="180" t="s">
        <v>57</v>
      </c>
      <c r="B21" s="411">
        <f>B17</f>
        <v>0</v>
      </c>
      <c r="C21" s="412">
        <f t="shared" ref="C21:E21" si="24">C17</f>
        <v>0</v>
      </c>
      <c r="D21" s="412">
        <f t="shared" si="24"/>
        <v>0</v>
      </c>
      <c r="E21" s="412">
        <f t="shared" si="24"/>
        <v>0</v>
      </c>
      <c r="F21" s="412">
        <f t="shared" ref="F21" si="25">F17</f>
        <v>0</v>
      </c>
      <c r="G21" s="413">
        <f>G17</f>
        <v>0</v>
      </c>
      <c r="H21" s="391">
        <f>SUM(H15:H17)</f>
        <v>0</v>
      </c>
      <c r="I21" s="391">
        <f>SUM(I15:I17)</f>
        <v>0</v>
      </c>
      <c r="J21" s="391">
        <f t="shared" ref="J21:N21" si="26">SUM(J15:J17)</f>
        <v>0</v>
      </c>
      <c r="K21" s="391">
        <f t="shared" si="26"/>
        <v>0</v>
      </c>
      <c r="L21" s="391">
        <f t="shared" ref="L21" si="27">SUM(L15:L17)</f>
        <v>0</v>
      </c>
      <c r="M21" s="391">
        <f t="shared" ref="M21" si="28">SUM(M15:M17)</f>
        <v>0</v>
      </c>
      <c r="N21" s="391">
        <f t="shared" si="26"/>
        <v>0</v>
      </c>
      <c r="O21" s="390">
        <f>SUM(O15:O17)</f>
        <v>0</v>
      </c>
      <c r="P21" s="391">
        <f>SUM(P15:P17)</f>
        <v>0</v>
      </c>
      <c r="Q21" s="391">
        <f t="shared" ref="Q21:U21" si="29">SUM(Q15:Q17)</f>
        <v>0</v>
      </c>
      <c r="R21" s="391">
        <f t="shared" si="29"/>
        <v>0</v>
      </c>
      <c r="S21" s="391">
        <f t="shared" ref="S21" si="30">SUM(S15:S17)</f>
        <v>0</v>
      </c>
      <c r="T21" s="391">
        <f t="shared" ref="T21" si="31">SUM(T15:T17)</f>
        <v>0</v>
      </c>
      <c r="U21" s="391">
        <f t="shared" si="29"/>
        <v>0</v>
      </c>
    </row>
    <row r="22" spans="1:25" ht="12.95" customHeight="1">
      <c r="A22" s="177" t="s">
        <v>58</v>
      </c>
      <c r="B22" s="408">
        <f>B11</f>
        <v>0</v>
      </c>
      <c r="C22" s="409">
        <f t="shared" ref="C22:G22" si="32">C11</f>
        <v>0</v>
      </c>
      <c r="D22" s="409">
        <f t="shared" si="32"/>
        <v>0</v>
      </c>
      <c r="E22" s="409">
        <f t="shared" si="32"/>
        <v>0</v>
      </c>
      <c r="F22" s="409">
        <f t="shared" ref="F22" si="33">F11</f>
        <v>0</v>
      </c>
      <c r="G22" s="410">
        <f t="shared" si="32"/>
        <v>0</v>
      </c>
      <c r="H22" s="388">
        <f>SUM(H6:H11)</f>
        <v>972.73779653115685</v>
      </c>
      <c r="I22" s="388">
        <f>SUM(I6:I11)</f>
        <v>246.52069251980049</v>
      </c>
      <c r="J22" s="388">
        <f t="shared" ref="J22:N22" si="34">SUM(J6:J11)</f>
        <v>433.60110803893588</v>
      </c>
      <c r="K22" s="388">
        <f t="shared" si="34"/>
        <v>793.64640396804884</v>
      </c>
      <c r="L22" s="388">
        <f t="shared" ref="L22" si="35">SUM(L6:L11)</f>
        <v>22.174044978425176</v>
      </c>
      <c r="M22" s="388">
        <f t="shared" ref="M22" si="36">SUM(M6:M11)</f>
        <v>53.134914278364036</v>
      </c>
      <c r="N22" s="388">
        <f t="shared" si="34"/>
        <v>2521.8149603147308</v>
      </c>
      <c r="O22" s="387">
        <f>SUM(O6:O11)</f>
        <v>10569.378439568</v>
      </c>
      <c r="P22" s="388">
        <f>SUM(P6:P11)</f>
        <v>2678.3421776699997</v>
      </c>
      <c r="Q22" s="388">
        <f t="shared" ref="Q22:U22" si="37">SUM(Q6:Q11)</f>
        <v>4710.2183123059049</v>
      </c>
      <c r="R22" s="388">
        <f t="shared" si="37"/>
        <v>8619.9176248230488</v>
      </c>
      <c r="S22" s="388">
        <f t="shared" ref="S22" si="38">SUM(S6:S11)</f>
        <v>240.80960168000001</v>
      </c>
      <c r="T22" s="388">
        <f t="shared" ref="T22" si="39">SUM(T6:T11)</f>
        <v>577.30590518099996</v>
      </c>
      <c r="U22" s="388">
        <f t="shared" si="37"/>
        <v>27395.972061227956</v>
      </c>
    </row>
    <row r="23" spans="1:25" ht="12.95" customHeight="1">
      <c r="A23" s="180" t="s">
        <v>59</v>
      </c>
      <c r="B23" s="411">
        <f>B17</f>
        <v>0</v>
      </c>
      <c r="C23" s="412">
        <f t="shared" ref="C23:G23" si="40">C17</f>
        <v>0</v>
      </c>
      <c r="D23" s="412">
        <f t="shared" si="40"/>
        <v>0</v>
      </c>
      <c r="E23" s="412">
        <f t="shared" si="40"/>
        <v>0</v>
      </c>
      <c r="F23" s="412">
        <f t="shared" ref="F23" si="41">F17</f>
        <v>0</v>
      </c>
      <c r="G23" s="413">
        <f t="shared" si="40"/>
        <v>0</v>
      </c>
      <c r="H23" s="391">
        <f>SUM(H12:H17)</f>
        <v>0</v>
      </c>
      <c r="I23" s="391">
        <f>SUM(I12:I17)</f>
        <v>0</v>
      </c>
      <c r="J23" s="391">
        <f t="shared" ref="J23:N23" si="42">SUM(J12:J17)</f>
        <v>0</v>
      </c>
      <c r="K23" s="391">
        <f t="shared" si="42"/>
        <v>0</v>
      </c>
      <c r="L23" s="391">
        <f t="shared" ref="L23" si="43">SUM(L12:L17)</f>
        <v>0</v>
      </c>
      <c r="M23" s="391">
        <f t="shared" ref="M23" si="44">SUM(M12:M17)</f>
        <v>0</v>
      </c>
      <c r="N23" s="391">
        <f t="shared" si="42"/>
        <v>0</v>
      </c>
      <c r="O23" s="390">
        <f>SUM(O12:O17)</f>
        <v>0</v>
      </c>
      <c r="P23" s="391">
        <f>SUM(P12:P17)</f>
        <v>0</v>
      </c>
      <c r="Q23" s="391">
        <f t="shared" ref="Q23:U23" si="45">SUM(Q12:Q17)</f>
        <v>0</v>
      </c>
      <c r="R23" s="391">
        <f t="shared" si="45"/>
        <v>0</v>
      </c>
      <c r="S23" s="391">
        <f t="shared" ref="S23" si="46">SUM(S12:S17)</f>
        <v>0</v>
      </c>
      <c r="T23" s="391">
        <f t="shared" ref="T23" si="47">SUM(T12:T17)</f>
        <v>0</v>
      </c>
      <c r="U23" s="391">
        <f t="shared" si="45"/>
        <v>0</v>
      </c>
    </row>
    <row r="24" spans="1:25" ht="12.95" customHeight="1">
      <c r="A24" s="180" t="s">
        <v>172</v>
      </c>
      <c r="B24" s="411">
        <f>B17</f>
        <v>0</v>
      </c>
      <c r="C24" s="412">
        <f t="shared" ref="C24:G24" si="48">C17</f>
        <v>0</v>
      </c>
      <c r="D24" s="412">
        <f t="shared" si="48"/>
        <v>0</v>
      </c>
      <c r="E24" s="412">
        <f t="shared" si="48"/>
        <v>0</v>
      </c>
      <c r="F24" s="412">
        <f t="shared" ref="F24" si="49">F17</f>
        <v>0</v>
      </c>
      <c r="G24" s="413">
        <f t="shared" si="48"/>
        <v>0</v>
      </c>
      <c r="H24" s="391">
        <f>SUM(H6:H17)</f>
        <v>972.73779653115685</v>
      </c>
      <c r="I24" s="391">
        <f>SUM(I6:I17)</f>
        <v>246.52069251980049</v>
      </c>
      <c r="J24" s="391">
        <f t="shared" ref="J24:N24" si="50">SUM(J6:J17)</f>
        <v>433.60110803893588</v>
      </c>
      <c r="K24" s="391">
        <f t="shared" si="50"/>
        <v>793.64640396804884</v>
      </c>
      <c r="L24" s="391">
        <f t="shared" ref="L24" si="51">SUM(L6:L17)</f>
        <v>22.174044978425176</v>
      </c>
      <c r="M24" s="391">
        <f t="shared" ref="M24" si="52">SUM(M6:M17)</f>
        <v>53.134914278364036</v>
      </c>
      <c r="N24" s="391">
        <f t="shared" si="50"/>
        <v>2521.8149603147308</v>
      </c>
      <c r="O24" s="390">
        <f>SUM(O6:O17)</f>
        <v>10569.378439568</v>
      </c>
      <c r="P24" s="391">
        <f>SUM(P6:P17)</f>
        <v>2678.3421776699997</v>
      </c>
      <c r="Q24" s="391">
        <f t="shared" ref="Q24:U24" si="53">SUM(Q6:Q17)</f>
        <v>4710.2183123059049</v>
      </c>
      <c r="R24" s="391">
        <f t="shared" si="53"/>
        <v>8619.9176248230488</v>
      </c>
      <c r="S24" s="391">
        <f t="shared" ref="S24" si="54">SUM(S6:S17)</f>
        <v>240.80960168000001</v>
      </c>
      <c r="T24" s="391">
        <f t="shared" ref="T24" si="55">SUM(T6:T17)</f>
        <v>577.30590518099996</v>
      </c>
      <c r="U24" s="391">
        <f t="shared" si="53"/>
        <v>27395.972061227956</v>
      </c>
    </row>
    <row r="25" spans="1:25" ht="15" customHeight="1"/>
    <row r="26" spans="1:25" ht="26.1" customHeight="1">
      <c r="A26" s="457" t="s">
        <v>311</v>
      </c>
      <c r="B26" s="457"/>
      <c r="C26" s="457"/>
      <c r="D26" s="457"/>
      <c r="E26" s="457"/>
      <c r="F26" s="457"/>
      <c r="G26" s="457"/>
      <c r="H26" s="457"/>
      <c r="I26" s="457" t="s">
        <v>254</v>
      </c>
      <c r="J26" s="457"/>
      <c r="K26" s="457"/>
      <c r="L26" s="457"/>
      <c r="M26" s="457"/>
      <c r="N26" s="119"/>
      <c r="O26" s="119"/>
      <c r="P26" s="457" t="s">
        <v>255</v>
      </c>
      <c r="Q26" s="469"/>
      <c r="R26" s="469"/>
      <c r="S26" s="469"/>
      <c r="T26" s="469"/>
    </row>
    <row r="27" spans="1:25" ht="12" customHeight="1">
      <c r="A27" s="67"/>
      <c r="B27" s="70" t="str">
        <f>B5</f>
        <v>VO</v>
      </c>
      <c r="C27" s="70" t="str">
        <f t="shared" ref="C27:E27" si="56">C5</f>
        <v>SO</v>
      </c>
      <c r="D27" s="70" t="str">
        <f t="shared" si="56"/>
        <v>MO</v>
      </c>
      <c r="E27" s="70" t="str">
        <f t="shared" si="56"/>
        <v>DOM</v>
      </c>
      <c r="F27" s="70" t="str">
        <f>F5</f>
        <v>CNG</v>
      </c>
      <c r="G27" s="375"/>
      <c r="H27" s="72"/>
      <c r="I27" s="70" t="str">
        <f>H5</f>
        <v>VO</v>
      </c>
      <c r="J27" s="70" t="str">
        <f t="shared" ref="J27" si="57">I5</f>
        <v>SO</v>
      </c>
      <c r="K27" s="70" t="str">
        <f>J5</f>
        <v>MO</v>
      </c>
      <c r="L27" s="70" t="str">
        <f t="shared" ref="L27:M27" si="58">K5</f>
        <v>DOM</v>
      </c>
      <c r="M27" s="70" t="str">
        <f t="shared" si="58"/>
        <v>CNG</v>
      </c>
      <c r="N27" s="71"/>
      <c r="O27" s="73"/>
      <c r="P27" s="70" t="str">
        <f>O5</f>
        <v>VO</v>
      </c>
      <c r="Q27" s="70" t="str">
        <f t="shared" ref="Q27:T27" si="59">P5</f>
        <v>SO</v>
      </c>
      <c r="R27" s="70" t="str">
        <f t="shared" si="59"/>
        <v>MO</v>
      </c>
      <c r="S27" s="70" t="str">
        <f t="shared" si="59"/>
        <v>DOM</v>
      </c>
      <c r="T27" s="70" t="str">
        <f t="shared" si="59"/>
        <v>CNG</v>
      </c>
      <c r="U27" s="60"/>
    </row>
    <row r="28" spans="1:25" ht="12" customHeight="1">
      <c r="B28" s="74">
        <f>B18</f>
        <v>1562</v>
      </c>
      <c r="C28" s="74">
        <f>C18</f>
        <v>6124</v>
      </c>
      <c r="D28" s="74">
        <f>D18</f>
        <v>203202</v>
      </c>
      <c r="E28" s="74">
        <f>E18</f>
        <v>2561383</v>
      </c>
      <c r="F28" s="74">
        <f>F18</f>
        <v>273</v>
      </c>
      <c r="G28" s="376"/>
      <c r="H28" s="73" t="str">
        <f>A18</f>
        <v>I. čtvrtletí</v>
      </c>
      <c r="I28" s="75">
        <f>H18</f>
        <v>972.73779653115685</v>
      </c>
      <c r="J28" s="75">
        <f t="shared" ref="J28:M28" si="60">I18</f>
        <v>246.52069251980049</v>
      </c>
      <c r="K28" s="75">
        <f t="shared" si="60"/>
        <v>433.60110803893588</v>
      </c>
      <c r="L28" s="75">
        <f t="shared" si="60"/>
        <v>793.64640396804884</v>
      </c>
      <c r="M28" s="75">
        <f t="shared" si="60"/>
        <v>22.174044978425176</v>
      </c>
      <c r="N28" s="61"/>
      <c r="O28" s="72" t="str">
        <f>A18</f>
        <v>I. čtvrtletí</v>
      </c>
      <c r="P28" s="74">
        <f>O18</f>
        <v>10569.378439568</v>
      </c>
      <c r="Q28" s="74">
        <f t="shared" ref="Q28:T28" si="61">P18</f>
        <v>2678.3421776699997</v>
      </c>
      <c r="R28" s="74">
        <f t="shared" si="61"/>
        <v>4710.2183123059049</v>
      </c>
      <c r="S28" s="74">
        <f t="shared" si="61"/>
        <v>8619.9176248230488</v>
      </c>
      <c r="T28" s="74">
        <f t="shared" si="61"/>
        <v>240.80960168000001</v>
      </c>
      <c r="U28" s="63"/>
    </row>
    <row r="29" spans="1:25" ht="12" customHeight="1">
      <c r="B29" s="421"/>
      <c r="C29" s="421"/>
      <c r="D29" s="421"/>
      <c r="E29" s="376"/>
      <c r="F29" s="376"/>
      <c r="G29" s="376"/>
      <c r="H29" s="73" t="str">
        <f t="shared" ref="H29:H31" si="62">A19</f>
        <v>II. čtvrtletí</v>
      </c>
      <c r="I29" s="75">
        <f t="shared" ref="I29:M29" si="63">H19</f>
        <v>0</v>
      </c>
      <c r="J29" s="75">
        <f t="shared" si="63"/>
        <v>0</v>
      </c>
      <c r="K29" s="75">
        <f t="shared" si="63"/>
        <v>0</v>
      </c>
      <c r="L29" s="75">
        <f t="shared" si="63"/>
        <v>0</v>
      </c>
      <c r="M29" s="75">
        <f t="shared" si="63"/>
        <v>0</v>
      </c>
      <c r="N29" s="61"/>
      <c r="O29" s="72" t="str">
        <f t="shared" ref="O29:O31" si="64">A19</f>
        <v>II. čtvrtletí</v>
      </c>
      <c r="P29" s="74">
        <f t="shared" ref="P29:T29" si="65">O19</f>
        <v>0</v>
      </c>
      <c r="Q29" s="74">
        <f t="shared" si="65"/>
        <v>0</v>
      </c>
      <c r="R29" s="74">
        <f t="shared" si="65"/>
        <v>0</v>
      </c>
      <c r="S29" s="74">
        <f t="shared" si="65"/>
        <v>0</v>
      </c>
      <c r="T29" s="74">
        <f t="shared" si="65"/>
        <v>0</v>
      </c>
      <c r="U29" s="63"/>
    </row>
    <row r="30" spans="1:25" ht="12" customHeight="1">
      <c r="B30" s="61"/>
      <c r="C30" s="61"/>
      <c r="D30" s="61"/>
      <c r="E30" s="62"/>
      <c r="F30" s="62"/>
      <c r="G30" s="62"/>
      <c r="H30" s="73" t="str">
        <f t="shared" si="62"/>
        <v>III. čtvrtletí</v>
      </c>
      <c r="I30" s="75">
        <f t="shared" ref="I30:M30" si="66">H20</f>
        <v>0</v>
      </c>
      <c r="J30" s="75">
        <f t="shared" si="66"/>
        <v>0</v>
      </c>
      <c r="K30" s="75">
        <f t="shared" si="66"/>
        <v>0</v>
      </c>
      <c r="L30" s="75">
        <f t="shared" si="66"/>
        <v>0</v>
      </c>
      <c r="M30" s="75">
        <f t="shared" si="66"/>
        <v>0</v>
      </c>
      <c r="N30" s="61"/>
      <c r="O30" s="72" t="str">
        <f t="shared" si="64"/>
        <v>III. čtvrtletí</v>
      </c>
      <c r="P30" s="74">
        <f t="shared" ref="P30:T30" si="67">O20</f>
        <v>0</v>
      </c>
      <c r="Q30" s="74">
        <f t="shared" si="67"/>
        <v>0</v>
      </c>
      <c r="R30" s="74">
        <f t="shared" si="67"/>
        <v>0</v>
      </c>
      <c r="S30" s="74">
        <f t="shared" si="67"/>
        <v>0</v>
      </c>
      <c r="T30" s="74">
        <f t="shared" si="67"/>
        <v>0</v>
      </c>
      <c r="U30" s="63"/>
    </row>
    <row r="31" spans="1:25" ht="12" customHeight="1">
      <c r="B31" s="61"/>
      <c r="C31" s="61"/>
      <c r="D31" s="61"/>
      <c r="E31" s="62"/>
      <c r="F31" s="62"/>
      <c r="G31" s="62"/>
      <c r="H31" s="73" t="str">
        <f t="shared" si="62"/>
        <v>IV. čtvrtletí</v>
      </c>
      <c r="I31" s="75">
        <f t="shared" ref="I31:M31" si="68">H21</f>
        <v>0</v>
      </c>
      <c r="J31" s="75">
        <f t="shared" si="68"/>
        <v>0</v>
      </c>
      <c r="K31" s="75">
        <f t="shared" si="68"/>
        <v>0</v>
      </c>
      <c r="L31" s="75">
        <f t="shared" si="68"/>
        <v>0</v>
      </c>
      <c r="M31" s="75">
        <f t="shared" si="68"/>
        <v>0</v>
      </c>
      <c r="N31" s="61"/>
      <c r="O31" s="72" t="str">
        <f t="shared" si="64"/>
        <v>IV. čtvrtletí</v>
      </c>
      <c r="P31" s="74">
        <f t="shared" ref="P31:T31" si="69">O21</f>
        <v>0</v>
      </c>
      <c r="Q31" s="74">
        <f t="shared" si="69"/>
        <v>0</v>
      </c>
      <c r="R31" s="74">
        <f t="shared" si="69"/>
        <v>0</v>
      </c>
      <c r="S31" s="74">
        <f t="shared" si="69"/>
        <v>0</v>
      </c>
      <c r="T31" s="74">
        <f t="shared" si="69"/>
        <v>0</v>
      </c>
      <c r="U31" s="63"/>
    </row>
    <row r="32" spans="1:25" ht="12" customHeight="1">
      <c r="E32" s="63"/>
      <c r="F32" s="63"/>
      <c r="G32" s="63"/>
      <c r="H32" s="63"/>
      <c r="I32" s="63"/>
      <c r="Q32" s="63"/>
      <c r="R32" s="63"/>
      <c r="S32" s="63"/>
      <c r="T32" s="63"/>
      <c r="U32" s="63"/>
    </row>
    <row r="33" spans="4:21" ht="12" customHeight="1">
      <c r="D33" s="473"/>
      <c r="E33" s="63"/>
      <c r="F33" s="63"/>
      <c r="G33" s="63"/>
      <c r="H33" s="63"/>
      <c r="I33" s="63"/>
      <c r="Q33" s="63"/>
      <c r="R33" s="63"/>
      <c r="S33" s="63"/>
      <c r="T33" s="63"/>
      <c r="U33" s="63"/>
    </row>
    <row r="34" spans="4:21" ht="12" customHeight="1">
      <c r="D34" s="473"/>
      <c r="E34" s="63"/>
      <c r="F34" s="63"/>
      <c r="G34" s="63"/>
      <c r="H34" s="63"/>
      <c r="I34" s="63"/>
      <c r="Q34" s="63"/>
      <c r="R34" s="63"/>
      <c r="S34" s="63"/>
      <c r="T34" s="63"/>
      <c r="U34" s="63"/>
    </row>
    <row r="35" spans="4:21" ht="12" customHeight="1">
      <c r="E35" s="63"/>
      <c r="F35" s="63"/>
      <c r="G35" s="63"/>
      <c r="H35" s="63"/>
      <c r="I35" s="63"/>
      <c r="Q35" s="63"/>
      <c r="R35" s="63"/>
      <c r="S35" s="63"/>
      <c r="T35" s="63"/>
      <c r="U35" s="63"/>
    </row>
    <row r="36" spans="4:21" ht="12" customHeight="1">
      <c r="E36" s="63"/>
      <c r="F36" s="63"/>
      <c r="G36" s="63"/>
      <c r="H36" s="63"/>
      <c r="I36" s="63"/>
      <c r="Q36" s="63"/>
      <c r="R36" s="63"/>
      <c r="S36" s="63"/>
      <c r="T36" s="63"/>
      <c r="U36" s="63"/>
    </row>
    <row r="37" spans="4:21" ht="12" customHeight="1">
      <c r="E37" s="63"/>
      <c r="F37" s="63"/>
      <c r="G37" s="63"/>
      <c r="H37" s="63"/>
      <c r="I37" s="63"/>
      <c r="Q37" s="63"/>
      <c r="R37" s="63"/>
      <c r="S37" s="63"/>
      <c r="T37" s="63"/>
      <c r="U37" s="63"/>
    </row>
    <row r="38" spans="4:21" ht="12" customHeight="1">
      <c r="E38" s="63"/>
      <c r="F38" s="63"/>
      <c r="G38" s="63"/>
      <c r="H38" s="63"/>
      <c r="I38" s="63"/>
      <c r="Q38" s="63"/>
      <c r="R38" s="63"/>
      <c r="S38" s="63"/>
      <c r="T38" s="63"/>
      <c r="U38" s="63"/>
    </row>
    <row r="39" spans="4:21" ht="12" customHeight="1">
      <c r="E39" s="63"/>
      <c r="F39" s="63"/>
      <c r="G39" s="63"/>
      <c r="H39" s="63"/>
      <c r="I39" s="63"/>
      <c r="Q39" s="63"/>
      <c r="R39" s="63"/>
      <c r="S39" s="63"/>
      <c r="T39" s="63"/>
      <c r="U39" s="63"/>
    </row>
    <row r="40" spans="4:21" ht="12" customHeight="1"/>
    <row r="41" spans="4:21" ht="12" customHeight="1"/>
    <row r="42" spans="4:21" ht="12" customHeight="1"/>
    <row r="43" spans="4:21" ht="12" customHeight="1"/>
    <row r="44" spans="4:21" ht="12" customHeight="1"/>
  </sheetData>
  <mergeCells count="10">
    <mergeCell ref="D33:D34"/>
    <mergeCell ref="A1:U1"/>
    <mergeCell ref="B2:U2"/>
    <mergeCell ref="B3:G3"/>
    <mergeCell ref="H3:U3"/>
    <mergeCell ref="A26:H26"/>
    <mergeCell ref="I26:M26"/>
    <mergeCell ref="P26:T26"/>
    <mergeCell ref="M4:M5"/>
    <mergeCell ref="T4:T5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&amp;C&amp;"Calibri,Obyčejné"&amp;9&amp;P</oddFooter>
  </headerFooter>
  <ignoredErrors>
    <ignoredError sqref="H18:U18 H20:U23 H19:I19 J19:U1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34</vt:i4>
      </vt:variant>
      <vt:variant>
        <vt:lpstr>Pojmenované oblasti</vt:lpstr>
      </vt:variant>
      <vt:variant>
        <vt:i4>8</vt:i4>
      </vt:variant>
    </vt:vector>
  </HeadingPairs>
  <TitlesOfParts>
    <vt:vector size="42" baseType="lpstr">
      <vt:lpstr>Titulní</vt:lpstr>
      <vt:lpstr>Obsah</vt:lpstr>
      <vt:lpstr>Úvod</vt:lpstr>
      <vt:lpstr>1</vt:lpstr>
      <vt:lpstr>2</vt:lpstr>
      <vt:lpstr>3.1</vt:lpstr>
      <vt:lpstr>3.2</vt:lpstr>
      <vt:lpstr>4.1</vt:lpstr>
      <vt:lpstr>4.2</vt:lpstr>
      <vt:lpstr>4.3</vt:lpstr>
      <vt:lpstr>5.1</vt:lpstr>
      <vt:lpstr>5.2</vt:lpstr>
      <vt:lpstr>5.3</vt:lpstr>
      <vt:lpstr>5.4</vt:lpstr>
      <vt:lpstr>5.5</vt:lpstr>
      <vt:lpstr>5.6</vt:lpstr>
      <vt:lpstr>5.7</vt:lpstr>
      <vt:lpstr>5.8</vt:lpstr>
      <vt:lpstr>5.9</vt:lpstr>
      <vt:lpstr>5.10</vt:lpstr>
      <vt:lpstr>6.1</vt:lpstr>
      <vt:lpstr>6.2</vt:lpstr>
      <vt:lpstr>6.3</vt:lpstr>
      <vt:lpstr>6.4</vt:lpstr>
      <vt:lpstr>6.5</vt:lpstr>
      <vt:lpstr>6.6</vt:lpstr>
      <vt:lpstr>6.7</vt:lpstr>
      <vt:lpstr>6.8</vt:lpstr>
      <vt:lpstr>6.9</vt:lpstr>
      <vt:lpstr>6.10</vt:lpstr>
      <vt:lpstr>6.11</vt:lpstr>
      <vt:lpstr>6.12</vt:lpstr>
      <vt:lpstr>7</vt:lpstr>
      <vt:lpstr>Obálka</vt:lpstr>
      <vt:lpstr>'2'!Oblast_tisku</vt:lpstr>
      <vt:lpstr>Titulní!Oblast_tisku</vt:lpstr>
      <vt:lpstr>'2'!OLE_LINK42</vt:lpstr>
      <vt:lpstr>Úvod!OLE_LINK42</vt:lpstr>
      <vt:lpstr>'2'!OLE_LINK43</vt:lpstr>
      <vt:lpstr>Úvod!OLE_LINK43</vt:lpstr>
      <vt:lpstr>Úvod!OLE_LINK6</vt:lpstr>
      <vt:lpstr>Úvod!OLE_LINK7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smid</dc:creator>
  <cp:lastModifiedBy>Šmíd Michal</cp:lastModifiedBy>
  <cp:lastPrinted>2023-05-29T09:03:35Z</cp:lastPrinted>
  <dcterms:created xsi:type="dcterms:W3CDTF">2010-02-15T08:19:53Z</dcterms:created>
  <dcterms:modified xsi:type="dcterms:W3CDTF">2023-05-29T09:04:10Z</dcterms:modified>
</cp:coreProperties>
</file>