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6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7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okumenty\"/>
    </mc:Choice>
  </mc:AlternateContent>
  <xr:revisionPtr revIDLastSave="0" documentId="13_ncr:1_{5096F36A-C899-4E86-816A-781C10A6915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itulní" sheetId="169" r:id="rId1"/>
    <sheet name="Obsah" sheetId="170" r:id="rId2"/>
    <sheet name="Úvod" sheetId="171" r:id="rId3"/>
    <sheet name="1" sheetId="172" r:id="rId4"/>
    <sheet name="2" sheetId="174" r:id="rId5"/>
    <sheet name="3.1" sheetId="105" r:id="rId6"/>
    <sheet name="3.2" sheetId="122" r:id="rId7"/>
    <sheet name="4.1" sheetId="146" r:id="rId8"/>
    <sheet name="4.2" sheetId="147" r:id="rId9"/>
    <sheet name="4.3" sheetId="145" r:id="rId10"/>
    <sheet name="5.1" sheetId="116" r:id="rId11"/>
    <sheet name="5.2" sheetId="165" r:id="rId12"/>
    <sheet name="5.3" sheetId="167" r:id="rId13"/>
    <sheet name="5.4" sheetId="166" r:id="rId14"/>
    <sheet name="5.5" sheetId="168" r:id="rId15"/>
    <sheet name="5.6" sheetId="126" r:id="rId16"/>
    <sheet name="5.7" sheetId="161" r:id="rId17"/>
    <sheet name="5.8" sheetId="162" r:id="rId18"/>
    <sheet name="5.9" sheetId="163" r:id="rId19"/>
    <sheet name="5.10" sheetId="133" r:id="rId20"/>
    <sheet name="6.1" sheetId="107" r:id="rId21"/>
    <sheet name="6.2" sheetId="108" r:id="rId22"/>
    <sheet name="6.3" sheetId="109" r:id="rId23"/>
    <sheet name="6.4" sheetId="110" r:id="rId24"/>
    <sheet name="6.5" sheetId="111" r:id="rId25"/>
    <sheet name="6.6" sheetId="112" r:id="rId26"/>
    <sheet name="6.7" sheetId="113" r:id="rId27"/>
    <sheet name="6.8" sheetId="120" r:id="rId28"/>
    <sheet name="6.9" sheetId="139" r:id="rId29"/>
    <sheet name="6.10" sheetId="140" r:id="rId30"/>
    <sheet name="6.11" sheetId="141" r:id="rId31"/>
    <sheet name="6.12" sheetId="128" r:id="rId32"/>
    <sheet name="7" sheetId="175" r:id="rId33"/>
  </sheets>
  <definedNames>
    <definedName name="OLE_LINK42" localSheetId="4">'2'!$A$4</definedName>
    <definedName name="OLE_LINK42" localSheetId="2">Úvod!$A$4</definedName>
    <definedName name="OLE_LINK43" localSheetId="4">'2'!$A$4</definedName>
    <definedName name="OLE_LINK43" localSheetId="2">Úvod!$A$4</definedName>
    <definedName name="OLE_LINK6" localSheetId="4">'2'!$A$7</definedName>
    <definedName name="OLE_LINK6" localSheetId="2">Úvod!$A$7</definedName>
    <definedName name="OLE_LINK7" localSheetId="4">'2'!$A$7</definedName>
    <definedName name="OLE_LINK7" localSheetId="2">Úvod!$A$7</definedName>
  </definedNames>
  <calcPr calcId="191029"/>
</workbook>
</file>

<file path=xl/calcChain.xml><?xml version="1.0" encoding="utf-8"?>
<calcChain xmlns="http://schemas.openxmlformats.org/spreadsheetml/2006/main">
  <c r="G41" i="145" l="1"/>
  <c r="G38" i="145"/>
  <c r="G21" i="107" l="1"/>
  <c r="H55" i="113" l="1"/>
  <c r="K52" i="105" l="1"/>
  <c r="K48" i="105"/>
  <c r="K47" i="105"/>
  <c r="K46" i="105"/>
  <c r="K45" i="105"/>
  <c r="K44" i="105"/>
  <c r="K43" i="105"/>
  <c r="K42" i="105"/>
  <c r="K41" i="105"/>
  <c r="K40" i="105"/>
  <c r="K39" i="105"/>
  <c r="K38" i="105"/>
  <c r="K37" i="105"/>
  <c r="K36" i="105"/>
  <c r="K35" i="105"/>
  <c r="K34" i="105"/>
  <c r="K33" i="105"/>
  <c r="K32" i="105"/>
  <c r="K31" i="105"/>
  <c r="K30" i="105"/>
  <c r="K29" i="105"/>
  <c r="K28" i="105"/>
  <c r="K27" i="105"/>
  <c r="K26" i="105"/>
  <c r="K25" i="105"/>
  <c r="K24" i="105"/>
  <c r="K23" i="105"/>
  <c r="K22" i="105"/>
  <c r="K21" i="105"/>
  <c r="K20" i="105"/>
  <c r="K19" i="105"/>
  <c r="K18" i="105"/>
  <c r="K17" i="105"/>
  <c r="K16" i="105"/>
  <c r="K15" i="105"/>
  <c r="K14" i="105"/>
  <c r="K13" i="105"/>
  <c r="K12" i="105"/>
  <c r="K11" i="105"/>
  <c r="K10" i="105"/>
  <c r="K9" i="105"/>
  <c r="K8" i="105"/>
  <c r="K7" i="105"/>
  <c r="G52" i="105"/>
  <c r="G48" i="105"/>
  <c r="G47" i="105"/>
  <c r="G46" i="105"/>
  <c r="G45" i="105"/>
  <c r="G44" i="105"/>
  <c r="G43" i="105"/>
  <c r="G42" i="105"/>
  <c r="G41" i="105"/>
  <c r="G40" i="105"/>
  <c r="G39" i="105"/>
  <c r="G38" i="105"/>
  <c r="G37" i="105"/>
  <c r="G36" i="105"/>
  <c r="G35" i="105"/>
  <c r="G34" i="105"/>
  <c r="G33" i="105"/>
  <c r="G32" i="105"/>
  <c r="G31" i="105"/>
  <c r="G30" i="105"/>
  <c r="G29" i="105"/>
  <c r="G28" i="105"/>
  <c r="G27" i="105"/>
  <c r="G26" i="105"/>
  <c r="G25" i="105"/>
  <c r="G24" i="105"/>
  <c r="G23" i="105"/>
  <c r="G22" i="105"/>
  <c r="G21" i="105"/>
  <c r="G20" i="105"/>
  <c r="G19" i="105"/>
  <c r="G18" i="105"/>
  <c r="G17" i="105"/>
  <c r="G16" i="105"/>
  <c r="G15" i="105"/>
  <c r="G14" i="105"/>
  <c r="G13" i="105"/>
  <c r="G12" i="105"/>
  <c r="G11" i="105"/>
  <c r="G10" i="105"/>
  <c r="G9" i="105"/>
  <c r="G8" i="105"/>
  <c r="G7" i="105"/>
  <c r="E35" i="107" l="1"/>
  <c r="I35" i="107" s="1"/>
  <c r="E36" i="170" l="1"/>
  <c r="E30" i="170"/>
  <c r="B30" i="170" s="1"/>
  <c r="E29" i="170"/>
  <c r="B29" i="170" s="1"/>
  <c r="E28" i="170"/>
  <c r="B28" i="170" s="1"/>
  <c r="E27" i="170"/>
  <c r="B27" i="170" s="1"/>
  <c r="E26" i="170"/>
  <c r="B26" i="170" s="1"/>
  <c r="E25" i="170"/>
  <c r="B25" i="170" s="1"/>
  <c r="E17" i="170"/>
  <c r="A17" i="170" s="1"/>
  <c r="E16" i="170"/>
  <c r="A16" i="170" s="1"/>
  <c r="E15" i="170"/>
  <c r="A15" i="170" s="1"/>
  <c r="E14" i="170"/>
  <c r="A14" i="170" s="1"/>
  <c r="E24" i="170"/>
  <c r="E13" i="170"/>
  <c r="E9" i="170"/>
  <c r="B9" i="170" s="1"/>
  <c r="E6" i="170"/>
  <c r="A27" i="170" l="1"/>
  <c r="A30" i="170"/>
  <c r="A26" i="170"/>
  <c r="A28" i="170"/>
  <c r="A29" i="170"/>
  <c r="A25" i="170"/>
  <c r="B16" i="170"/>
  <c r="B15" i="170"/>
  <c r="B17" i="170"/>
  <c r="B14" i="170"/>
  <c r="A9" i="170"/>
  <c r="R56" i="128"/>
  <c r="Q56" i="128"/>
  <c r="P56" i="128"/>
  <c r="O56" i="128"/>
  <c r="N56" i="128"/>
  <c r="M56" i="128"/>
  <c r="L56" i="128"/>
  <c r="K56" i="128"/>
  <c r="J56" i="128"/>
  <c r="I56" i="128"/>
  <c r="H56" i="128"/>
  <c r="G56" i="128"/>
  <c r="F56" i="128"/>
  <c r="E56" i="128"/>
  <c r="D56" i="128"/>
  <c r="C56" i="128"/>
  <c r="B56" i="128"/>
  <c r="R55" i="128"/>
  <c r="Q55" i="128"/>
  <c r="P55" i="128"/>
  <c r="O55" i="128"/>
  <c r="N55" i="128"/>
  <c r="M55" i="128"/>
  <c r="L55" i="128"/>
  <c r="K55" i="128"/>
  <c r="J55" i="128"/>
  <c r="I55" i="128"/>
  <c r="H55" i="128"/>
  <c r="G55" i="128"/>
  <c r="F55" i="128"/>
  <c r="E55" i="128"/>
  <c r="D55" i="128"/>
  <c r="C55" i="128"/>
  <c r="B55" i="128"/>
  <c r="R54" i="128"/>
  <c r="Q54" i="128"/>
  <c r="P54" i="128"/>
  <c r="O54" i="128"/>
  <c r="N54" i="128"/>
  <c r="M54" i="128"/>
  <c r="L54" i="128"/>
  <c r="K54" i="128"/>
  <c r="J54" i="128"/>
  <c r="I54" i="128"/>
  <c r="H54" i="128"/>
  <c r="G54" i="128"/>
  <c r="F54" i="128"/>
  <c r="E54" i="128"/>
  <c r="D54" i="128"/>
  <c r="C54" i="128"/>
  <c r="B54" i="128"/>
  <c r="R53" i="128"/>
  <c r="Q53" i="128"/>
  <c r="P53" i="128"/>
  <c r="O53" i="128"/>
  <c r="N53" i="128"/>
  <c r="M53" i="128"/>
  <c r="L53" i="128"/>
  <c r="K53" i="128"/>
  <c r="J53" i="128"/>
  <c r="I53" i="128"/>
  <c r="H53" i="128"/>
  <c r="G53" i="128"/>
  <c r="F53" i="128"/>
  <c r="E53" i="128"/>
  <c r="D53" i="128"/>
  <c r="C53" i="128"/>
  <c r="B53" i="128"/>
  <c r="R52" i="128"/>
  <c r="Q52" i="128"/>
  <c r="P52" i="128"/>
  <c r="O52" i="128"/>
  <c r="N52" i="128"/>
  <c r="M52" i="128"/>
  <c r="L52" i="128"/>
  <c r="K52" i="128"/>
  <c r="J52" i="128"/>
  <c r="I52" i="128"/>
  <c r="H52" i="128"/>
  <c r="G52" i="128"/>
  <c r="F52" i="128"/>
  <c r="E52" i="128"/>
  <c r="D52" i="128"/>
  <c r="C52" i="128"/>
  <c r="B52" i="128"/>
  <c r="R51" i="128"/>
  <c r="Q51" i="128"/>
  <c r="P51" i="128"/>
  <c r="O51" i="128"/>
  <c r="N51" i="128"/>
  <c r="M51" i="128"/>
  <c r="L51" i="128"/>
  <c r="K51" i="128"/>
  <c r="J51" i="128"/>
  <c r="I51" i="128"/>
  <c r="H51" i="128"/>
  <c r="G51" i="128"/>
  <c r="F51" i="128"/>
  <c r="E51" i="128"/>
  <c r="D51" i="128"/>
  <c r="C51" i="128"/>
  <c r="B51" i="128"/>
  <c r="R50" i="128"/>
  <c r="Q50" i="128"/>
  <c r="P50" i="128"/>
  <c r="O50" i="128"/>
  <c r="N50" i="128"/>
  <c r="M50" i="128"/>
  <c r="L50" i="128"/>
  <c r="K50" i="128"/>
  <c r="J50" i="128"/>
  <c r="I50" i="128"/>
  <c r="H50" i="128"/>
  <c r="G50" i="128"/>
  <c r="F50" i="128"/>
  <c r="E50" i="128"/>
  <c r="D50" i="128"/>
  <c r="C50" i="128"/>
  <c r="B50" i="128"/>
  <c r="A35" i="128"/>
  <c r="E35" i="170" l="1"/>
  <c r="E22" i="170"/>
  <c r="E11" i="170"/>
  <c r="E10" i="170"/>
  <c r="E7" i="170"/>
  <c r="B11" i="170" l="1"/>
  <c r="A11" i="170"/>
  <c r="A6" i="170"/>
  <c r="B6" i="170"/>
  <c r="A13" i="170"/>
  <c r="B13" i="170"/>
  <c r="A7" i="170"/>
  <c r="B7" i="170"/>
  <c r="A35" i="170"/>
  <c r="B35" i="170"/>
  <c r="B24" i="170"/>
  <c r="A24" i="170"/>
  <c r="A10" i="170"/>
  <c r="B10" i="170"/>
  <c r="B22" i="170"/>
  <c r="A22" i="170"/>
  <c r="A36" i="170"/>
  <c r="B36" i="170"/>
  <c r="N32" i="146" l="1"/>
  <c r="O32" i="146"/>
  <c r="N33" i="146"/>
  <c r="O33" i="146"/>
  <c r="N34" i="146"/>
  <c r="O34" i="146"/>
  <c r="N35" i="146"/>
  <c r="O35" i="146"/>
  <c r="N36" i="146"/>
  <c r="O36" i="146"/>
  <c r="N37" i="146"/>
  <c r="O37" i="146"/>
  <c r="N38" i="146"/>
  <c r="O38" i="146"/>
  <c r="N39" i="146"/>
  <c r="O39" i="146"/>
  <c r="N40" i="146"/>
  <c r="O40" i="146"/>
  <c r="N41" i="146"/>
  <c r="O41" i="146"/>
  <c r="N42" i="146"/>
  <c r="O42" i="146"/>
  <c r="O31" i="146"/>
  <c r="N31" i="146"/>
  <c r="O30" i="146"/>
  <c r="N30" i="146"/>
  <c r="M32" i="146"/>
  <c r="M33" i="146"/>
  <c r="M34" i="146"/>
  <c r="M35" i="146"/>
  <c r="M36" i="146"/>
  <c r="M37" i="146"/>
  <c r="M38" i="146"/>
  <c r="M39" i="146"/>
  <c r="M40" i="146"/>
  <c r="M41" i="146"/>
  <c r="M42" i="146"/>
  <c r="M31" i="146"/>
  <c r="F32" i="146"/>
  <c r="F33" i="146"/>
  <c r="F34" i="146"/>
  <c r="F35" i="146"/>
  <c r="F36" i="146"/>
  <c r="F37" i="146"/>
  <c r="F38" i="146"/>
  <c r="F39" i="146"/>
  <c r="F40" i="146"/>
  <c r="F41" i="146"/>
  <c r="F42" i="146"/>
  <c r="F31" i="146"/>
  <c r="E32" i="146"/>
  <c r="E33" i="146"/>
  <c r="E34" i="146"/>
  <c r="E35" i="146"/>
  <c r="E36" i="146"/>
  <c r="E37" i="146"/>
  <c r="E38" i="146"/>
  <c r="E39" i="146"/>
  <c r="E40" i="146"/>
  <c r="E41" i="146"/>
  <c r="E42" i="146"/>
  <c r="E31" i="146"/>
  <c r="D42" i="146"/>
  <c r="D32" i="146"/>
  <c r="D33" i="146"/>
  <c r="D34" i="146"/>
  <c r="D35" i="146"/>
  <c r="D36" i="146"/>
  <c r="D37" i="146"/>
  <c r="D38" i="146"/>
  <c r="D39" i="146"/>
  <c r="D40" i="146"/>
  <c r="D41" i="146"/>
  <c r="D31" i="146"/>
  <c r="O32" i="122"/>
  <c r="N30" i="122"/>
  <c r="O30" i="122"/>
  <c r="N31" i="122"/>
  <c r="O31" i="122"/>
  <c r="N32" i="122"/>
  <c r="N33" i="122"/>
  <c r="O33" i="122"/>
  <c r="N34" i="122"/>
  <c r="O34" i="122"/>
  <c r="N35" i="122"/>
  <c r="O35" i="122"/>
  <c r="N36" i="122"/>
  <c r="O36" i="122"/>
  <c r="N37" i="122"/>
  <c r="O37" i="122"/>
  <c r="N38" i="122"/>
  <c r="O38" i="122"/>
  <c r="N39" i="122"/>
  <c r="O39" i="122"/>
  <c r="N40" i="122"/>
  <c r="O40" i="122"/>
  <c r="O29" i="122"/>
  <c r="N29" i="122"/>
  <c r="M30" i="122"/>
  <c r="M31" i="122"/>
  <c r="M32" i="122"/>
  <c r="M33" i="122"/>
  <c r="M34" i="122"/>
  <c r="M35" i="122"/>
  <c r="M36" i="122"/>
  <c r="M37" i="122"/>
  <c r="M38" i="122"/>
  <c r="M39" i="122"/>
  <c r="M40" i="122"/>
  <c r="M29" i="122"/>
  <c r="F30" i="122"/>
  <c r="F31" i="122"/>
  <c r="F32" i="122"/>
  <c r="F33" i="122"/>
  <c r="F34" i="122"/>
  <c r="F35" i="122"/>
  <c r="F36" i="122"/>
  <c r="F37" i="122"/>
  <c r="F38" i="122"/>
  <c r="F39" i="122"/>
  <c r="F40" i="122"/>
  <c r="F29" i="122"/>
  <c r="E30" i="122"/>
  <c r="E31" i="122"/>
  <c r="E32" i="122"/>
  <c r="E33" i="122"/>
  <c r="E34" i="122"/>
  <c r="E35" i="122"/>
  <c r="E36" i="122"/>
  <c r="E37" i="122"/>
  <c r="E38" i="122"/>
  <c r="E39" i="122"/>
  <c r="E40" i="122"/>
  <c r="E29" i="122"/>
  <c r="D39" i="122"/>
  <c r="D40" i="122"/>
  <c r="D30" i="122"/>
  <c r="D31" i="122"/>
  <c r="D32" i="122"/>
  <c r="D33" i="122"/>
  <c r="D34" i="122"/>
  <c r="D35" i="122"/>
  <c r="D36" i="122"/>
  <c r="D37" i="122"/>
  <c r="D38" i="122"/>
  <c r="D29" i="122"/>
  <c r="E23" i="170" l="1"/>
  <c r="E12" i="170"/>
  <c r="E8" i="170"/>
  <c r="E5" i="170"/>
  <c r="E4" i="170"/>
  <c r="E3" i="170"/>
  <c r="A5" i="170" l="1"/>
  <c r="B5" i="170"/>
  <c r="B8" i="170"/>
  <c r="A8" i="170"/>
  <c r="B3" i="170"/>
  <c r="A3" i="170"/>
  <c r="A12" i="170"/>
  <c r="B12" i="170"/>
  <c r="A4" i="170"/>
  <c r="B4" i="170"/>
  <c r="A23" i="170"/>
  <c r="B23" i="170"/>
  <c r="A3" i="128"/>
  <c r="C3" i="141" l="1"/>
  <c r="C3" i="140"/>
  <c r="C3" i="139"/>
  <c r="C3" i="120"/>
  <c r="H31" i="120" s="1"/>
  <c r="E34" i="108"/>
  <c r="E34" i="109"/>
  <c r="E34" i="110"/>
  <c r="E34" i="111"/>
  <c r="E34" i="112"/>
  <c r="E34" i="113"/>
  <c r="E4" i="108"/>
  <c r="E4" i="109"/>
  <c r="E4" i="110"/>
  <c r="E4" i="111"/>
  <c r="E4" i="112"/>
  <c r="E4" i="113"/>
  <c r="E5" i="107"/>
  <c r="A56" i="108"/>
  <c r="A56" i="109"/>
  <c r="A56" i="110"/>
  <c r="A56" i="111"/>
  <c r="A56" i="112"/>
  <c r="A56" i="113"/>
  <c r="A57" i="107"/>
  <c r="A50" i="108"/>
  <c r="A50" i="109"/>
  <c r="A50" i="110"/>
  <c r="A50" i="111"/>
  <c r="A50" i="112"/>
  <c r="A50" i="113"/>
  <c r="A51" i="107"/>
  <c r="A44" i="108"/>
  <c r="A44" i="109"/>
  <c r="A44" i="110"/>
  <c r="A44" i="111"/>
  <c r="A44" i="112"/>
  <c r="A44" i="113"/>
  <c r="A45" i="107"/>
  <c r="A38" i="108"/>
  <c r="A38" i="109"/>
  <c r="A38" i="110"/>
  <c r="A38" i="111"/>
  <c r="A38" i="112"/>
  <c r="A38" i="113"/>
  <c r="A39" i="107"/>
  <c r="A26" i="108"/>
  <c r="A26" i="109"/>
  <c r="A26" i="110"/>
  <c r="A26" i="111"/>
  <c r="A26" i="112"/>
  <c r="A26" i="113"/>
  <c r="A27" i="107"/>
  <c r="A20" i="108"/>
  <c r="A20" i="109"/>
  <c r="A20" i="110"/>
  <c r="A20" i="111"/>
  <c r="A20" i="112"/>
  <c r="A20" i="113"/>
  <c r="A21" i="107"/>
  <c r="A14" i="108"/>
  <c r="A14" i="109"/>
  <c r="A14" i="110"/>
  <c r="A14" i="111"/>
  <c r="A14" i="112"/>
  <c r="A14" i="113"/>
  <c r="A15" i="107"/>
  <c r="A8" i="108"/>
  <c r="A8" i="109"/>
  <c r="A8" i="110"/>
  <c r="A8" i="111"/>
  <c r="A8" i="112"/>
  <c r="A8" i="113"/>
  <c r="A9" i="107"/>
  <c r="A3" i="133"/>
  <c r="C7" i="162"/>
  <c r="D7" i="162"/>
  <c r="C8" i="162"/>
  <c r="D8" i="162"/>
  <c r="C9" i="162"/>
  <c r="D9" i="162"/>
  <c r="C10" i="162"/>
  <c r="D10" i="162"/>
  <c r="B10" i="162"/>
  <c r="B9" i="162"/>
  <c r="B8" i="162"/>
  <c r="B7" i="162"/>
  <c r="C10" i="161"/>
  <c r="D10" i="161"/>
  <c r="B10" i="161"/>
  <c r="C9" i="161"/>
  <c r="D9" i="161"/>
  <c r="B9" i="161"/>
  <c r="C8" i="161"/>
  <c r="D8" i="161"/>
  <c r="B8" i="161"/>
  <c r="C7" i="161"/>
  <c r="D7" i="161"/>
  <c r="B7" i="161"/>
  <c r="A1" i="141" l="1"/>
  <c r="E34" i="170" s="1"/>
  <c r="B34" i="170" s="1"/>
  <c r="D11" i="161"/>
  <c r="H31" i="139"/>
  <c r="A1" i="139"/>
  <c r="E32" i="170" s="1"/>
  <c r="B31" i="140"/>
  <c r="A1" i="140"/>
  <c r="E33" i="170" s="1"/>
  <c r="B31" i="120"/>
  <c r="A1" i="120"/>
  <c r="E31" i="170" s="1"/>
  <c r="B31" i="141"/>
  <c r="H31" i="141"/>
  <c r="H31" i="140"/>
  <c r="B31" i="139"/>
  <c r="C10" i="126"/>
  <c r="D10" i="126"/>
  <c r="B10" i="126"/>
  <c r="C9" i="126"/>
  <c r="D9" i="126"/>
  <c r="B9" i="126"/>
  <c r="C8" i="126"/>
  <c r="D8" i="126"/>
  <c r="B8" i="126"/>
  <c r="C7" i="126"/>
  <c r="D7" i="126"/>
  <c r="B7" i="126"/>
  <c r="C3" i="163"/>
  <c r="C3" i="162"/>
  <c r="A1" i="162" s="1"/>
  <c r="E20" i="170" s="1"/>
  <c r="C3" i="161"/>
  <c r="A1" i="161" s="1"/>
  <c r="E19" i="170" s="1"/>
  <c r="C3" i="126"/>
  <c r="A1" i="126" s="1"/>
  <c r="E18" i="170" s="1"/>
  <c r="D45" i="168"/>
  <c r="C45" i="168"/>
  <c r="D44" i="168"/>
  <c r="C44" i="168"/>
  <c r="D43" i="168"/>
  <c r="C43" i="168"/>
  <c r="J34" i="168"/>
  <c r="I34" i="168"/>
  <c r="F34" i="168"/>
  <c r="E34" i="168"/>
  <c r="J33" i="168"/>
  <c r="I33" i="168"/>
  <c r="F33" i="168"/>
  <c r="E33" i="168"/>
  <c r="D33" i="168"/>
  <c r="J32" i="168"/>
  <c r="I32" i="168"/>
  <c r="F32" i="168"/>
  <c r="E32" i="168"/>
  <c r="D32" i="168"/>
  <c r="J31" i="168"/>
  <c r="I31" i="168"/>
  <c r="F31" i="168"/>
  <c r="E31" i="168"/>
  <c r="D31" i="168"/>
  <c r="J30" i="168"/>
  <c r="I30" i="168"/>
  <c r="F30" i="168"/>
  <c r="E30" i="168"/>
  <c r="D30" i="168"/>
  <c r="J29" i="168"/>
  <c r="I29" i="168"/>
  <c r="F29" i="168"/>
  <c r="E29" i="168"/>
  <c r="D29" i="168"/>
  <c r="A29" i="168"/>
  <c r="A38" i="168" s="1"/>
  <c r="H28" i="168"/>
  <c r="F10" i="162" s="1"/>
  <c r="K27" i="168"/>
  <c r="H27" i="168"/>
  <c r="G27" i="168"/>
  <c r="K26" i="168"/>
  <c r="H26" i="168"/>
  <c r="G26" i="168"/>
  <c r="K25" i="168"/>
  <c r="H25" i="168"/>
  <c r="G25" i="168"/>
  <c r="K24" i="168"/>
  <c r="H24" i="168"/>
  <c r="G24" i="168"/>
  <c r="K23" i="168"/>
  <c r="H23" i="168"/>
  <c r="G23" i="168"/>
  <c r="K22" i="168"/>
  <c r="H22" i="168"/>
  <c r="G22" i="168"/>
  <c r="A22" i="168"/>
  <c r="B45" i="168" s="1"/>
  <c r="H21" i="168"/>
  <c r="F10" i="161" s="1"/>
  <c r="K20" i="168"/>
  <c r="H20" i="168"/>
  <c r="G20" i="168"/>
  <c r="K19" i="168"/>
  <c r="H19" i="168"/>
  <c r="G19" i="168"/>
  <c r="K18" i="168"/>
  <c r="H18" i="168"/>
  <c r="G18" i="168"/>
  <c r="K17" i="168"/>
  <c r="H17" i="168"/>
  <c r="G17" i="168"/>
  <c r="K16" i="168"/>
  <c r="H16" i="168"/>
  <c r="G16" i="168"/>
  <c r="K15" i="168"/>
  <c r="H15" i="168"/>
  <c r="G15" i="168"/>
  <c r="A15" i="168"/>
  <c r="H44" i="168" s="1"/>
  <c r="H14" i="168"/>
  <c r="F10" i="126" s="1"/>
  <c r="K13" i="168"/>
  <c r="H13" i="168"/>
  <c r="G13" i="168"/>
  <c r="K12" i="168"/>
  <c r="H12" i="168"/>
  <c r="G12" i="168"/>
  <c r="K11" i="168"/>
  <c r="H11" i="168"/>
  <c r="G11" i="168"/>
  <c r="K10" i="168"/>
  <c r="H10" i="168"/>
  <c r="G10" i="168"/>
  <c r="K9" i="168"/>
  <c r="H9" i="168"/>
  <c r="G9" i="168"/>
  <c r="K8" i="168"/>
  <c r="H8" i="168"/>
  <c r="G8" i="168"/>
  <c r="A8" i="168"/>
  <c r="B43" i="168" s="1"/>
  <c r="E4" i="168"/>
  <c r="C42" i="168" s="1"/>
  <c r="D45" i="167"/>
  <c r="C45" i="167"/>
  <c r="D44" i="167"/>
  <c r="C44" i="167"/>
  <c r="D43" i="167"/>
  <c r="C43" i="167"/>
  <c r="J34" i="167"/>
  <c r="I34" i="167"/>
  <c r="F34" i="167"/>
  <c r="E34" i="167"/>
  <c r="J33" i="167"/>
  <c r="I33" i="167"/>
  <c r="F33" i="167"/>
  <c r="E33" i="167"/>
  <c r="D33" i="167"/>
  <c r="J32" i="167"/>
  <c r="I32" i="167"/>
  <c r="F32" i="167"/>
  <c r="E32" i="167"/>
  <c r="D32" i="167"/>
  <c r="J31" i="167"/>
  <c r="I31" i="167"/>
  <c r="F31" i="167"/>
  <c r="E31" i="167"/>
  <c r="D31" i="167"/>
  <c r="J30" i="167"/>
  <c r="I30" i="167"/>
  <c r="F30" i="167"/>
  <c r="E30" i="167"/>
  <c r="D30" i="167"/>
  <c r="J29" i="167"/>
  <c r="I29" i="167"/>
  <c r="F29" i="167"/>
  <c r="E29" i="167"/>
  <c r="D29" i="167"/>
  <c r="A29" i="167"/>
  <c r="A38" i="167" s="1"/>
  <c r="H28" i="167"/>
  <c r="F8" i="162" s="1"/>
  <c r="K27" i="167"/>
  <c r="H27" i="167"/>
  <c r="G27" i="167"/>
  <c r="K26" i="167"/>
  <c r="H26" i="167"/>
  <c r="G26" i="167"/>
  <c r="K25" i="167"/>
  <c r="H25" i="167"/>
  <c r="G25" i="167"/>
  <c r="K24" i="167"/>
  <c r="H24" i="167"/>
  <c r="G24" i="167"/>
  <c r="K23" i="167"/>
  <c r="H23" i="167"/>
  <c r="G23" i="167"/>
  <c r="K22" i="167"/>
  <c r="H22" i="167"/>
  <c r="G22" i="167"/>
  <c r="A22" i="167"/>
  <c r="B45" i="167" s="1"/>
  <c r="H21" i="167"/>
  <c r="F8" i="161" s="1"/>
  <c r="K20" i="167"/>
  <c r="H20" i="167"/>
  <c r="G20" i="167"/>
  <c r="K19" i="167"/>
  <c r="H19" i="167"/>
  <c r="G19" i="167"/>
  <c r="K18" i="167"/>
  <c r="H18" i="167"/>
  <c r="G18" i="167"/>
  <c r="K17" i="167"/>
  <c r="H17" i="167"/>
  <c r="G17" i="167"/>
  <c r="K16" i="167"/>
  <c r="H16" i="167"/>
  <c r="G16" i="167"/>
  <c r="K15" i="167"/>
  <c r="H15" i="167"/>
  <c r="G15" i="167"/>
  <c r="A15" i="167"/>
  <c r="H44" i="167" s="1"/>
  <c r="H14" i="167"/>
  <c r="F8" i="126" s="1"/>
  <c r="K13" i="167"/>
  <c r="H13" i="167"/>
  <c r="G13" i="167"/>
  <c r="K12" i="167"/>
  <c r="H12" i="167"/>
  <c r="G12" i="167"/>
  <c r="K11" i="167"/>
  <c r="H11" i="167"/>
  <c r="G11" i="167"/>
  <c r="K10" i="167"/>
  <c r="H10" i="167"/>
  <c r="G10" i="167"/>
  <c r="K9" i="167"/>
  <c r="H9" i="167"/>
  <c r="G9" i="167"/>
  <c r="K8" i="167"/>
  <c r="H8" i="167"/>
  <c r="G8" i="167"/>
  <c r="A8" i="167"/>
  <c r="B43" i="167" s="1"/>
  <c r="E4" i="167"/>
  <c r="C42" i="167" s="1"/>
  <c r="D45" i="166"/>
  <c r="C45" i="166"/>
  <c r="D44" i="166"/>
  <c r="C44" i="166"/>
  <c r="D43" i="166"/>
  <c r="C43" i="166"/>
  <c r="J34" i="166"/>
  <c r="I34" i="166"/>
  <c r="F34" i="166"/>
  <c r="E34" i="166"/>
  <c r="J33" i="166"/>
  <c r="I33" i="166"/>
  <c r="F33" i="166"/>
  <c r="E33" i="166"/>
  <c r="D33" i="166"/>
  <c r="J32" i="166"/>
  <c r="I32" i="166"/>
  <c r="F32" i="166"/>
  <c r="E32" i="166"/>
  <c r="D32" i="166"/>
  <c r="J31" i="166"/>
  <c r="I31" i="166"/>
  <c r="F31" i="166"/>
  <c r="E31" i="166"/>
  <c r="D31" i="166"/>
  <c r="J30" i="166"/>
  <c r="I30" i="166"/>
  <c r="F30" i="166"/>
  <c r="E30" i="166"/>
  <c r="D30" i="166"/>
  <c r="J29" i="166"/>
  <c r="I29" i="166"/>
  <c r="F29" i="166"/>
  <c r="E29" i="166"/>
  <c r="D29" i="166"/>
  <c r="A29" i="166"/>
  <c r="A38" i="166" s="1"/>
  <c r="H28" i="166"/>
  <c r="F9" i="162" s="1"/>
  <c r="K27" i="166"/>
  <c r="H27" i="166"/>
  <c r="G27" i="166"/>
  <c r="K26" i="166"/>
  <c r="H26" i="166"/>
  <c r="G26" i="166"/>
  <c r="K25" i="166"/>
  <c r="H25" i="166"/>
  <c r="G25" i="166"/>
  <c r="K24" i="166"/>
  <c r="H24" i="166"/>
  <c r="G24" i="166"/>
  <c r="K23" i="166"/>
  <c r="H23" i="166"/>
  <c r="G23" i="166"/>
  <c r="K22" i="166"/>
  <c r="H22" i="166"/>
  <c r="G22" i="166"/>
  <c r="A22" i="166"/>
  <c r="B45" i="166" s="1"/>
  <c r="H21" i="166"/>
  <c r="F9" i="161" s="1"/>
  <c r="K20" i="166"/>
  <c r="H20" i="166"/>
  <c r="G20" i="166"/>
  <c r="K19" i="166"/>
  <c r="H19" i="166"/>
  <c r="G19" i="166"/>
  <c r="K18" i="166"/>
  <c r="H18" i="166"/>
  <c r="G18" i="166"/>
  <c r="K17" i="166"/>
  <c r="H17" i="166"/>
  <c r="G17" i="166"/>
  <c r="K16" i="166"/>
  <c r="H16" i="166"/>
  <c r="G16" i="166"/>
  <c r="K15" i="166"/>
  <c r="H15" i="166"/>
  <c r="G15" i="166"/>
  <c r="A15" i="166"/>
  <c r="H44" i="166" s="1"/>
  <c r="H14" i="166"/>
  <c r="F9" i="126" s="1"/>
  <c r="K13" i="166"/>
  <c r="H13" i="166"/>
  <c r="G13" i="166"/>
  <c r="K12" i="166"/>
  <c r="H12" i="166"/>
  <c r="G12" i="166"/>
  <c r="K11" i="166"/>
  <c r="H11" i="166"/>
  <c r="G11" i="166"/>
  <c r="K10" i="166"/>
  <c r="H10" i="166"/>
  <c r="G10" i="166"/>
  <c r="K9" i="166"/>
  <c r="H9" i="166"/>
  <c r="G9" i="166"/>
  <c r="K8" i="166"/>
  <c r="H8" i="166"/>
  <c r="G8" i="166"/>
  <c r="A8" i="166"/>
  <c r="B43" i="166" s="1"/>
  <c r="E4" i="166"/>
  <c r="C42" i="166" s="1"/>
  <c r="D45" i="165"/>
  <c r="C45" i="165"/>
  <c r="D44" i="165"/>
  <c r="C44" i="165"/>
  <c r="D43" i="165"/>
  <c r="C43" i="165"/>
  <c r="J34" i="165"/>
  <c r="I34" i="165"/>
  <c r="F34" i="165"/>
  <c r="E34" i="165"/>
  <c r="J33" i="165"/>
  <c r="I33" i="165"/>
  <c r="F33" i="165"/>
  <c r="E33" i="165"/>
  <c r="D33" i="165"/>
  <c r="J32" i="165"/>
  <c r="I32" i="165"/>
  <c r="F32" i="165"/>
  <c r="E32" i="165"/>
  <c r="D32" i="165"/>
  <c r="J31" i="165"/>
  <c r="I31" i="165"/>
  <c r="F31" i="165"/>
  <c r="E31" i="165"/>
  <c r="D31" i="165"/>
  <c r="J30" i="165"/>
  <c r="I30" i="165"/>
  <c r="F30" i="165"/>
  <c r="E30" i="165"/>
  <c r="D30" i="165"/>
  <c r="J29" i="165"/>
  <c r="I29" i="165"/>
  <c r="F29" i="165"/>
  <c r="E29" i="165"/>
  <c r="D29" i="165"/>
  <c r="A29" i="165"/>
  <c r="A38" i="165" s="1"/>
  <c r="H28" i="165"/>
  <c r="F7" i="162" s="1"/>
  <c r="K27" i="165"/>
  <c r="H27" i="165"/>
  <c r="G27" i="165"/>
  <c r="K26" i="165"/>
  <c r="H26" i="165"/>
  <c r="G26" i="165"/>
  <c r="K25" i="165"/>
  <c r="H25" i="165"/>
  <c r="G25" i="165"/>
  <c r="K24" i="165"/>
  <c r="H24" i="165"/>
  <c r="G24" i="165"/>
  <c r="K23" i="165"/>
  <c r="H23" i="165"/>
  <c r="G23" i="165"/>
  <c r="K22" i="165"/>
  <c r="H22" i="165"/>
  <c r="G22" i="165"/>
  <c r="A22" i="165"/>
  <c r="B45" i="165" s="1"/>
  <c r="H21" i="165"/>
  <c r="F7" i="161" s="1"/>
  <c r="K20" i="165"/>
  <c r="H20" i="165"/>
  <c r="G20" i="165"/>
  <c r="K19" i="165"/>
  <c r="H19" i="165"/>
  <c r="G19" i="165"/>
  <c r="K18" i="165"/>
  <c r="H18" i="165"/>
  <c r="G18" i="165"/>
  <c r="K17" i="165"/>
  <c r="H17" i="165"/>
  <c r="G17" i="165"/>
  <c r="K16" i="165"/>
  <c r="H16" i="165"/>
  <c r="G16" i="165"/>
  <c r="K15" i="165"/>
  <c r="H15" i="165"/>
  <c r="G15" i="165"/>
  <c r="A15" i="165"/>
  <c r="B44" i="165" s="1"/>
  <c r="H14" i="165"/>
  <c r="F7" i="126" s="1"/>
  <c r="K13" i="165"/>
  <c r="H13" i="165"/>
  <c r="G13" i="165"/>
  <c r="K12" i="165"/>
  <c r="H12" i="165"/>
  <c r="G12" i="165"/>
  <c r="K11" i="165"/>
  <c r="H11" i="165"/>
  <c r="G11" i="165"/>
  <c r="K10" i="165"/>
  <c r="H10" i="165"/>
  <c r="G10" i="165"/>
  <c r="K9" i="165"/>
  <c r="H9" i="165"/>
  <c r="G9" i="165"/>
  <c r="K8" i="165"/>
  <c r="H8" i="165"/>
  <c r="G8" i="165"/>
  <c r="A8" i="165"/>
  <c r="B43" i="165" s="1"/>
  <c r="E4" i="165"/>
  <c r="I42" i="165" s="1"/>
  <c r="A30" i="116"/>
  <c r="A23" i="116"/>
  <c r="A16" i="116"/>
  <c r="A9" i="116"/>
  <c r="E5" i="116"/>
  <c r="H4" i="145"/>
  <c r="E4" i="145"/>
  <c r="B4" i="145"/>
  <c r="C46" i="167" l="1"/>
  <c r="A34" i="170"/>
  <c r="A1" i="163"/>
  <c r="E21" i="170" s="1"/>
  <c r="H29" i="166"/>
  <c r="H33" i="166"/>
  <c r="H29" i="167"/>
  <c r="H33" i="167"/>
  <c r="H30" i="167"/>
  <c r="C11" i="126"/>
  <c r="E8" i="126" s="1"/>
  <c r="H33" i="165"/>
  <c r="H34" i="165"/>
  <c r="H29" i="168"/>
  <c r="B11" i="126"/>
  <c r="B33" i="170"/>
  <c r="A33" i="170"/>
  <c r="C46" i="166"/>
  <c r="D46" i="167"/>
  <c r="B19" i="170"/>
  <c r="A19" i="170"/>
  <c r="B18" i="170"/>
  <c r="A18" i="170"/>
  <c r="H31" i="166"/>
  <c r="D46" i="166"/>
  <c r="K14" i="168"/>
  <c r="K21" i="168"/>
  <c r="K28" i="168"/>
  <c r="H31" i="168"/>
  <c r="C46" i="168"/>
  <c r="A20" i="170"/>
  <c r="B20" i="170"/>
  <c r="B31" i="170"/>
  <c r="A31" i="170"/>
  <c r="B32" i="170"/>
  <c r="A32" i="170"/>
  <c r="K21" i="165"/>
  <c r="E35" i="165"/>
  <c r="C7" i="163" s="1"/>
  <c r="G14" i="166"/>
  <c r="G28" i="166"/>
  <c r="D35" i="166"/>
  <c r="B9" i="163" s="1"/>
  <c r="H30" i="168"/>
  <c r="I4" i="168"/>
  <c r="D42" i="168" s="1"/>
  <c r="G38" i="168"/>
  <c r="D35" i="167"/>
  <c r="B8" i="163" s="1"/>
  <c r="I35" i="165"/>
  <c r="J44" i="165" s="1"/>
  <c r="K21" i="166"/>
  <c r="K28" i="166"/>
  <c r="H32" i="166"/>
  <c r="J35" i="167"/>
  <c r="H32" i="167"/>
  <c r="G14" i="168"/>
  <c r="G21" i="168"/>
  <c r="G28" i="168"/>
  <c r="D35" i="168"/>
  <c r="B10" i="163" s="1"/>
  <c r="H33" i="168"/>
  <c r="D46" i="168"/>
  <c r="H36" i="163"/>
  <c r="B35" i="163"/>
  <c r="H18" i="163"/>
  <c r="B18" i="163"/>
  <c r="H32" i="165"/>
  <c r="H30" i="166"/>
  <c r="H31" i="167"/>
  <c r="J35" i="168"/>
  <c r="G38" i="165"/>
  <c r="I4" i="166"/>
  <c r="D42" i="166" s="1"/>
  <c r="B18" i="162"/>
  <c r="H18" i="162"/>
  <c r="H36" i="162"/>
  <c r="B35" i="162"/>
  <c r="I4" i="165"/>
  <c r="J42" i="165" s="1"/>
  <c r="C42" i="165"/>
  <c r="I4" i="167"/>
  <c r="D42" i="167" s="1"/>
  <c r="B18" i="161"/>
  <c r="H36" i="161"/>
  <c r="H18" i="161"/>
  <c r="B35" i="161"/>
  <c r="G38" i="166"/>
  <c r="H44" i="165"/>
  <c r="G38" i="167"/>
  <c r="B18" i="126"/>
  <c r="H36" i="126"/>
  <c r="B35" i="126"/>
  <c r="H18" i="126"/>
  <c r="H32" i="168"/>
  <c r="F35" i="168"/>
  <c r="D10" i="163" s="1"/>
  <c r="F35" i="166"/>
  <c r="D9" i="163" s="1"/>
  <c r="G21" i="166"/>
  <c r="J35" i="166"/>
  <c r="K14" i="166"/>
  <c r="K14" i="167"/>
  <c r="K21" i="167"/>
  <c r="K28" i="167"/>
  <c r="G14" i="167"/>
  <c r="G21" i="167"/>
  <c r="G28" i="167"/>
  <c r="F35" i="167"/>
  <c r="D8" i="163" s="1"/>
  <c r="K14" i="165"/>
  <c r="K28" i="165"/>
  <c r="G21" i="165"/>
  <c r="G28" i="165"/>
  <c r="H34" i="168"/>
  <c r="I42" i="168"/>
  <c r="B44" i="168"/>
  <c r="E35" i="168"/>
  <c r="I35" i="168"/>
  <c r="K29" i="168" s="1"/>
  <c r="H43" i="168"/>
  <c r="H45" i="168"/>
  <c r="H34" i="167"/>
  <c r="I42" i="167"/>
  <c r="B44" i="167"/>
  <c r="E35" i="167"/>
  <c r="I35" i="167"/>
  <c r="K33" i="167" s="1"/>
  <c r="H43" i="167"/>
  <c r="H45" i="167"/>
  <c r="H34" i="166"/>
  <c r="I42" i="166"/>
  <c r="B44" i="166"/>
  <c r="E35" i="166"/>
  <c r="I35" i="166"/>
  <c r="K32" i="166" s="1"/>
  <c r="J42" i="166"/>
  <c r="H43" i="166"/>
  <c r="H45" i="166"/>
  <c r="H30" i="165"/>
  <c r="D46" i="165"/>
  <c r="H31" i="165"/>
  <c r="J35" i="165"/>
  <c r="G14" i="165"/>
  <c r="F35" i="165"/>
  <c r="D7" i="163" s="1"/>
  <c r="C46" i="165"/>
  <c r="D35" i="165"/>
  <c r="B7" i="163" s="1"/>
  <c r="D42" i="165"/>
  <c r="H29" i="165"/>
  <c r="H43" i="165"/>
  <c r="H45" i="165"/>
  <c r="B7" i="146"/>
  <c r="K31" i="165" l="1"/>
  <c r="J42" i="168"/>
  <c r="B21" i="170"/>
  <c r="A21" i="170"/>
  <c r="G32" i="165"/>
  <c r="I45" i="165"/>
  <c r="E7" i="126"/>
  <c r="E10" i="126"/>
  <c r="E9" i="126"/>
  <c r="G31" i="165"/>
  <c r="G34" i="165"/>
  <c r="K33" i="165"/>
  <c r="I44" i="165"/>
  <c r="J43" i="165"/>
  <c r="G30" i="165"/>
  <c r="G33" i="165"/>
  <c r="G29" i="165"/>
  <c r="I43" i="165"/>
  <c r="K32" i="165"/>
  <c r="G30" i="166"/>
  <c r="C9" i="163"/>
  <c r="G32" i="167"/>
  <c r="C8" i="163"/>
  <c r="G34" i="168"/>
  <c r="C10" i="163"/>
  <c r="K29" i="165"/>
  <c r="H35" i="165"/>
  <c r="F7" i="163" s="1"/>
  <c r="K30" i="165"/>
  <c r="J45" i="165"/>
  <c r="K34" i="165"/>
  <c r="J42" i="167"/>
  <c r="G31" i="168"/>
  <c r="K31" i="166"/>
  <c r="K33" i="166"/>
  <c r="G31" i="167"/>
  <c r="I45" i="168"/>
  <c r="I43" i="168"/>
  <c r="I44" i="168"/>
  <c r="H35" i="168"/>
  <c r="F10" i="163" s="1"/>
  <c r="G33" i="168"/>
  <c r="K33" i="168"/>
  <c r="K30" i="168"/>
  <c r="K31" i="168"/>
  <c r="G32" i="168"/>
  <c r="G29" i="168"/>
  <c r="G30" i="168"/>
  <c r="J45" i="168"/>
  <c r="J43" i="168"/>
  <c r="J44" i="168"/>
  <c r="K34" i="168"/>
  <c r="K32" i="168"/>
  <c r="I45" i="167"/>
  <c r="I43" i="167"/>
  <c r="I44" i="167"/>
  <c r="H35" i="167"/>
  <c r="F8" i="163" s="1"/>
  <c r="G33" i="167"/>
  <c r="K30" i="167"/>
  <c r="K29" i="167"/>
  <c r="K34" i="167"/>
  <c r="G29" i="167"/>
  <c r="G30" i="167"/>
  <c r="J45" i="167"/>
  <c r="J43" i="167"/>
  <c r="J44" i="167"/>
  <c r="G34" i="167"/>
  <c r="K31" i="167"/>
  <c r="K32" i="167"/>
  <c r="G33" i="166"/>
  <c r="I45" i="166"/>
  <c r="I43" i="166"/>
  <c r="I44" i="166"/>
  <c r="H35" i="166"/>
  <c r="F9" i="163" s="1"/>
  <c r="G34" i="166"/>
  <c r="G29" i="166"/>
  <c r="K29" i="166"/>
  <c r="G31" i="166"/>
  <c r="J45" i="166"/>
  <c r="J43" i="166"/>
  <c r="J44" i="166"/>
  <c r="K34" i="166"/>
  <c r="G32" i="166"/>
  <c r="K30" i="166"/>
  <c r="G9" i="107"/>
  <c r="G10" i="107"/>
  <c r="G11" i="107"/>
  <c r="G12" i="107"/>
  <c r="G13" i="107"/>
  <c r="G15" i="107"/>
  <c r="G16" i="107"/>
  <c r="G17" i="107"/>
  <c r="G18" i="107"/>
  <c r="G19" i="107"/>
  <c r="G22" i="107"/>
  <c r="G23" i="107"/>
  <c r="G24" i="107"/>
  <c r="G25" i="107"/>
  <c r="I46" i="165" l="1"/>
  <c r="J46" i="165"/>
  <c r="E11" i="126"/>
  <c r="G35" i="165"/>
  <c r="K35" i="165"/>
  <c r="I46" i="167"/>
  <c r="J46" i="167"/>
  <c r="G35" i="166"/>
  <c r="K35" i="168"/>
  <c r="J46" i="168"/>
  <c r="G35" i="168"/>
  <c r="I46" i="168"/>
  <c r="I46" i="166"/>
  <c r="J46" i="166"/>
  <c r="K35" i="166"/>
  <c r="K35" i="167"/>
  <c r="G35" i="167"/>
  <c r="G26" i="107"/>
  <c r="G20" i="107"/>
  <c r="G14" i="107"/>
  <c r="K54" i="113"/>
  <c r="K53" i="113"/>
  <c r="K52" i="113"/>
  <c r="K51" i="113"/>
  <c r="K50" i="113"/>
  <c r="K48" i="113"/>
  <c r="K47" i="113"/>
  <c r="K46" i="113"/>
  <c r="K45" i="113"/>
  <c r="K44" i="113"/>
  <c r="K42" i="113"/>
  <c r="K41" i="113"/>
  <c r="K40" i="113"/>
  <c r="K39" i="113"/>
  <c r="K38" i="113"/>
  <c r="K54" i="112"/>
  <c r="K53" i="112"/>
  <c r="K52" i="112"/>
  <c r="K51" i="112"/>
  <c r="K50" i="112"/>
  <c r="K48" i="112"/>
  <c r="K47" i="112"/>
  <c r="K46" i="112"/>
  <c r="K45" i="112"/>
  <c r="K44" i="112"/>
  <c r="K42" i="112"/>
  <c r="K41" i="112"/>
  <c r="K40" i="112"/>
  <c r="K39" i="112"/>
  <c r="K38" i="112"/>
  <c r="K54" i="111"/>
  <c r="K53" i="111"/>
  <c r="K52" i="111"/>
  <c r="K51" i="111"/>
  <c r="K50" i="111"/>
  <c r="K48" i="111"/>
  <c r="K47" i="111"/>
  <c r="K46" i="111"/>
  <c r="K45" i="111"/>
  <c r="K44" i="111"/>
  <c r="K42" i="111"/>
  <c r="K41" i="111"/>
  <c r="K40" i="111"/>
  <c r="K39" i="111"/>
  <c r="K38" i="111"/>
  <c r="K54" i="110"/>
  <c r="K53" i="110"/>
  <c r="K52" i="110"/>
  <c r="K51" i="110"/>
  <c r="K50" i="110"/>
  <c r="K48" i="110"/>
  <c r="K47" i="110"/>
  <c r="K46" i="110"/>
  <c r="K45" i="110"/>
  <c r="K44" i="110"/>
  <c r="K42" i="110"/>
  <c r="K41" i="110"/>
  <c r="K40" i="110"/>
  <c r="K39" i="110"/>
  <c r="K38" i="110"/>
  <c r="K54" i="109"/>
  <c r="K53" i="109"/>
  <c r="K52" i="109"/>
  <c r="K51" i="109"/>
  <c r="K50" i="109"/>
  <c r="K48" i="109"/>
  <c r="K47" i="109"/>
  <c r="K46" i="109"/>
  <c r="K45" i="109"/>
  <c r="K44" i="109"/>
  <c r="K42" i="109"/>
  <c r="K41" i="109"/>
  <c r="K40" i="109"/>
  <c r="K39" i="109"/>
  <c r="K38" i="109"/>
  <c r="K54" i="108"/>
  <c r="K53" i="108"/>
  <c r="K52" i="108"/>
  <c r="K51" i="108"/>
  <c r="K50" i="108"/>
  <c r="K48" i="108"/>
  <c r="K47" i="108"/>
  <c r="K46" i="108"/>
  <c r="K45" i="108"/>
  <c r="K44" i="108"/>
  <c r="K42" i="108"/>
  <c r="K41" i="108"/>
  <c r="K40" i="108"/>
  <c r="K39" i="108"/>
  <c r="K38" i="108"/>
  <c r="K24" i="113"/>
  <c r="K23" i="113"/>
  <c r="K22" i="113"/>
  <c r="K21" i="113"/>
  <c r="K20" i="113"/>
  <c r="K18" i="113"/>
  <c r="K17" i="113"/>
  <c r="K16" i="113"/>
  <c r="K15" i="113"/>
  <c r="K14" i="113"/>
  <c r="K12" i="113"/>
  <c r="K11" i="113"/>
  <c r="K10" i="113"/>
  <c r="K9" i="113"/>
  <c r="K8" i="113"/>
  <c r="K24" i="112"/>
  <c r="K23" i="112"/>
  <c r="K22" i="112"/>
  <c r="K21" i="112"/>
  <c r="K20" i="112"/>
  <c r="K18" i="112"/>
  <c r="K17" i="112"/>
  <c r="K16" i="112"/>
  <c r="K15" i="112"/>
  <c r="K14" i="112"/>
  <c r="K12" i="112"/>
  <c r="K11" i="112"/>
  <c r="K10" i="112"/>
  <c r="K9" i="112"/>
  <c r="K8" i="112"/>
  <c r="K24" i="111"/>
  <c r="K23" i="111"/>
  <c r="K22" i="111"/>
  <c r="K21" i="111"/>
  <c r="K20" i="111"/>
  <c r="K18" i="111"/>
  <c r="K17" i="111"/>
  <c r="K16" i="111"/>
  <c r="K15" i="111"/>
  <c r="K14" i="111"/>
  <c r="K12" i="111"/>
  <c r="K11" i="111"/>
  <c r="K10" i="111"/>
  <c r="K9" i="111"/>
  <c r="K8" i="111"/>
  <c r="K24" i="110"/>
  <c r="K23" i="110"/>
  <c r="K22" i="110"/>
  <c r="K21" i="110"/>
  <c r="K20" i="110"/>
  <c r="K18" i="110"/>
  <c r="K17" i="110"/>
  <c r="K16" i="110"/>
  <c r="K15" i="110"/>
  <c r="K14" i="110"/>
  <c r="K12" i="110"/>
  <c r="K11" i="110"/>
  <c r="K10" i="110"/>
  <c r="K9" i="110"/>
  <c r="K8" i="110"/>
  <c r="K24" i="109"/>
  <c r="K23" i="109"/>
  <c r="K22" i="109"/>
  <c r="K21" i="109"/>
  <c r="K20" i="109"/>
  <c r="K18" i="109"/>
  <c r="K17" i="109"/>
  <c r="K16" i="109"/>
  <c r="K15" i="109"/>
  <c r="K14" i="109"/>
  <c r="K12" i="109"/>
  <c r="K11" i="109"/>
  <c r="K10" i="109"/>
  <c r="K9" i="109"/>
  <c r="K8" i="109"/>
  <c r="K24" i="108"/>
  <c r="K23" i="108"/>
  <c r="K22" i="108"/>
  <c r="K21" i="108"/>
  <c r="K20" i="108"/>
  <c r="K18" i="108"/>
  <c r="K17" i="108"/>
  <c r="K16" i="108"/>
  <c r="K15" i="108"/>
  <c r="K14" i="108"/>
  <c r="K12" i="108"/>
  <c r="K11" i="108"/>
  <c r="K10" i="108"/>
  <c r="K9" i="108"/>
  <c r="K8" i="108"/>
  <c r="K13" i="112" l="1"/>
  <c r="K43" i="110"/>
  <c r="K55" i="112"/>
  <c r="K25" i="110"/>
  <c r="K55" i="108"/>
  <c r="K19" i="113"/>
  <c r="K13" i="108"/>
  <c r="K43" i="113"/>
  <c r="K49" i="113"/>
  <c r="K55" i="113"/>
  <c r="K25" i="113"/>
  <c r="K13" i="113"/>
  <c r="K43" i="112"/>
  <c r="K49" i="112"/>
  <c r="K19" i="112"/>
  <c r="K25" i="112"/>
  <c r="K49" i="111"/>
  <c r="K55" i="111"/>
  <c r="K43" i="111"/>
  <c r="K13" i="111"/>
  <c r="K19" i="111"/>
  <c r="K25" i="111"/>
  <c r="K49" i="110"/>
  <c r="K55" i="110"/>
  <c r="K13" i="110"/>
  <c r="K19" i="110"/>
  <c r="K43" i="109"/>
  <c r="K49" i="109"/>
  <c r="K55" i="109"/>
  <c r="K13" i="109"/>
  <c r="K19" i="109"/>
  <c r="K25" i="109"/>
  <c r="K43" i="108"/>
  <c r="K49" i="108"/>
  <c r="K19" i="108"/>
  <c r="K25" i="108"/>
  <c r="S20" i="146" l="1"/>
  <c r="F41" i="145" l="1"/>
  <c r="D23" i="140" l="1"/>
  <c r="C23" i="140"/>
  <c r="D23" i="139"/>
  <c r="C23" i="139"/>
  <c r="D23" i="120"/>
  <c r="C23" i="120"/>
  <c r="K17" i="107" l="1"/>
  <c r="I27" i="107"/>
  <c r="J60" i="108"/>
  <c r="I60" i="108"/>
  <c r="J59" i="108"/>
  <c r="I59" i="108"/>
  <c r="J58" i="108"/>
  <c r="I58" i="108"/>
  <c r="J57" i="108"/>
  <c r="I57" i="108"/>
  <c r="J56" i="108"/>
  <c r="I56" i="108"/>
  <c r="J60" i="109"/>
  <c r="I60" i="109"/>
  <c r="J59" i="109"/>
  <c r="I59" i="109"/>
  <c r="J58" i="109"/>
  <c r="I58" i="109"/>
  <c r="J57" i="109"/>
  <c r="I57" i="109"/>
  <c r="J56" i="109"/>
  <c r="I56" i="109"/>
  <c r="J60" i="110"/>
  <c r="I60" i="110"/>
  <c r="J59" i="110"/>
  <c r="I59" i="110"/>
  <c r="J58" i="110"/>
  <c r="I58" i="110"/>
  <c r="J57" i="110"/>
  <c r="I57" i="110"/>
  <c r="J56" i="110"/>
  <c r="I56" i="110"/>
  <c r="J60" i="111"/>
  <c r="I60" i="111"/>
  <c r="J59" i="111"/>
  <c r="I59" i="111"/>
  <c r="J58" i="111"/>
  <c r="I58" i="111"/>
  <c r="J57" i="111"/>
  <c r="I57" i="111"/>
  <c r="J56" i="111"/>
  <c r="I56" i="111"/>
  <c r="J60" i="112"/>
  <c r="I60" i="112"/>
  <c r="J59" i="112"/>
  <c r="I59" i="112"/>
  <c r="J58" i="112"/>
  <c r="I58" i="112"/>
  <c r="J57" i="112"/>
  <c r="I57" i="112"/>
  <c r="J56" i="112"/>
  <c r="I56" i="112"/>
  <c r="J60" i="113"/>
  <c r="I60" i="113"/>
  <c r="J59" i="113"/>
  <c r="I59" i="113"/>
  <c r="J58" i="113"/>
  <c r="I58" i="113"/>
  <c r="J57" i="113"/>
  <c r="I57" i="113"/>
  <c r="J56" i="113"/>
  <c r="I56" i="113"/>
  <c r="J61" i="107"/>
  <c r="I61" i="107"/>
  <c r="J60" i="107"/>
  <c r="I60" i="107"/>
  <c r="J59" i="107"/>
  <c r="I59" i="107"/>
  <c r="J58" i="107"/>
  <c r="I58" i="107"/>
  <c r="J57" i="107"/>
  <c r="I57" i="107"/>
  <c r="J30" i="108"/>
  <c r="I30" i="108"/>
  <c r="J29" i="108"/>
  <c r="I29" i="108"/>
  <c r="J28" i="108"/>
  <c r="I28" i="108"/>
  <c r="J27" i="108"/>
  <c r="I27" i="108"/>
  <c r="J26" i="108"/>
  <c r="I26" i="108"/>
  <c r="J30" i="109"/>
  <c r="I30" i="109"/>
  <c r="J29" i="109"/>
  <c r="I29" i="109"/>
  <c r="J28" i="109"/>
  <c r="I28" i="109"/>
  <c r="J27" i="109"/>
  <c r="I27" i="109"/>
  <c r="J26" i="109"/>
  <c r="I26" i="109"/>
  <c r="J30" i="110"/>
  <c r="I30" i="110"/>
  <c r="J29" i="110"/>
  <c r="I29" i="110"/>
  <c r="J28" i="110"/>
  <c r="I28" i="110"/>
  <c r="J27" i="110"/>
  <c r="I27" i="110"/>
  <c r="J26" i="110"/>
  <c r="I26" i="110"/>
  <c r="J30" i="111"/>
  <c r="I30" i="111"/>
  <c r="J29" i="111"/>
  <c r="I29" i="111"/>
  <c r="J28" i="111"/>
  <c r="I28" i="111"/>
  <c r="J27" i="111"/>
  <c r="I27" i="111"/>
  <c r="J26" i="111"/>
  <c r="I26" i="111"/>
  <c r="J30" i="112"/>
  <c r="I30" i="112"/>
  <c r="J29" i="112"/>
  <c r="I29" i="112"/>
  <c r="J28" i="112"/>
  <c r="I28" i="112"/>
  <c r="J27" i="112"/>
  <c r="I27" i="112"/>
  <c r="J26" i="112"/>
  <c r="I26" i="112"/>
  <c r="J30" i="113"/>
  <c r="I30" i="113"/>
  <c r="J29" i="113"/>
  <c r="I29" i="113"/>
  <c r="J28" i="113"/>
  <c r="I28" i="113"/>
  <c r="J27" i="113"/>
  <c r="I27" i="113"/>
  <c r="J26" i="113"/>
  <c r="I26" i="113"/>
  <c r="J31" i="107"/>
  <c r="I31" i="107"/>
  <c r="J30" i="107"/>
  <c r="I30" i="107"/>
  <c r="J29" i="107"/>
  <c r="I29" i="107"/>
  <c r="J28" i="107"/>
  <c r="I28" i="107"/>
  <c r="J27" i="107"/>
  <c r="I61" i="110" l="1"/>
  <c r="K59" i="110" s="1"/>
  <c r="I61" i="108"/>
  <c r="K58" i="108" s="1"/>
  <c r="J32" i="107"/>
  <c r="I31" i="113"/>
  <c r="K30" i="113" s="1"/>
  <c r="J31" i="113"/>
  <c r="I61" i="112"/>
  <c r="K59" i="112" s="1"/>
  <c r="J61" i="111"/>
  <c r="J31" i="111"/>
  <c r="I31" i="111"/>
  <c r="K30" i="111" s="1"/>
  <c r="J61" i="109"/>
  <c r="I31" i="109"/>
  <c r="K27" i="109" s="1"/>
  <c r="J31" i="109"/>
  <c r="I62" i="107"/>
  <c r="I32" i="107"/>
  <c r="J61" i="113"/>
  <c r="I61" i="113"/>
  <c r="K56" i="113" s="1"/>
  <c r="J61" i="112"/>
  <c r="J31" i="112"/>
  <c r="I31" i="112"/>
  <c r="K30" i="112" s="1"/>
  <c r="I61" i="111"/>
  <c r="K56" i="111" s="1"/>
  <c r="J61" i="110"/>
  <c r="J31" i="110"/>
  <c r="I31" i="110"/>
  <c r="K30" i="110" s="1"/>
  <c r="I61" i="109"/>
  <c r="K60" i="109" s="1"/>
  <c r="J61" i="108"/>
  <c r="J31" i="108"/>
  <c r="I31" i="108"/>
  <c r="K29" i="108" s="1"/>
  <c r="J62" i="107"/>
  <c r="J11" i="163"/>
  <c r="I11" i="163"/>
  <c r="H11" i="163"/>
  <c r="G11" i="163"/>
  <c r="J10" i="163"/>
  <c r="I10" i="163"/>
  <c r="H10" i="163"/>
  <c r="G10" i="163"/>
  <c r="J9" i="163"/>
  <c r="I9" i="163"/>
  <c r="H9" i="163"/>
  <c r="G9" i="163"/>
  <c r="J8" i="163"/>
  <c r="I8" i="163"/>
  <c r="H8" i="163"/>
  <c r="G8" i="163"/>
  <c r="J7" i="163"/>
  <c r="I7" i="163"/>
  <c r="H7" i="163"/>
  <c r="G7" i="163"/>
  <c r="K28" i="112" l="1"/>
  <c r="K60" i="110"/>
  <c r="K56" i="109"/>
  <c r="K30" i="109"/>
  <c r="K57" i="113"/>
  <c r="K60" i="113"/>
  <c r="K28" i="111"/>
  <c r="K26" i="111"/>
  <c r="K27" i="111"/>
  <c r="K57" i="110"/>
  <c r="K29" i="110"/>
  <c r="K28" i="110"/>
  <c r="K58" i="109"/>
  <c r="K59" i="109"/>
  <c r="K29" i="109"/>
  <c r="K26" i="109"/>
  <c r="K30" i="108"/>
  <c r="K27" i="108"/>
  <c r="K58" i="113"/>
  <c r="K59" i="113"/>
  <c r="K28" i="113"/>
  <c r="K26" i="113"/>
  <c r="K29" i="113"/>
  <c r="K27" i="113"/>
  <c r="K60" i="112"/>
  <c r="K57" i="112"/>
  <c r="K58" i="112"/>
  <c r="K56" i="112"/>
  <c r="K29" i="112"/>
  <c r="K26" i="112"/>
  <c r="K27" i="112"/>
  <c r="K60" i="111"/>
  <c r="K57" i="111"/>
  <c r="K58" i="111"/>
  <c r="K59" i="111"/>
  <c r="K29" i="111"/>
  <c r="K58" i="110"/>
  <c r="K56" i="110"/>
  <c r="K27" i="110"/>
  <c r="K26" i="110"/>
  <c r="K57" i="109"/>
  <c r="K28" i="109"/>
  <c r="K59" i="108"/>
  <c r="K57" i="108"/>
  <c r="K56" i="108"/>
  <c r="K60" i="108"/>
  <c r="K28" i="108"/>
  <c r="K26" i="108"/>
  <c r="K9" i="163"/>
  <c r="K10" i="163"/>
  <c r="K7" i="163"/>
  <c r="K8" i="163"/>
  <c r="K11" i="163"/>
  <c r="K61" i="111" l="1"/>
  <c r="K31" i="110"/>
  <c r="K61" i="113"/>
  <c r="K31" i="113"/>
  <c r="K61" i="109"/>
  <c r="K31" i="108"/>
  <c r="K61" i="108"/>
  <c r="K61" i="112"/>
  <c r="K31" i="112"/>
  <c r="K31" i="111"/>
  <c r="K61" i="110"/>
  <c r="K31" i="109"/>
  <c r="C11" i="161"/>
  <c r="C11" i="162"/>
  <c r="B11" i="162"/>
  <c r="D11" i="162"/>
  <c r="B11" i="161"/>
  <c r="E9" i="162" l="1"/>
  <c r="E7" i="162"/>
  <c r="E10" i="162"/>
  <c r="E8" i="162"/>
  <c r="E8" i="161"/>
  <c r="E10" i="161"/>
  <c r="E7" i="161"/>
  <c r="E9" i="161"/>
  <c r="K20" i="116"/>
  <c r="K19" i="116"/>
  <c r="K18" i="116"/>
  <c r="K24" i="116"/>
  <c r="K25" i="116"/>
  <c r="K26" i="116"/>
  <c r="K27" i="116"/>
  <c r="K28" i="116"/>
  <c r="K23" i="116"/>
  <c r="K17" i="116"/>
  <c r="K21" i="116"/>
  <c r="K16" i="116"/>
  <c r="K10" i="116"/>
  <c r="K11" i="116"/>
  <c r="K12" i="116"/>
  <c r="K13" i="116"/>
  <c r="K14" i="116"/>
  <c r="K9" i="116"/>
  <c r="J35" i="116"/>
  <c r="I35" i="116"/>
  <c r="J34" i="116"/>
  <c r="I34" i="116"/>
  <c r="J33" i="116"/>
  <c r="I33" i="116"/>
  <c r="J32" i="116"/>
  <c r="I32" i="116"/>
  <c r="J31" i="116"/>
  <c r="I31" i="116"/>
  <c r="J30" i="116"/>
  <c r="I30" i="116"/>
  <c r="E11" i="161" l="1"/>
  <c r="E11" i="162"/>
  <c r="K15" i="116"/>
  <c r="K22" i="116"/>
  <c r="J36" i="116"/>
  <c r="D11" i="126"/>
  <c r="I36" i="116"/>
  <c r="K34" i="116" s="1"/>
  <c r="K29" i="116"/>
  <c r="K33" i="116" l="1"/>
  <c r="K30" i="116"/>
  <c r="K31" i="116"/>
  <c r="K32" i="116"/>
  <c r="K35" i="116"/>
  <c r="K36" i="116" l="1"/>
  <c r="H54" i="113" l="1"/>
  <c r="H48" i="113"/>
  <c r="H42" i="113"/>
  <c r="H24" i="113"/>
  <c r="H18" i="113"/>
  <c r="H12" i="113"/>
  <c r="H54" i="112"/>
  <c r="H48" i="112"/>
  <c r="H42" i="112"/>
  <c r="H24" i="112"/>
  <c r="H18" i="112"/>
  <c r="H12" i="112"/>
  <c r="H54" i="111"/>
  <c r="H48" i="111"/>
  <c r="H42" i="111"/>
  <c r="H24" i="111"/>
  <c r="H18" i="111"/>
  <c r="H12" i="111"/>
  <c r="H54" i="110"/>
  <c r="H48" i="110"/>
  <c r="H42" i="110"/>
  <c r="H24" i="110"/>
  <c r="H18" i="110"/>
  <c r="H12" i="110"/>
  <c r="H54" i="109"/>
  <c r="H48" i="109"/>
  <c r="H42" i="109"/>
  <c r="H24" i="109"/>
  <c r="H18" i="109"/>
  <c r="H12" i="109"/>
  <c r="H54" i="108"/>
  <c r="H48" i="108"/>
  <c r="H42" i="108"/>
  <c r="H24" i="108"/>
  <c r="H18" i="108"/>
  <c r="H12" i="108"/>
  <c r="K61" i="107"/>
  <c r="K55" i="107"/>
  <c r="K49" i="107"/>
  <c r="K43" i="107"/>
  <c r="H55" i="107"/>
  <c r="H49" i="107"/>
  <c r="H43" i="107"/>
  <c r="K31" i="107"/>
  <c r="K25" i="107"/>
  <c r="K19" i="107"/>
  <c r="K13" i="107"/>
  <c r="H25" i="107"/>
  <c r="H19" i="107"/>
  <c r="H13" i="107"/>
  <c r="H27" i="116"/>
  <c r="H20" i="116"/>
  <c r="H13" i="116"/>
  <c r="S22" i="122" l="1"/>
  <c r="C20" i="122" l="1"/>
  <c r="B19" i="122"/>
  <c r="G49" i="107" l="1"/>
  <c r="K9" i="107" l="1"/>
  <c r="K10" i="107"/>
  <c r="K11" i="107"/>
  <c r="K12" i="107"/>
  <c r="K15" i="107"/>
  <c r="K16" i="107"/>
  <c r="K18" i="107"/>
  <c r="K21" i="107"/>
  <c r="K22" i="107"/>
  <c r="K23" i="107"/>
  <c r="K24" i="107"/>
  <c r="K27" i="107"/>
  <c r="K28" i="107"/>
  <c r="K29" i="107"/>
  <c r="K30" i="107"/>
  <c r="K32" i="107" l="1"/>
  <c r="K26" i="107"/>
  <c r="K20" i="107"/>
  <c r="K14" i="107"/>
  <c r="H14" i="116"/>
  <c r="T28" i="147"/>
  <c r="S28" i="147"/>
  <c r="M28" i="147"/>
  <c r="L28" i="147"/>
  <c r="K28" i="147"/>
  <c r="F28" i="147"/>
  <c r="E31" i="107" l="1"/>
  <c r="H31" i="107" s="1"/>
  <c r="E34" i="116" l="1"/>
  <c r="H34" i="116" s="1"/>
  <c r="F34" i="116"/>
  <c r="E33" i="116"/>
  <c r="D34" i="116"/>
  <c r="F39" i="145" l="1"/>
  <c r="E39" i="145"/>
  <c r="G39" i="145" s="1"/>
  <c r="Q20" i="146" l="1"/>
  <c r="Q21" i="146"/>
  <c r="Q22" i="146"/>
  <c r="F60" i="113" l="1"/>
  <c r="E60" i="113"/>
  <c r="H60" i="113" s="1"/>
  <c r="D60" i="113"/>
  <c r="F59" i="113"/>
  <c r="E59" i="113"/>
  <c r="H59" i="113" s="1"/>
  <c r="D59" i="113"/>
  <c r="F58" i="113"/>
  <c r="E58" i="113"/>
  <c r="H58" i="113" s="1"/>
  <c r="D58" i="113"/>
  <c r="F57" i="113"/>
  <c r="E57" i="113"/>
  <c r="H57" i="113" s="1"/>
  <c r="D57" i="113"/>
  <c r="F56" i="113"/>
  <c r="E56" i="113"/>
  <c r="D56" i="113"/>
  <c r="G54" i="113"/>
  <c r="H53" i="113"/>
  <c r="G53" i="113"/>
  <c r="H52" i="113"/>
  <c r="G52" i="113"/>
  <c r="H51" i="113"/>
  <c r="G51" i="113"/>
  <c r="H50" i="113"/>
  <c r="G50" i="113"/>
  <c r="H49" i="113"/>
  <c r="G48" i="113"/>
  <c r="H47" i="113"/>
  <c r="G47" i="113"/>
  <c r="H46" i="113"/>
  <c r="G46" i="113"/>
  <c r="H45" i="113"/>
  <c r="G45" i="113"/>
  <c r="H44" i="113"/>
  <c r="G44" i="113"/>
  <c r="H43" i="113"/>
  <c r="G42" i="113"/>
  <c r="H41" i="113"/>
  <c r="G41" i="113"/>
  <c r="H40" i="113"/>
  <c r="G40" i="113"/>
  <c r="H39" i="113"/>
  <c r="G39" i="113"/>
  <c r="H38" i="113"/>
  <c r="G38" i="113"/>
  <c r="F60" i="112"/>
  <c r="E60" i="112"/>
  <c r="H60" i="112" s="1"/>
  <c r="D60" i="112"/>
  <c r="F59" i="112"/>
  <c r="E59" i="112"/>
  <c r="H59" i="112" s="1"/>
  <c r="D59" i="112"/>
  <c r="F58" i="112"/>
  <c r="E58" i="112"/>
  <c r="H58" i="112" s="1"/>
  <c r="D58" i="112"/>
  <c r="F57" i="112"/>
  <c r="E57" i="112"/>
  <c r="H57" i="112" s="1"/>
  <c r="D57" i="112"/>
  <c r="F56" i="112"/>
  <c r="E56" i="112"/>
  <c r="D56" i="112"/>
  <c r="H55" i="112"/>
  <c r="G54" i="112"/>
  <c r="H53" i="112"/>
  <c r="G53" i="112"/>
  <c r="H52" i="112"/>
  <c r="G52" i="112"/>
  <c r="H51" i="112"/>
  <c r="G51" i="112"/>
  <c r="H50" i="112"/>
  <c r="G50" i="112"/>
  <c r="H49" i="112"/>
  <c r="G48" i="112"/>
  <c r="H47" i="112"/>
  <c r="G47" i="112"/>
  <c r="H46" i="112"/>
  <c r="G46" i="112"/>
  <c r="H45" i="112"/>
  <c r="G45" i="112"/>
  <c r="H44" i="112"/>
  <c r="G44" i="112"/>
  <c r="H43" i="112"/>
  <c r="G42" i="112"/>
  <c r="H41" i="112"/>
  <c r="G41" i="112"/>
  <c r="H40" i="112"/>
  <c r="G40" i="112"/>
  <c r="H39" i="112"/>
  <c r="G39" i="112"/>
  <c r="H38" i="112"/>
  <c r="G38" i="112"/>
  <c r="F60" i="111"/>
  <c r="E60" i="111"/>
  <c r="H60" i="111" s="1"/>
  <c r="D60" i="111"/>
  <c r="F59" i="111"/>
  <c r="E59" i="111"/>
  <c r="H59" i="111" s="1"/>
  <c r="D59" i="111"/>
  <c r="F58" i="111"/>
  <c r="E58" i="111"/>
  <c r="H58" i="111" s="1"/>
  <c r="D58" i="111"/>
  <c r="F57" i="111"/>
  <c r="E57" i="111"/>
  <c r="H57" i="111" s="1"/>
  <c r="D57" i="111"/>
  <c r="F56" i="111"/>
  <c r="E56" i="111"/>
  <c r="D56" i="111"/>
  <c r="H55" i="111"/>
  <c r="G54" i="111"/>
  <c r="H53" i="111"/>
  <c r="G53" i="111"/>
  <c r="H52" i="111"/>
  <c r="G52" i="111"/>
  <c r="H51" i="111"/>
  <c r="G51" i="111"/>
  <c r="H50" i="111"/>
  <c r="G50" i="111"/>
  <c r="H49" i="111"/>
  <c r="G48" i="111"/>
  <c r="H47" i="111"/>
  <c r="G47" i="111"/>
  <c r="H46" i="111"/>
  <c r="G46" i="111"/>
  <c r="H45" i="111"/>
  <c r="G45" i="111"/>
  <c r="H44" i="111"/>
  <c r="G44" i="111"/>
  <c r="H43" i="111"/>
  <c r="G42" i="111"/>
  <c r="H41" i="111"/>
  <c r="G41" i="111"/>
  <c r="H40" i="111"/>
  <c r="G40" i="111"/>
  <c r="H39" i="111"/>
  <c r="G39" i="111"/>
  <c r="H38" i="111"/>
  <c r="G38" i="111"/>
  <c r="F60" i="110"/>
  <c r="E60" i="110"/>
  <c r="H60" i="110" s="1"/>
  <c r="D60" i="110"/>
  <c r="F59" i="110"/>
  <c r="E59" i="110"/>
  <c r="H59" i="110" s="1"/>
  <c r="D59" i="110"/>
  <c r="F58" i="110"/>
  <c r="E58" i="110"/>
  <c r="H58" i="110" s="1"/>
  <c r="D58" i="110"/>
  <c r="F57" i="110"/>
  <c r="E57" i="110"/>
  <c r="H57" i="110" s="1"/>
  <c r="D57" i="110"/>
  <c r="F56" i="110"/>
  <c r="E56" i="110"/>
  <c r="D56" i="110"/>
  <c r="H55" i="110"/>
  <c r="G54" i="110"/>
  <c r="H53" i="110"/>
  <c r="G53" i="110"/>
  <c r="H52" i="110"/>
  <c r="G52" i="110"/>
  <c r="H51" i="110"/>
  <c r="G51" i="110"/>
  <c r="H50" i="110"/>
  <c r="G50" i="110"/>
  <c r="H49" i="110"/>
  <c r="G48" i="110"/>
  <c r="H47" i="110"/>
  <c r="G47" i="110"/>
  <c r="H46" i="110"/>
  <c r="G46" i="110"/>
  <c r="H45" i="110"/>
  <c r="G45" i="110"/>
  <c r="H44" i="110"/>
  <c r="G44" i="110"/>
  <c r="H43" i="110"/>
  <c r="G42" i="110"/>
  <c r="H41" i="110"/>
  <c r="G41" i="110"/>
  <c r="H40" i="110"/>
  <c r="G40" i="110"/>
  <c r="H39" i="110"/>
  <c r="G39" i="110"/>
  <c r="H38" i="110"/>
  <c r="G38" i="110"/>
  <c r="F60" i="109"/>
  <c r="E60" i="109"/>
  <c r="H60" i="109" s="1"/>
  <c r="D60" i="109"/>
  <c r="F59" i="109"/>
  <c r="E59" i="109"/>
  <c r="H59" i="109" s="1"/>
  <c r="D59" i="109"/>
  <c r="F58" i="109"/>
  <c r="E58" i="109"/>
  <c r="H58" i="109" s="1"/>
  <c r="D58" i="109"/>
  <c r="F57" i="109"/>
  <c r="E57" i="109"/>
  <c r="H57" i="109" s="1"/>
  <c r="D57" i="109"/>
  <c r="F56" i="109"/>
  <c r="E56" i="109"/>
  <c r="D56" i="109"/>
  <c r="H55" i="109"/>
  <c r="G54" i="109"/>
  <c r="H53" i="109"/>
  <c r="G53" i="109"/>
  <c r="H52" i="109"/>
  <c r="G52" i="109"/>
  <c r="H51" i="109"/>
  <c r="G51" i="109"/>
  <c r="H50" i="109"/>
  <c r="G50" i="109"/>
  <c r="H49" i="109"/>
  <c r="G48" i="109"/>
  <c r="H47" i="109"/>
  <c r="G47" i="109"/>
  <c r="H46" i="109"/>
  <c r="G46" i="109"/>
  <c r="H45" i="109"/>
  <c r="G45" i="109"/>
  <c r="H44" i="109"/>
  <c r="G44" i="109"/>
  <c r="H43" i="109"/>
  <c r="G42" i="109"/>
  <c r="H41" i="109"/>
  <c r="G41" i="109"/>
  <c r="H40" i="109"/>
  <c r="G40" i="109"/>
  <c r="H39" i="109"/>
  <c r="G39" i="109"/>
  <c r="H38" i="109"/>
  <c r="G38" i="109"/>
  <c r="G40" i="108"/>
  <c r="F60" i="108"/>
  <c r="E60" i="108"/>
  <c r="H60" i="108" s="1"/>
  <c r="D60" i="108"/>
  <c r="F59" i="108"/>
  <c r="E59" i="108"/>
  <c r="H59" i="108" s="1"/>
  <c r="D59" i="108"/>
  <c r="F58" i="108"/>
  <c r="E58" i="108"/>
  <c r="H58" i="108" s="1"/>
  <c r="D58" i="108"/>
  <c r="F57" i="108"/>
  <c r="E57" i="108"/>
  <c r="H57" i="108" s="1"/>
  <c r="D57" i="108"/>
  <c r="F56" i="108"/>
  <c r="E56" i="108"/>
  <c r="H56" i="108" s="1"/>
  <c r="D56" i="108"/>
  <c r="H55" i="108"/>
  <c r="G54" i="108"/>
  <c r="H53" i="108"/>
  <c r="G53" i="108"/>
  <c r="H52" i="108"/>
  <c r="G52" i="108"/>
  <c r="H51" i="108"/>
  <c r="G51" i="108"/>
  <c r="H50" i="108"/>
  <c r="G50" i="108"/>
  <c r="H49" i="108"/>
  <c r="G48" i="108"/>
  <c r="H47" i="108"/>
  <c r="G47" i="108"/>
  <c r="H46" i="108"/>
  <c r="G46" i="108"/>
  <c r="H45" i="108"/>
  <c r="G45" i="108"/>
  <c r="H44" i="108"/>
  <c r="G44" i="108"/>
  <c r="H43" i="108"/>
  <c r="G42" i="108"/>
  <c r="H41" i="108"/>
  <c r="G41" i="108"/>
  <c r="H40" i="108"/>
  <c r="H39" i="108"/>
  <c r="G39" i="108"/>
  <c r="H38" i="108"/>
  <c r="G38" i="108"/>
  <c r="F30" i="113"/>
  <c r="E30" i="113"/>
  <c r="H30" i="113" s="1"/>
  <c r="D30" i="113"/>
  <c r="F29" i="113"/>
  <c r="E29" i="113"/>
  <c r="H29" i="113" s="1"/>
  <c r="D29" i="113"/>
  <c r="F28" i="113"/>
  <c r="E28" i="113"/>
  <c r="H28" i="113" s="1"/>
  <c r="D28" i="113"/>
  <c r="F27" i="113"/>
  <c r="E27" i="113"/>
  <c r="H27" i="113" s="1"/>
  <c r="D27" i="113"/>
  <c r="F26" i="113"/>
  <c r="E26" i="113"/>
  <c r="D26" i="113"/>
  <c r="H25" i="113"/>
  <c r="G24" i="113"/>
  <c r="H23" i="113"/>
  <c r="G23" i="113"/>
  <c r="H22" i="113"/>
  <c r="G22" i="113"/>
  <c r="H21" i="113"/>
  <c r="G21" i="113"/>
  <c r="H20" i="113"/>
  <c r="G20" i="113"/>
  <c r="H19" i="113"/>
  <c r="G18" i="113"/>
  <c r="H17" i="113"/>
  <c r="G17" i="113"/>
  <c r="H16" i="113"/>
  <c r="G16" i="113"/>
  <c r="H15" i="113"/>
  <c r="G15" i="113"/>
  <c r="H14" i="113"/>
  <c r="G14" i="113"/>
  <c r="H13" i="113"/>
  <c r="G12" i="113"/>
  <c r="H11" i="113"/>
  <c r="G11" i="113"/>
  <c r="H10" i="113"/>
  <c r="G10" i="113"/>
  <c r="H9" i="113"/>
  <c r="G9" i="113"/>
  <c r="H8" i="113"/>
  <c r="G8" i="113"/>
  <c r="F30" i="112"/>
  <c r="E30" i="112"/>
  <c r="H30" i="112" s="1"/>
  <c r="D30" i="112"/>
  <c r="F29" i="112"/>
  <c r="E29" i="112"/>
  <c r="H29" i="112" s="1"/>
  <c r="D29" i="112"/>
  <c r="F28" i="112"/>
  <c r="E28" i="112"/>
  <c r="H28" i="112" s="1"/>
  <c r="D28" i="112"/>
  <c r="F27" i="112"/>
  <c r="E27" i="112"/>
  <c r="H27" i="112" s="1"/>
  <c r="D27" i="112"/>
  <c r="F26" i="112"/>
  <c r="E26" i="112"/>
  <c r="D26" i="112"/>
  <c r="H25" i="112"/>
  <c r="G24" i="112"/>
  <c r="H23" i="112"/>
  <c r="G23" i="112"/>
  <c r="H22" i="112"/>
  <c r="G22" i="112"/>
  <c r="H21" i="112"/>
  <c r="G21" i="112"/>
  <c r="H20" i="112"/>
  <c r="G20" i="112"/>
  <c r="H19" i="112"/>
  <c r="G18" i="112"/>
  <c r="H17" i="112"/>
  <c r="G17" i="112"/>
  <c r="H16" i="112"/>
  <c r="G16" i="112"/>
  <c r="H15" i="112"/>
  <c r="G15" i="112"/>
  <c r="H14" i="112"/>
  <c r="G14" i="112"/>
  <c r="H13" i="112"/>
  <c r="G12" i="112"/>
  <c r="H11" i="112"/>
  <c r="G11" i="112"/>
  <c r="H10" i="112"/>
  <c r="G10" i="112"/>
  <c r="H9" i="112"/>
  <c r="G9" i="112"/>
  <c r="H8" i="112"/>
  <c r="G8" i="112"/>
  <c r="F30" i="111"/>
  <c r="E30" i="111"/>
  <c r="H30" i="111" s="1"/>
  <c r="D30" i="111"/>
  <c r="F29" i="111"/>
  <c r="E29" i="111"/>
  <c r="H29" i="111" s="1"/>
  <c r="D29" i="111"/>
  <c r="F28" i="111"/>
  <c r="E28" i="111"/>
  <c r="H28" i="111" s="1"/>
  <c r="D28" i="111"/>
  <c r="F27" i="111"/>
  <c r="E27" i="111"/>
  <c r="H27" i="111" s="1"/>
  <c r="D27" i="111"/>
  <c r="F26" i="111"/>
  <c r="E26" i="111"/>
  <c r="D26" i="111"/>
  <c r="H25" i="111"/>
  <c r="G24" i="111"/>
  <c r="H23" i="111"/>
  <c r="G23" i="111"/>
  <c r="H22" i="111"/>
  <c r="G22" i="111"/>
  <c r="H21" i="111"/>
  <c r="G21" i="111"/>
  <c r="H20" i="111"/>
  <c r="G20" i="111"/>
  <c r="H19" i="111"/>
  <c r="G18" i="111"/>
  <c r="H17" i="111"/>
  <c r="G17" i="111"/>
  <c r="H16" i="111"/>
  <c r="G16" i="111"/>
  <c r="H15" i="111"/>
  <c r="G15" i="111"/>
  <c r="H14" i="111"/>
  <c r="G14" i="111"/>
  <c r="H13" i="111"/>
  <c r="G12" i="111"/>
  <c r="H11" i="111"/>
  <c r="G11" i="111"/>
  <c r="H10" i="111"/>
  <c r="G10" i="111"/>
  <c r="H9" i="111"/>
  <c r="G9" i="111"/>
  <c r="H8" i="111"/>
  <c r="G8" i="111"/>
  <c r="F30" i="110"/>
  <c r="E30" i="110"/>
  <c r="H30" i="110" s="1"/>
  <c r="D30" i="110"/>
  <c r="F29" i="110"/>
  <c r="E29" i="110"/>
  <c r="H29" i="110" s="1"/>
  <c r="D29" i="110"/>
  <c r="F28" i="110"/>
  <c r="E28" i="110"/>
  <c r="H28" i="110" s="1"/>
  <c r="D28" i="110"/>
  <c r="F27" i="110"/>
  <c r="E27" i="110"/>
  <c r="H27" i="110" s="1"/>
  <c r="D27" i="110"/>
  <c r="F26" i="110"/>
  <c r="E26" i="110"/>
  <c r="D26" i="110"/>
  <c r="H25" i="110"/>
  <c r="G24" i="110"/>
  <c r="H23" i="110"/>
  <c r="G23" i="110"/>
  <c r="H22" i="110"/>
  <c r="G22" i="110"/>
  <c r="H21" i="110"/>
  <c r="G21" i="110"/>
  <c r="H20" i="110"/>
  <c r="G20" i="110"/>
  <c r="H19" i="110"/>
  <c r="G18" i="110"/>
  <c r="H17" i="110"/>
  <c r="G17" i="110"/>
  <c r="H16" i="110"/>
  <c r="G16" i="110"/>
  <c r="H15" i="110"/>
  <c r="G15" i="110"/>
  <c r="H14" i="110"/>
  <c r="G14" i="110"/>
  <c r="H13" i="110"/>
  <c r="G12" i="110"/>
  <c r="H11" i="110"/>
  <c r="G11" i="110"/>
  <c r="H10" i="110"/>
  <c r="G10" i="110"/>
  <c r="H9" i="110"/>
  <c r="G9" i="110"/>
  <c r="H8" i="110"/>
  <c r="G8" i="110"/>
  <c r="F30" i="109"/>
  <c r="E30" i="109"/>
  <c r="H30" i="109" s="1"/>
  <c r="D30" i="109"/>
  <c r="F29" i="109"/>
  <c r="E29" i="109"/>
  <c r="H29" i="109" s="1"/>
  <c r="D29" i="109"/>
  <c r="F28" i="109"/>
  <c r="E28" i="109"/>
  <c r="H28" i="109" s="1"/>
  <c r="D28" i="109"/>
  <c r="F27" i="109"/>
  <c r="E27" i="109"/>
  <c r="H27" i="109" s="1"/>
  <c r="D27" i="109"/>
  <c r="F26" i="109"/>
  <c r="E26" i="109"/>
  <c r="D26" i="109"/>
  <c r="H25" i="109"/>
  <c r="G24" i="109"/>
  <c r="H23" i="109"/>
  <c r="G23" i="109"/>
  <c r="H22" i="109"/>
  <c r="G22" i="109"/>
  <c r="H21" i="109"/>
  <c r="G21" i="109"/>
  <c r="H20" i="109"/>
  <c r="G20" i="109"/>
  <c r="H19" i="109"/>
  <c r="G18" i="109"/>
  <c r="H17" i="109"/>
  <c r="G17" i="109"/>
  <c r="H16" i="109"/>
  <c r="G16" i="109"/>
  <c r="H15" i="109"/>
  <c r="G15" i="109"/>
  <c r="H14" i="109"/>
  <c r="G14" i="109"/>
  <c r="H13" i="109"/>
  <c r="G12" i="109"/>
  <c r="H11" i="109"/>
  <c r="G11" i="109"/>
  <c r="H10" i="109"/>
  <c r="G10" i="109"/>
  <c r="H9" i="109"/>
  <c r="G9" i="109"/>
  <c r="H8" i="109"/>
  <c r="G8" i="109"/>
  <c r="G24" i="108"/>
  <c r="G18" i="108"/>
  <c r="G12" i="108"/>
  <c r="G11" i="108"/>
  <c r="G55" i="107"/>
  <c r="G43" i="107"/>
  <c r="G42" i="107"/>
  <c r="E61" i="107"/>
  <c r="H61" i="107" s="1"/>
  <c r="E57" i="107"/>
  <c r="G52" i="107"/>
  <c r="G53" i="107"/>
  <c r="G54" i="107"/>
  <c r="G51" i="107"/>
  <c r="G46" i="107"/>
  <c r="G47" i="107"/>
  <c r="G48" i="107"/>
  <c r="G45" i="107"/>
  <c r="G40" i="107"/>
  <c r="G41" i="107"/>
  <c r="G39" i="107"/>
  <c r="K58" i="107"/>
  <c r="K59" i="107"/>
  <c r="K60" i="107"/>
  <c r="K57" i="107"/>
  <c r="K52" i="107"/>
  <c r="K53" i="107"/>
  <c r="K54" i="107"/>
  <c r="K51" i="107"/>
  <c r="K46" i="107"/>
  <c r="K47" i="107"/>
  <c r="K48" i="107"/>
  <c r="K45" i="107"/>
  <c r="K40" i="107"/>
  <c r="K41" i="107"/>
  <c r="K42" i="107"/>
  <c r="K39" i="107"/>
  <c r="H9" i="107"/>
  <c r="H39" i="107"/>
  <c r="F61" i="109" l="1"/>
  <c r="G44" i="107"/>
  <c r="K44" i="107"/>
  <c r="K50" i="107"/>
  <c r="K56" i="107"/>
  <c r="K62" i="107"/>
  <c r="G43" i="112"/>
  <c r="G55" i="112"/>
  <c r="G49" i="111"/>
  <c r="G43" i="109"/>
  <c r="G55" i="109"/>
  <c r="G13" i="109"/>
  <c r="G25" i="109"/>
  <c r="G55" i="108"/>
  <c r="G19" i="113"/>
  <c r="G19" i="111"/>
  <c r="G43" i="113"/>
  <c r="G55" i="113"/>
  <c r="G49" i="113"/>
  <c r="G13" i="113"/>
  <c r="G25" i="113"/>
  <c r="G49" i="112"/>
  <c r="G25" i="112"/>
  <c r="G13" i="112"/>
  <c r="G19" i="112"/>
  <c r="G43" i="111"/>
  <c r="G55" i="111"/>
  <c r="G13" i="111"/>
  <c r="G25" i="111"/>
  <c r="G43" i="110"/>
  <c r="G55" i="110"/>
  <c r="G49" i="110"/>
  <c r="G13" i="110"/>
  <c r="G25" i="110"/>
  <c r="G19" i="110"/>
  <c r="G49" i="109"/>
  <c r="G19" i="109"/>
  <c r="G43" i="108"/>
  <c r="G49" i="108"/>
  <c r="G50" i="107"/>
  <c r="G56" i="107"/>
  <c r="E61" i="113"/>
  <c r="G56" i="113" s="1"/>
  <c r="E31" i="113"/>
  <c r="H31" i="113" s="1"/>
  <c r="D61" i="113"/>
  <c r="E61" i="112"/>
  <c r="G59" i="112" s="1"/>
  <c r="E31" i="112"/>
  <c r="G27" i="112" s="1"/>
  <c r="D61" i="111"/>
  <c r="F61" i="111"/>
  <c r="D31" i="111"/>
  <c r="F61" i="110"/>
  <c r="D61" i="110"/>
  <c r="D31" i="110"/>
  <c r="F31" i="110"/>
  <c r="F31" i="109"/>
  <c r="D31" i="109"/>
  <c r="F61" i="108"/>
  <c r="F61" i="113"/>
  <c r="F31" i="113"/>
  <c r="D31" i="113"/>
  <c r="H56" i="112"/>
  <c r="D61" i="112"/>
  <c r="F61" i="112"/>
  <c r="D31" i="112"/>
  <c r="F31" i="112"/>
  <c r="H26" i="112"/>
  <c r="E61" i="111"/>
  <c r="H61" i="111" s="1"/>
  <c r="F31" i="111"/>
  <c r="E31" i="111"/>
  <c r="G29" i="111" s="1"/>
  <c r="E61" i="110"/>
  <c r="H61" i="110" s="1"/>
  <c r="E31" i="110"/>
  <c r="G29" i="110" s="1"/>
  <c r="D61" i="109"/>
  <c r="E61" i="109"/>
  <c r="G58" i="109" s="1"/>
  <c r="E31" i="109"/>
  <c r="H31" i="109" s="1"/>
  <c r="D61" i="108"/>
  <c r="E61" i="108"/>
  <c r="H61" i="108" s="1"/>
  <c r="H56" i="113"/>
  <c r="H56" i="111"/>
  <c r="H56" i="110"/>
  <c r="H56" i="109"/>
  <c r="H26" i="113"/>
  <c r="H26" i="111"/>
  <c r="H26" i="110"/>
  <c r="H26" i="109"/>
  <c r="G56" i="112" l="1"/>
  <c r="G57" i="112"/>
  <c r="G59" i="113"/>
  <c r="G58" i="112"/>
  <c r="G60" i="112"/>
  <c r="H61" i="112"/>
  <c r="G58" i="113"/>
  <c r="G60" i="113"/>
  <c r="G57" i="108"/>
  <c r="G58" i="111"/>
  <c r="G26" i="113"/>
  <c r="G29" i="113"/>
  <c r="G29" i="112"/>
  <c r="G56" i="110"/>
  <c r="G30" i="113"/>
  <c r="G57" i="109"/>
  <c r="G60" i="109"/>
  <c r="G28" i="109"/>
  <c r="G27" i="109"/>
  <c r="G29" i="109"/>
  <c r="G30" i="109"/>
  <c r="G56" i="108"/>
  <c r="G58" i="108"/>
  <c r="G59" i="108"/>
  <c r="G60" i="108"/>
  <c r="G57" i="113"/>
  <c r="H61" i="113"/>
  <c r="G28" i="113"/>
  <c r="G27" i="113"/>
  <c r="G28" i="112"/>
  <c r="G30" i="112"/>
  <c r="G59" i="109"/>
  <c r="G56" i="109"/>
  <c r="H61" i="109"/>
  <c r="G26" i="109"/>
  <c r="H31" i="112"/>
  <c r="G26" i="112"/>
  <c r="G56" i="111"/>
  <c r="G30" i="111"/>
  <c r="H31" i="111"/>
  <c r="G58" i="110"/>
  <c r="G30" i="110"/>
  <c r="H31" i="110"/>
  <c r="G59" i="111"/>
  <c r="G60" i="111"/>
  <c r="G57" i="111"/>
  <c r="G28" i="111"/>
  <c r="G27" i="111"/>
  <c r="G26" i="111"/>
  <c r="G59" i="110"/>
  <c r="G60" i="110"/>
  <c r="G57" i="110"/>
  <c r="G28" i="110"/>
  <c r="G27" i="110"/>
  <c r="G26" i="110"/>
  <c r="G61" i="112" l="1"/>
  <c r="G61" i="113"/>
  <c r="G61" i="109"/>
  <c r="G61" i="108"/>
  <c r="G31" i="113"/>
  <c r="G61" i="110"/>
  <c r="G31" i="110"/>
  <c r="G31" i="109"/>
  <c r="G31" i="112"/>
  <c r="G61" i="111"/>
  <c r="G31" i="111"/>
  <c r="N19" i="147" l="1"/>
  <c r="G22" i="147"/>
  <c r="G19" i="147"/>
  <c r="S19" i="147"/>
  <c r="T29" i="147" s="1"/>
  <c r="S20" i="147"/>
  <c r="T30" i="147" s="1"/>
  <c r="S21" i="147"/>
  <c r="T31" i="147" s="1"/>
  <c r="S22" i="147"/>
  <c r="T32" i="147" s="1"/>
  <c r="S23" i="147"/>
  <c r="S24" i="147"/>
  <c r="S25" i="147"/>
  <c r="L19" i="147"/>
  <c r="M29" i="147" s="1"/>
  <c r="L20" i="147"/>
  <c r="M30" i="147" s="1"/>
  <c r="L21" i="147"/>
  <c r="M31" i="147" s="1"/>
  <c r="L22" i="147"/>
  <c r="M32" i="147" s="1"/>
  <c r="L23" i="147"/>
  <c r="L24" i="147"/>
  <c r="L25" i="147"/>
  <c r="F19" i="147"/>
  <c r="F29" i="147" s="1"/>
  <c r="F20" i="147"/>
  <c r="F21" i="147"/>
  <c r="F22" i="147"/>
  <c r="F23" i="147"/>
  <c r="F24" i="147"/>
  <c r="F25" i="147"/>
  <c r="F30" i="108"/>
  <c r="E30" i="108"/>
  <c r="H30" i="108" s="1"/>
  <c r="D30" i="108"/>
  <c r="F29" i="108"/>
  <c r="E29" i="108"/>
  <c r="H29" i="108" s="1"/>
  <c r="D29" i="108"/>
  <c r="F28" i="108"/>
  <c r="E28" i="108"/>
  <c r="H28" i="108" s="1"/>
  <c r="D28" i="108"/>
  <c r="F27" i="108"/>
  <c r="E27" i="108"/>
  <c r="D27" i="108"/>
  <c r="F26" i="108"/>
  <c r="E26" i="108"/>
  <c r="H26" i="108" s="1"/>
  <c r="D26" i="108"/>
  <c r="H25" i="108"/>
  <c r="H23" i="108"/>
  <c r="G23" i="108"/>
  <c r="H22" i="108"/>
  <c r="G22" i="108"/>
  <c r="H21" i="108"/>
  <c r="G21" i="108"/>
  <c r="H20" i="108"/>
  <c r="G20" i="108"/>
  <c r="H19" i="108"/>
  <c r="H17" i="108"/>
  <c r="G17" i="108"/>
  <c r="H16" i="108"/>
  <c r="G16" i="108"/>
  <c r="H15" i="108"/>
  <c r="G15" i="108"/>
  <c r="H14" i="108"/>
  <c r="G14" i="108"/>
  <c r="H13" i="108"/>
  <c r="H11" i="108"/>
  <c r="H10" i="108"/>
  <c r="G10" i="108"/>
  <c r="H9" i="108"/>
  <c r="G9" i="108"/>
  <c r="H8" i="108"/>
  <c r="G8" i="108"/>
  <c r="E59" i="107"/>
  <c r="H59" i="107" s="1"/>
  <c r="F61" i="107"/>
  <c r="D61" i="107"/>
  <c r="F60" i="107"/>
  <c r="E60" i="107"/>
  <c r="H60" i="107" s="1"/>
  <c r="D60" i="107"/>
  <c r="F59" i="107"/>
  <c r="D59" i="107"/>
  <c r="F58" i="107"/>
  <c r="E58" i="107"/>
  <c r="H58" i="107" s="1"/>
  <c r="D58" i="107"/>
  <c r="H57" i="107"/>
  <c r="F57" i="107"/>
  <c r="D57" i="107"/>
  <c r="H56" i="107"/>
  <c r="H54" i="107"/>
  <c r="H53" i="107"/>
  <c r="H52" i="107"/>
  <c r="H51" i="107"/>
  <c r="H50" i="107"/>
  <c r="H48" i="107"/>
  <c r="H47" i="107"/>
  <c r="H46" i="107"/>
  <c r="H45" i="107"/>
  <c r="H44" i="107"/>
  <c r="H42" i="107"/>
  <c r="H41" i="107"/>
  <c r="H40" i="107"/>
  <c r="D31" i="107"/>
  <c r="F31" i="107"/>
  <c r="D30" i="107"/>
  <c r="D27" i="107"/>
  <c r="H14" i="107"/>
  <c r="G14" i="116"/>
  <c r="G13" i="116"/>
  <c r="G12" i="116"/>
  <c r="G11" i="116"/>
  <c r="G10" i="116"/>
  <c r="G9" i="116"/>
  <c r="F31" i="108" l="1"/>
  <c r="G15" i="116"/>
  <c r="G19" i="108"/>
  <c r="G13" i="108"/>
  <c r="E31" i="108"/>
  <c r="H31" i="108" s="1"/>
  <c r="D62" i="107"/>
  <c r="F62" i="107"/>
  <c r="H27" i="108"/>
  <c r="D31" i="108"/>
  <c r="G25" i="108"/>
  <c r="E62" i="107"/>
  <c r="G59" i="107" s="1"/>
  <c r="G28" i="108" l="1"/>
  <c r="G30" i="108"/>
  <c r="G27" i="108"/>
  <c r="G26" i="108"/>
  <c r="G29" i="108"/>
  <c r="G60" i="107"/>
  <c r="H62" i="107"/>
  <c r="G57" i="107"/>
  <c r="G61" i="107"/>
  <c r="G58" i="107"/>
  <c r="G31" i="108" l="1"/>
  <c r="G62" i="107"/>
  <c r="H40" i="145"/>
  <c r="H41" i="145"/>
  <c r="B40" i="145"/>
  <c r="I21" i="122" l="1"/>
  <c r="B21" i="122"/>
  <c r="P22" i="146" l="1"/>
  <c r="O22" i="146"/>
  <c r="N22" i="146"/>
  <c r="Q25" i="146"/>
  <c r="T26" i="146"/>
  <c r="S26" i="146"/>
  <c r="Q26" i="146"/>
  <c r="P26" i="146"/>
  <c r="O26" i="146"/>
  <c r="N26" i="146"/>
  <c r="L26" i="146"/>
  <c r="K26" i="146"/>
  <c r="J26" i="146"/>
  <c r="I26" i="146"/>
  <c r="F26" i="146"/>
  <c r="E26" i="146"/>
  <c r="C26" i="146"/>
  <c r="B26" i="146"/>
  <c r="T25" i="146"/>
  <c r="S25" i="146"/>
  <c r="P25" i="146"/>
  <c r="O25" i="146"/>
  <c r="N25" i="146"/>
  <c r="L25" i="146"/>
  <c r="K25" i="146"/>
  <c r="J25" i="146"/>
  <c r="I25" i="146"/>
  <c r="F25" i="146"/>
  <c r="E25" i="146"/>
  <c r="C25" i="146"/>
  <c r="B25" i="146"/>
  <c r="T24" i="146"/>
  <c r="S24" i="146"/>
  <c r="Q24" i="146"/>
  <c r="P24" i="146"/>
  <c r="O24" i="146"/>
  <c r="N24" i="146"/>
  <c r="L24" i="146"/>
  <c r="K24" i="146"/>
  <c r="J24" i="146"/>
  <c r="I24" i="146"/>
  <c r="F24" i="146"/>
  <c r="E24" i="146"/>
  <c r="C24" i="146"/>
  <c r="B24" i="146"/>
  <c r="T23" i="146"/>
  <c r="S23" i="146"/>
  <c r="Q23" i="146"/>
  <c r="P23" i="146"/>
  <c r="O23" i="146"/>
  <c r="N23" i="146"/>
  <c r="L23" i="146"/>
  <c r="K23" i="146"/>
  <c r="J23" i="146"/>
  <c r="I23" i="146"/>
  <c r="F23" i="146"/>
  <c r="E23" i="146"/>
  <c r="C23" i="146"/>
  <c r="B23" i="146"/>
  <c r="T22" i="146"/>
  <c r="S22" i="146"/>
  <c r="L22" i="146"/>
  <c r="K22" i="146"/>
  <c r="J22" i="146"/>
  <c r="I22" i="146"/>
  <c r="F22" i="146"/>
  <c r="E22" i="146"/>
  <c r="C22" i="146"/>
  <c r="B22" i="146"/>
  <c r="T21" i="146"/>
  <c r="S21" i="146"/>
  <c r="P21" i="146"/>
  <c r="O21" i="146"/>
  <c r="N21" i="146"/>
  <c r="R21" i="146" s="1"/>
  <c r="L21" i="146"/>
  <c r="K21" i="146"/>
  <c r="J21" i="146"/>
  <c r="I21" i="146"/>
  <c r="F21" i="146"/>
  <c r="E21" i="146"/>
  <c r="C21" i="146"/>
  <c r="B21" i="146"/>
  <c r="T20" i="146"/>
  <c r="P20" i="146"/>
  <c r="O20" i="146"/>
  <c r="N20" i="146"/>
  <c r="R20" i="146" s="1"/>
  <c r="L20" i="146"/>
  <c r="K20" i="146"/>
  <c r="J20" i="146"/>
  <c r="I20" i="146"/>
  <c r="F20" i="146"/>
  <c r="E20" i="146"/>
  <c r="C20" i="146"/>
  <c r="B20" i="146"/>
  <c r="D23" i="146" l="1"/>
  <c r="D25" i="146"/>
  <c r="D22" i="146"/>
  <c r="D21" i="146"/>
  <c r="R23" i="146"/>
  <c r="R24" i="146"/>
  <c r="G20" i="146"/>
  <c r="D26" i="146"/>
  <c r="G26" i="146"/>
  <c r="R26" i="146"/>
  <c r="G23" i="146"/>
  <c r="G24" i="146"/>
  <c r="G25" i="146"/>
  <c r="R25" i="146"/>
  <c r="D20" i="146"/>
  <c r="R22" i="146"/>
  <c r="D24" i="146"/>
  <c r="G21" i="146"/>
  <c r="G22" i="146"/>
  <c r="C28" i="147" l="1"/>
  <c r="D28" i="147"/>
  <c r="E28" i="147"/>
  <c r="B28" i="147"/>
  <c r="R19" i="128" l="1"/>
  <c r="P21" i="128"/>
  <c r="R21" i="128"/>
  <c r="B19" i="128"/>
  <c r="C19" i="128"/>
  <c r="D19" i="128"/>
  <c r="E19" i="128"/>
  <c r="F19" i="128"/>
  <c r="G19" i="128"/>
  <c r="H19" i="128"/>
  <c r="I19" i="128"/>
  <c r="J19" i="128"/>
  <c r="K19" i="128"/>
  <c r="L19" i="128"/>
  <c r="M19" i="128"/>
  <c r="N19" i="128"/>
  <c r="O19" i="128"/>
  <c r="P19" i="128"/>
  <c r="Q19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P20" i="128"/>
  <c r="Q20" i="128"/>
  <c r="R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Q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P22" i="128"/>
  <c r="Q22" i="128"/>
  <c r="R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B24" i="128"/>
  <c r="C24" i="128"/>
  <c r="D24" i="128"/>
  <c r="E24" i="128"/>
  <c r="F24" i="128"/>
  <c r="G24" i="128"/>
  <c r="H24" i="128"/>
  <c r="I24" i="128"/>
  <c r="J24" i="128"/>
  <c r="K24" i="128"/>
  <c r="L24" i="128"/>
  <c r="M24" i="128"/>
  <c r="N24" i="128"/>
  <c r="O24" i="128"/>
  <c r="P24" i="128"/>
  <c r="Q24" i="128"/>
  <c r="R24" i="128"/>
  <c r="B20" i="147"/>
  <c r="C20" i="147"/>
  <c r="D20" i="147"/>
  <c r="E20" i="147"/>
  <c r="G20" i="147"/>
  <c r="H20" i="147"/>
  <c r="I30" i="147" s="1"/>
  <c r="I20" i="147"/>
  <c r="J30" i="147" s="1"/>
  <c r="J20" i="147"/>
  <c r="K30" i="147" s="1"/>
  <c r="K20" i="147"/>
  <c r="L30" i="147" s="1"/>
  <c r="M20" i="147"/>
  <c r="N20" i="147"/>
  <c r="O20" i="147"/>
  <c r="P30" i="147" s="1"/>
  <c r="P20" i="147"/>
  <c r="Q30" i="147" s="1"/>
  <c r="Q20" i="147"/>
  <c r="R30" i="147" s="1"/>
  <c r="R20" i="147"/>
  <c r="S30" i="147" s="1"/>
  <c r="T20" i="147"/>
  <c r="U20" i="147"/>
  <c r="B21" i="147"/>
  <c r="C21" i="147"/>
  <c r="D21" i="147"/>
  <c r="E21" i="147"/>
  <c r="G21" i="147"/>
  <c r="H21" i="147"/>
  <c r="I31" i="147" s="1"/>
  <c r="I21" i="147"/>
  <c r="J31" i="147" s="1"/>
  <c r="J21" i="147"/>
  <c r="K31" i="147" s="1"/>
  <c r="K21" i="147"/>
  <c r="L31" i="147" s="1"/>
  <c r="M21" i="147"/>
  <c r="N21" i="147"/>
  <c r="O21" i="147"/>
  <c r="P31" i="147" s="1"/>
  <c r="P21" i="147"/>
  <c r="Q31" i="147" s="1"/>
  <c r="Q21" i="147"/>
  <c r="R31" i="147" s="1"/>
  <c r="R21" i="147"/>
  <c r="S31" i="147" s="1"/>
  <c r="T21" i="147"/>
  <c r="U21" i="147"/>
  <c r="B22" i="147"/>
  <c r="C22" i="147"/>
  <c r="D22" i="147"/>
  <c r="E22" i="147"/>
  <c r="H22" i="147"/>
  <c r="I32" i="147" s="1"/>
  <c r="I22" i="147"/>
  <c r="J32" i="147" s="1"/>
  <c r="J22" i="147"/>
  <c r="K32" i="147" s="1"/>
  <c r="K22" i="147"/>
  <c r="L32" i="147" s="1"/>
  <c r="M22" i="147"/>
  <c r="N22" i="147"/>
  <c r="O22" i="147"/>
  <c r="P32" i="147" s="1"/>
  <c r="P22" i="147"/>
  <c r="Q32" i="147" s="1"/>
  <c r="Q22" i="147"/>
  <c r="R32" i="147" s="1"/>
  <c r="R22" i="147"/>
  <c r="S32" i="147" s="1"/>
  <c r="T22" i="147"/>
  <c r="U22" i="147"/>
  <c r="B23" i="147"/>
  <c r="C23" i="147"/>
  <c r="D23" i="147"/>
  <c r="E23" i="147"/>
  <c r="G23" i="147"/>
  <c r="H23" i="147"/>
  <c r="I23" i="147"/>
  <c r="J23" i="147"/>
  <c r="K23" i="147"/>
  <c r="M23" i="147"/>
  <c r="N23" i="147"/>
  <c r="O23" i="147"/>
  <c r="P23" i="147"/>
  <c r="Q23" i="147"/>
  <c r="R23" i="147"/>
  <c r="T23" i="147"/>
  <c r="U23" i="147"/>
  <c r="B24" i="147"/>
  <c r="C24" i="147"/>
  <c r="D24" i="147"/>
  <c r="E24" i="147"/>
  <c r="G24" i="147"/>
  <c r="H24" i="147"/>
  <c r="I24" i="147"/>
  <c r="J24" i="147"/>
  <c r="K24" i="147"/>
  <c r="M24" i="147"/>
  <c r="N24" i="147"/>
  <c r="O24" i="147"/>
  <c r="P24" i="147"/>
  <c r="Q24" i="147"/>
  <c r="R24" i="147"/>
  <c r="T24" i="147"/>
  <c r="U24" i="147"/>
  <c r="B25" i="147"/>
  <c r="C25" i="147"/>
  <c r="D25" i="147"/>
  <c r="E25" i="147"/>
  <c r="G25" i="147"/>
  <c r="H25" i="147"/>
  <c r="I25" i="147"/>
  <c r="J25" i="147"/>
  <c r="K25" i="147"/>
  <c r="M25" i="147"/>
  <c r="N25" i="147"/>
  <c r="O25" i="147"/>
  <c r="P25" i="147"/>
  <c r="Q25" i="147"/>
  <c r="R25" i="147"/>
  <c r="T25" i="147"/>
  <c r="U25" i="147"/>
  <c r="R23" i="128" l="1"/>
  <c r="H38" i="145"/>
  <c r="J38" i="145"/>
  <c r="D38" i="145"/>
  <c r="F21" i="140" l="1"/>
  <c r="F21" i="139"/>
  <c r="F21" i="120"/>
  <c r="F19" i="140"/>
  <c r="F19" i="139"/>
  <c r="F19" i="120"/>
  <c r="F17" i="140"/>
  <c r="F17" i="139"/>
  <c r="F17" i="120"/>
  <c r="F15" i="140"/>
  <c r="F15" i="139"/>
  <c r="F15" i="120"/>
  <c r="F13" i="140"/>
  <c r="F13" i="139"/>
  <c r="F13" i="120"/>
  <c r="F11" i="140"/>
  <c r="F11" i="120"/>
  <c r="F19" i="141" l="1"/>
  <c r="F11" i="141"/>
  <c r="F11" i="139"/>
  <c r="F17" i="141" l="1"/>
  <c r="F21" i="141"/>
  <c r="F13" i="141"/>
  <c r="F15" i="141"/>
  <c r="G17" i="116" l="1"/>
  <c r="G18" i="116"/>
  <c r="G19" i="116"/>
  <c r="G20" i="116"/>
  <c r="G21" i="116"/>
  <c r="G16" i="116"/>
  <c r="G22" i="116" l="1"/>
  <c r="C19" i="147" l="1"/>
  <c r="C29" i="147" s="1"/>
  <c r="D19" i="147"/>
  <c r="D29" i="147" s="1"/>
  <c r="E19" i="147"/>
  <c r="E29" i="147" s="1"/>
  <c r="B19" i="147"/>
  <c r="B29" i="147" s="1"/>
  <c r="G9" i="141" l="1"/>
  <c r="H9" i="141"/>
  <c r="I9" i="141"/>
  <c r="J9" i="141"/>
  <c r="G10" i="141"/>
  <c r="H10" i="141"/>
  <c r="I10" i="141"/>
  <c r="J10" i="141"/>
  <c r="G11" i="141"/>
  <c r="H11" i="141"/>
  <c r="I11" i="141"/>
  <c r="J11" i="141"/>
  <c r="G12" i="141"/>
  <c r="H12" i="141"/>
  <c r="I12" i="141"/>
  <c r="J12" i="141"/>
  <c r="G13" i="141"/>
  <c r="H13" i="141"/>
  <c r="I13" i="141"/>
  <c r="J13" i="141"/>
  <c r="G14" i="141"/>
  <c r="H14" i="141"/>
  <c r="I14" i="141"/>
  <c r="J14" i="141"/>
  <c r="G15" i="141"/>
  <c r="H15" i="141"/>
  <c r="I15" i="141"/>
  <c r="J15" i="141"/>
  <c r="G16" i="141"/>
  <c r="H16" i="141"/>
  <c r="I16" i="141"/>
  <c r="J16" i="141"/>
  <c r="G17" i="141"/>
  <c r="H17" i="141"/>
  <c r="I17" i="141"/>
  <c r="J17" i="141"/>
  <c r="G18" i="141"/>
  <c r="H18" i="141"/>
  <c r="I18" i="141"/>
  <c r="J18" i="141"/>
  <c r="G19" i="141"/>
  <c r="H19" i="141"/>
  <c r="I19" i="141"/>
  <c r="J19" i="141"/>
  <c r="G20" i="141"/>
  <c r="H20" i="141"/>
  <c r="I20" i="141"/>
  <c r="J20" i="141"/>
  <c r="G21" i="141"/>
  <c r="H21" i="141"/>
  <c r="I21" i="141"/>
  <c r="J21" i="141"/>
  <c r="G22" i="141"/>
  <c r="H22" i="141"/>
  <c r="I22" i="141"/>
  <c r="J22" i="141"/>
  <c r="G23" i="141"/>
  <c r="H23" i="141"/>
  <c r="I23" i="141"/>
  <c r="J23" i="141"/>
  <c r="G24" i="141"/>
  <c r="H24" i="141"/>
  <c r="I24" i="141"/>
  <c r="J24" i="141"/>
  <c r="G8" i="141"/>
  <c r="J8" i="141"/>
  <c r="I8" i="141"/>
  <c r="H8" i="141"/>
  <c r="K19" i="141" l="1"/>
  <c r="K17" i="141"/>
  <c r="K9" i="141"/>
  <c r="K14" i="141"/>
  <c r="K12" i="141"/>
  <c r="K24" i="141"/>
  <c r="K22" i="141"/>
  <c r="K20" i="141"/>
  <c r="K18" i="141"/>
  <c r="K15" i="141"/>
  <c r="K23" i="141"/>
  <c r="K16" i="141"/>
  <c r="K13" i="141"/>
  <c r="K11" i="141"/>
  <c r="K10" i="141"/>
  <c r="K21" i="141"/>
  <c r="K8" i="141"/>
  <c r="C11" i="141" l="1"/>
  <c r="D11" i="141"/>
  <c r="C13" i="141"/>
  <c r="D13" i="141"/>
  <c r="C15" i="141"/>
  <c r="D15" i="141"/>
  <c r="C17" i="141"/>
  <c r="D17" i="141"/>
  <c r="C19" i="141"/>
  <c r="D19" i="141"/>
  <c r="C21" i="141"/>
  <c r="D21" i="141"/>
  <c r="C8" i="140"/>
  <c r="D8" i="140"/>
  <c r="C9" i="140"/>
  <c r="D9" i="140"/>
  <c r="C10" i="140"/>
  <c r="D10" i="140"/>
  <c r="C11" i="140"/>
  <c r="D11" i="140"/>
  <c r="C12" i="140"/>
  <c r="D12" i="140"/>
  <c r="C13" i="140"/>
  <c r="D13" i="140"/>
  <c r="C14" i="140"/>
  <c r="D14" i="140"/>
  <c r="C15" i="140"/>
  <c r="D15" i="140"/>
  <c r="C16" i="140"/>
  <c r="D16" i="140"/>
  <c r="C17" i="140"/>
  <c r="D17" i="140"/>
  <c r="C18" i="140"/>
  <c r="D18" i="140"/>
  <c r="C19" i="140"/>
  <c r="D19" i="140"/>
  <c r="C20" i="140"/>
  <c r="D20" i="140"/>
  <c r="C21" i="140"/>
  <c r="D21" i="140"/>
  <c r="B21" i="140"/>
  <c r="B20" i="140"/>
  <c r="B19" i="140"/>
  <c r="B18" i="140"/>
  <c r="B17" i="140"/>
  <c r="B16" i="140"/>
  <c r="B15" i="140"/>
  <c r="B14" i="140"/>
  <c r="B13" i="140"/>
  <c r="B12" i="140"/>
  <c r="B11" i="140"/>
  <c r="B10" i="140"/>
  <c r="B9" i="140"/>
  <c r="B8" i="140"/>
  <c r="C8" i="139"/>
  <c r="D8" i="139"/>
  <c r="C9" i="139"/>
  <c r="D9" i="139"/>
  <c r="C10" i="139"/>
  <c r="D10" i="139"/>
  <c r="C11" i="139"/>
  <c r="D11" i="139"/>
  <c r="C12" i="139"/>
  <c r="D12" i="139"/>
  <c r="C13" i="139"/>
  <c r="D13" i="139"/>
  <c r="C14" i="139"/>
  <c r="D14" i="139"/>
  <c r="C15" i="139"/>
  <c r="D15" i="139"/>
  <c r="C16" i="139"/>
  <c r="D16" i="139"/>
  <c r="C17" i="139"/>
  <c r="D17" i="139"/>
  <c r="C18" i="139"/>
  <c r="D18" i="139"/>
  <c r="C19" i="139"/>
  <c r="D19" i="139"/>
  <c r="C20" i="139"/>
  <c r="D20" i="139"/>
  <c r="C21" i="139"/>
  <c r="D21" i="139"/>
  <c r="B21" i="139"/>
  <c r="B20" i="139"/>
  <c r="B19" i="139"/>
  <c r="B18" i="139"/>
  <c r="B17" i="139"/>
  <c r="B16" i="139"/>
  <c r="B15" i="139"/>
  <c r="B14" i="139"/>
  <c r="B13" i="139"/>
  <c r="B12" i="139"/>
  <c r="B11" i="139"/>
  <c r="B10" i="139"/>
  <c r="B9" i="139"/>
  <c r="B8" i="139"/>
  <c r="C8" i="120"/>
  <c r="D8" i="120"/>
  <c r="C9" i="120"/>
  <c r="D9" i="120"/>
  <c r="C10" i="120"/>
  <c r="D10" i="120"/>
  <c r="C11" i="120"/>
  <c r="D11" i="120"/>
  <c r="C12" i="120"/>
  <c r="D12" i="120"/>
  <c r="C13" i="120"/>
  <c r="D13" i="120"/>
  <c r="C14" i="120"/>
  <c r="D14" i="120"/>
  <c r="C15" i="120"/>
  <c r="D15" i="120"/>
  <c r="C16" i="120"/>
  <c r="D16" i="120"/>
  <c r="C17" i="120"/>
  <c r="D17" i="120"/>
  <c r="C18" i="120"/>
  <c r="D18" i="120"/>
  <c r="C19" i="120"/>
  <c r="D19" i="120"/>
  <c r="C20" i="120"/>
  <c r="D20" i="120"/>
  <c r="C21" i="120"/>
  <c r="D21" i="120"/>
  <c r="B21" i="120"/>
  <c r="B20" i="120"/>
  <c r="B19" i="120"/>
  <c r="B18" i="120"/>
  <c r="B17" i="120"/>
  <c r="B16" i="120"/>
  <c r="B15" i="120"/>
  <c r="B14" i="120"/>
  <c r="B13" i="120"/>
  <c r="B12" i="120"/>
  <c r="B11" i="120"/>
  <c r="B10" i="120"/>
  <c r="B9" i="120"/>
  <c r="B8" i="120"/>
  <c r="B22" i="120" l="1"/>
  <c r="D22" i="120"/>
  <c r="C22" i="120"/>
  <c r="Q28" i="147" l="1"/>
  <c r="R28" i="147"/>
  <c r="P28" i="147"/>
  <c r="O30" i="147"/>
  <c r="O31" i="147"/>
  <c r="O32" i="147"/>
  <c r="O29" i="147"/>
  <c r="J28" i="147"/>
  <c r="I28" i="147"/>
  <c r="H30" i="147"/>
  <c r="H31" i="147"/>
  <c r="H32" i="147"/>
  <c r="H29" i="147"/>
  <c r="T19" i="147" l="1"/>
  <c r="M19" i="147"/>
  <c r="R19" i="147"/>
  <c r="S29" i="147" s="1"/>
  <c r="Q19" i="147"/>
  <c r="R29" i="147" s="1"/>
  <c r="P19" i="147"/>
  <c r="Q29" i="147" s="1"/>
  <c r="O19" i="147"/>
  <c r="P29" i="147" s="1"/>
  <c r="K19" i="147"/>
  <c r="L29" i="147" s="1"/>
  <c r="J19" i="147"/>
  <c r="K29" i="147" s="1"/>
  <c r="I19" i="147"/>
  <c r="J29" i="147" s="1"/>
  <c r="H19" i="147"/>
  <c r="I29" i="147" s="1"/>
  <c r="U19" i="147" l="1"/>
  <c r="K7" i="146" l="1"/>
  <c r="H7" i="146" l="1"/>
  <c r="M7" i="146"/>
  <c r="I7" i="146"/>
  <c r="C7" i="146"/>
  <c r="E7" i="146"/>
  <c r="E40" i="145"/>
  <c r="G40" i="145" s="1"/>
  <c r="F47" i="145"/>
  <c r="J41" i="145"/>
  <c r="I41" i="145"/>
  <c r="I49" i="145"/>
  <c r="I40" i="145"/>
  <c r="I48" i="145"/>
  <c r="I39" i="145"/>
  <c r="H39" i="145"/>
  <c r="E41" i="145"/>
  <c r="F49" i="145" s="1"/>
  <c r="F40" i="145"/>
  <c r="D41" i="145"/>
  <c r="C39" i="145"/>
  <c r="C40" i="145"/>
  <c r="C41" i="145"/>
  <c r="B41" i="145"/>
  <c r="C49" i="145" s="1"/>
  <c r="C48" i="145"/>
  <c r="B39" i="145"/>
  <c r="C47" i="145" s="1"/>
  <c r="I38" i="145"/>
  <c r="F38" i="145"/>
  <c r="E38" i="145"/>
  <c r="C38" i="145"/>
  <c r="B38" i="145"/>
  <c r="H43" i="145"/>
  <c r="E43" i="145"/>
  <c r="B43" i="145"/>
  <c r="I47" i="145" l="1"/>
  <c r="J39" i="145"/>
  <c r="D40" i="145"/>
  <c r="J40" i="145"/>
  <c r="D39" i="145"/>
  <c r="L7" i="146"/>
  <c r="F7" i="146"/>
  <c r="J7" i="146"/>
  <c r="F48" i="145"/>
  <c r="I34" i="113"/>
  <c r="I4" i="113"/>
  <c r="I34" i="112"/>
  <c r="I4" i="112"/>
  <c r="I34" i="111"/>
  <c r="I4" i="111"/>
  <c r="I34" i="110"/>
  <c r="I4" i="110"/>
  <c r="I34" i="109"/>
  <c r="I4" i="109"/>
  <c r="I34" i="108"/>
  <c r="I4" i="108"/>
  <c r="I5" i="107"/>
  <c r="K6" i="105"/>
  <c r="J6" i="105"/>
  <c r="I6" i="105"/>
  <c r="H6" i="105"/>
  <c r="A39" i="116"/>
  <c r="I5" i="116"/>
  <c r="D22" i="140"/>
  <c r="D24" i="140" s="1"/>
  <c r="C22" i="140"/>
  <c r="C24" i="140" s="1"/>
  <c r="B22" i="140"/>
  <c r="B24" i="140" s="1"/>
  <c r="D22" i="139"/>
  <c r="D24" i="139" s="1"/>
  <c r="C22" i="139"/>
  <c r="C24" i="139" s="1"/>
  <c r="B22" i="139"/>
  <c r="B24" i="139" s="1"/>
  <c r="E8" i="140" l="1"/>
  <c r="E10" i="140"/>
  <c r="E15" i="140"/>
  <c r="E20" i="140"/>
  <c r="E11" i="140"/>
  <c r="E16" i="140"/>
  <c r="E14" i="140"/>
  <c r="E19" i="140"/>
  <c r="E12" i="140"/>
  <c r="E18" i="140"/>
  <c r="E11" i="139"/>
  <c r="E12" i="139"/>
  <c r="E20" i="139"/>
  <c r="E10" i="139"/>
  <c r="E14" i="139"/>
  <c r="E18" i="139"/>
  <c r="E15" i="139"/>
  <c r="E19" i="139"/>
  <c r="E8" i="139"/>
  <c r="E16" i="139"/>
  <c r="E9" i="139"/>
  <c r="E13" i="139"/>
  <c r="E17" i="139"/>
  <c r="E9" i="140"/>
  <c r="E13" i="140"/>
  <c r="E17" i="140"/>
  <c r="E21" i="140"/>
  <c r="E21" i="139"/>
  <c r="G39" i="116"/>
  <c r="J43" i="116"/>
  <c r="I43" i="116"/>
  <c r="H46" i="116"/>
  <c r="H45" i="116"/>
  <c r="H44" i="116"/>
  <c r="D43" i="116"/>
  <c r="C43" i="116"/>
  <c r="B46" i="116"/>
  <c r="B45" i="116"/>
  <c r="B44" i="116"/>
  <c r="D33" i="133"/>
  <c r="D34" i="133"/>
  <c r="D35" i="133"/>
  <c r="F31" i="133"/>
  <c r="G31" i="133"/>
  <c r="H31" i="133"/>
  <c r="E31" i="133"/>
  <c r="D32" i="133"/>
  <c r="C20" i="133"/>
  <c r="F34" i="133" s="1"/>
  <c r="K23" i="133"/>
  <c r="K19" i="133"/>
  <c r="F19" i="133"/>
  <c r="F23" i="133"/>
  <c r="J24" i="133"/>
  <c r="I24" i="133"/>
  <c r="H24" i="133"/>
  <c r="G24" i="133"/>
  <c r="E24" i="133"/>
  <c r="D24" i="133"/>
  <c r="C24" i="133"/>
  <c r="B24" i="133"/>
  <c r="J23" i="133"/>
  <c r="I23" i="133"/>
  <c r="H23" i="133"/>
  <c r="G23" i="133"/>
  <c r="E23" i="133"/>
  <c r="D23" i="133"/>
  <c r="C23" i="133"/>
  <c r="B23" i="133"/>
  <c r="J22" i="133"/>
  <c r="I22" i="133"/>
  <c r="H22" i="133"/>
  <c r="G22" i="133"/>
  <c r="E22" i="133"/>
  <c r="D22" i="133"/>
  <c r="C22" i="133"/>
  <c r="B22" i="133"/>
  <c r="K21" i="133"/>
  <c r="J21" i="133"/>
  <c r="I21" i="133"/>
  <c r="H21" i="133"/>
  <c r="G21" i="133"/>
  <c r="E21" i="133"/>
  <c r="H35" i="133" s="1"/>
  <c r="D21" i="133"/>
  <c r="G35" i="133" s="1"/>
  <c r="C21" i="133"/>
  <c r="F35" i="133" s="1"/>
  <c r="B21" i="133"/>
  <c r="E35" i="133" s="1"/>
  <c r="J20" i="133"/>
  <c r="I20" i="133"/>
  <c r="H20" i="133"/>
  <c r="G20" i="133"/>
  <c r="E20" i="133"/>
  <c r="H34" i="133" s="1"/>
  <c r="D20" i="133"/>
  <c r="G34" i="133" s="1"/>
  <c r="B20" i="133"/>
  <c r="E34" i="133" s="1"/>
  <c r="J19" i="133"/>
  <c r="I19" i="133"/>
  <c r="H19" i="133"/>
  <c r="G19" i="133"/>
  <c r="E19" i="133"/>
  <c r="H33" i="133" s="1"/>
  <c r="D19" i="133"/>
  <c r="G33" i="133" s="1"/>
  <c r="C19" i="133"/>
  <c r="F33" i="133" s="1"/>
  <c r="B19" i="133"/>
  <c r="E33" i="133" s="1"/>
  <c r="J18" i="133"/>
  <c r="I18" i="133"/>
  <c r="H18" i="133"/>
  <c r="G18" i="133"/>
  <c r="E18" i="133"/>
  <c r="H32" i="133" s="1"/>
  <c r="D18" i="133"/>
  <c r="G32" i="133" s="1"/>
  <c r="C18" i="133"/>
  <c r="F32" i="133" s="1"/>
  <c r="B18" i="133"/>
  <c r="E32" i="133" s="1"/>
  <c r="F21" i="133" l="1"/>
  <c r="E22" i="139"/>
  <c r="E22" i="140"/>
  <c r="K24" i="133"/>
  <c r="K22" i="133"/>
  <c r="K20" i="133"/>
  <c r="K18" i="133"/>
  <c r="F20" i="133"/>
  <c r="F24" i="133"/>
  <c r="F18" i="133"/>
  <c r="F22" i="133"/>
  <c r="B18" i="128"/>
  <c r="R18" i="128"/>
  <c r="Q18" i="128"/>
  <c r="P18" i="128"/>
  <c r="O18" i="128"/>
  <c r="N18" i="128"/>
  <c r="M18" i="128"/>
  <c r="L18" i="128"/>
  <c r="K18" i="128"/>
  <c r="J18" i="128"/>
  <c r="I18" i="128"/>
  <c r="H18" i="128"/>
  <c r="G18" i="128"/>
  <c r="F18" i="128"/>
  <c r="E18" i="128"/>
  <c r="D18" i="128"/>
  <c r="C18" i="128"/>
  <c r="C25" i="122" l="1"/>
  <c r="C24" i="122"/>
  <c r="C23" i="122"/>
  <c r="C22" i="122"/>
  <c r="C21" i="122"/>
  <c r="C19" i="122"/>
  <c r="S25" i="122"/>
  <c r="R25" i="122"/>
  <c r="Q25" i="122"/>
  <c r="N25" i="122"/>
  <c r="M25" i="122"/>
  <c r="L25" i="122"/>
  <c r="K25" i="122"/>
  <c r="S24" i="122"/>
  <c r="R24" i="122"/>
  <c r="Q24" i="122"/>
  <c r="P24" i="122"/>
  <c r="N24" i="122"/>
  <c r="M24" i="122"/>
  <c r="L24" i="122"/>
  <c r="K24" i="122"/>
  <c r="S23" i="122"/>
  <c r="R23" i="122"/>
  <c r="Q23" i="122"/>
  <c r="N23" i="122"/>
  <c r="M23" i="122"/>
  <c r="L23" i="122"/>
  <c r="K23" i="122"/>
  <c r="R22" i="122"/>
  <c r="Q22" i="122"/>
  <c r="N22" i="122"/>
  <c r="M22" i="122"/>
  <c r="L22" i="122"/>
  <c r="K22" i="122"/>
  <c r="S21" i="122"/>
  <c r="R21" i="122"/>
  <c r="Q21" i="122"/>
  <c r="N21" i="122"/>
  <c r="M21" i="122"/>
  <c r="L21" i="122"/>
  <c r="K21" i="122"/>
  <c r="S20" i="122"/>
  <c r="R20" i="122"/>
  <c r="Q20" i="122"/>
  <c r="P20" i="122"/>
  <c r="N20" i="122"/>
  <c r="M20" i="122"/>
  <c r="L20" i="122"/>
  <c r="K20" i="122"/>
  <c r="S19" i="122"/>
  <c r="R19" i="122"/>
  <c r="Q19" i="122"/>
  <c r="N19" i="122"/>
  <c r="M19" i="122"/>
  <c r="L19" i="122"/>
  <c r="K19" i="122"/>
  <c r="P22" i="122"/>
  <c r="O22" i="122"/>
  <c r="P21" i="122"/>
  <c r="O21" i="122"/>
  <c r="O24" i="122"/>
  <c r="O20" i="122"/>
  <c r="P25" i="122"/>
  <c r="O25" i="122"/>
  <c r="P23" i="122"/>
  <c r="O23" i="122"/>
  <c r="J25" i="122"/>
  <c r="I25" i="122"/>
  <c r="H25" i="122"/>
  <c r="E25" i="122"/>
  <c r="D25" i="122"/>
  <c r="B25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I22" i="122"/>
  <c r="H22" i="122"/>
  <c r="E22" i="122"/>
  <c r="D22" i="122"/>
  <c r="B22" i="122"/>
  <c r="J21" i="122"/>
  <c r="H21" i="122"/>
  <c r="E21" i="122"/>
  <c r="D21" i="122"/>
  <c r="J20" i="122"/>
  <c r="I20" i="122"/>
  <c r="H20" i="122"/>
  <c r="E20" i="122"/>
  <c r="D20" i="122"/>
  <c r="B20" i="122"/>
  <c r="J19" i="122"/>
  <c r="I19" i="122"/>
  <c r="H19" i="122"/>
  <c r="E19" i="122"/>
  <c r="D19" i="122"/>
  <c r="G22" i="122"/>
  <c r="G21" i="122"/>
  <c r="G20" i="122"/>
  <c r="G25" i="122"/>
  <c r="O19" i="122" l="1"/>
  <c r="P19" i="122"/>
  <c r="F25" i="122"/>
  <c r="G19" i="122"/>
  <c r="G23" i="122"/>
  <c r="F20" i="122"/>
  <c r="F22" i="122"/>
  <c r="F24" i="122"/>
  <c r="G24" i="122"/>
  <c r="F19" i="122"/>
  <c r="F21" i="122"/>
  <c r="F23" i="122"/>
  <c r="B24" i="120" l="1"/>
  <c r="C24" i="120"/>
  <c r="E11" i="120" l="1"/>
  <c r="E8" i="120"/>
  <c r="E14" i="120"/>
  <c r="E21" i="120"/>
  <c r="E20" i="120"/>
  <c r="E13" i="120"/>
  <c r="E18" i="120"/>
  <c r="E10" i="120"/>
  <c r="D24" i="120"/>
  <c r="E16" i="120"/>
  <c r="E9" i="120"/>
  <c r="E17" i="120"/>
  <c r="E12" i="120"/>
  <c r="E19" i="120"/>
  <c r="E15" i="120"/>
  <c r="E22" i="120" l="1"/>
  <c r="E31" i="116"/>
  <c r="F35" i="116" l="1"/>
  <c r="D23" i="141" s="1"/>
  <c r="E35" i="116"/>
  <c r="C23" i="141" s="1"/>
  <c r="F31" i="116"/>
  <c r="E32" i="116"/>
  <c r="F32" i="116"/>
  <c r="F33" i="116"/>
  <c r="F30" i="116"/>
  <c r="D31" i="116"/>
  <c r="D32" i="116"/>
  <c r="D33" i="116"/>
  <c r="D30" i="116"/>
  <c r="E30" i="116"/>
  <c r="H28" i="116"/>
  <c r="F23" i="140" s="1"/>
  <c r="D46" i="116"/>
  <c r="H26" i="116"/>
  <c r="H25" i="116"/>
  <c r="H24" i="116"/>
  <c r="H23" i="116"/>
  <c r="H21" i="116"/>
  <c r="F23" i="139" s="1"/>
  <c r="D45" i="116"/>
  <c r="H19" i="116"/>
  <c r="H18" i="116"/>
  <c r="H17" i="116"/>
  <c r="H16" i="116"/>
  <c r="H10" i="116"/>
  <c r="H11" i="116"/>
  <c r="H12" i="116"/>
  <c r="F23" i="120"/>
  <c r="H9" i="116"/>
  <c r="E36" i="116" l="1"/>
  <c r="C11" i="163" s="1"/>
  <c r="D36" i="116"/>
  <c r="B11" i="163" s="1"/>
  <c r="F36" i="116"/>
  <c r="D11" i="163" s="1"/>
  <c r="H35" i="116"/>
  <c r="F23" i="141" s="1"/>
  <c r="H31" i="116"/>
  <c r="H33" i="116"/>
  <c r="H22" i="116"/>
  <c r="F11" i="161" s="1"/>
  <c r="C45" i="116"/>
  <c r="H32" i="116"/>
  <c r="H30" i="116"/>
  <c r="E10" i="163" l="1"/>
  <c r="E7" i="163"/>
  <c r="E8" i="163"/>
  <c r="E9" i="163"/>
  <c r="F24" i="139"/>
  <c r="G24" i="116"/>
  <c r="G28" i="116"/>
  <c r="G25" i="116"/>
  <c r="G23" i="116"/>
  <c r="G26" i="116"/>
  <c r="G27" i="116"/>
  <c r="D44" i="116"/>
  <c r="D47" i="116" s="1"/>
  <c r="J44" i="116"/>
  <c r="J45" i="116"/>
  <c r="J46" i="116"/>
  <c r="H29" i="116"/>
  <c r="F11" i="162" s="1"/>
  <c r="C46" i="116"/>
  <c r="C44" i="116"/>
  <c r="H15" i="116"/>
  <c r="F11" i="126" s="1"/>
  <c r="E11" i="163" l="1"/>
  <c r="G29" i="116"/>
  <c r="F24" i="120"/>
  <c r="F24" i="140"/>
  <c r="C47" i="116"/>
  <c r="I44" i="116"/>
  <c r="G31" i="116"/>
  <c r="G33" i="116"/>
  <c r="G35" i="116"/>
  <c r="G30" i="116"/>
  <c r="G32" i="116"/>
  <c r="G34" i="116"/>
  <c r="J47" i="116"/>
  <c r="H36" i="116"/>
  <c r="F11" i="163" s="1"/>
  <c r="I46" i="116"/>
  <c r="I45" i="116"/>
  <c r="G36" i="116" l="1"/>
  <c r="F24" i="141"/>
  <c r="I47" i="116"/>
  <c r="F16" i="140"/>
  <c r="F16" i="139"/>
  <c r="F16" i="120"/>
  <c r="F14" i="140"/>
  <c r="F14" i="139"/>
  <c r="F14" i="120"/>
  <c r="E28" i="107"/>
  <c r="F28" i="107"/>
  <c r="E29" i="107"/>
  <c r="F29" i="107"/>
  <c r="E30" i="107"/>
  <c r="F30" i="107"/>
  <c r="F27" i="107"/>
  <c r="E27" i="107"/>
  <c r="D28" i="107"/>
  <c r="D29" i="107"/>
  <c r="F32" i="107" l="1"/>
  <c r="D32" i="107"/>
  <c r="B8" i="141" s="1"/>
  <c r="E32" i="107"/>
  <c r="B16" i="141"/>
  <c r="D16" i="141"/>
  <c r="C10" i="141"/>
  <c r="B9" i="141"/>
  <c r="B18" i="141"/>
  <c r="B14" i="141"/>
  <c r="D14" i="141"/>
  <c r="D20" i="141"/>
  <c r="B19" i="141"/>
  <c r="D18" i="141"/>
  <c r="B17" i="141"/>
  <c r="B15" i="141"/>
  <c r="B13" i="141"/>
  <c r="D12" i="141"/>
  <c r="B12" i="141"/>
  <c r="F12" i="141"/>
  <c r="C12" i="141"/>
  <c r="B11" i="141"/>
  <c r="D10" i="141"/>
  <c r="B10" i="141"/>
  <c r="D9" i="141"/>
  <c r="F9" i="140"/>
  <c r="B20" i="141"/>
  <c r="B21" i="141"/>
  <c r="F20" i="120"/>
  <c r="F20" i="139"/>
  <c r="F20" i="140"/>
  <c r="C20" i="141"/>
  <c r="F18" i="120"/>
  <c r="F18" i="139"/>
  <c r="F18" i="140"/>
  <c r="F12" i="120"/>
  <c r="F12" i="139"/>
  <c r="F12" i="140"/>
  <c r="F10" i="120"/>
  <c r="F10" i="139"/>
  <c r="F10" i="140"/>
  <c r="D8" i="141"/>
  <c r="F9" i="139"/>
  <c r="F9" i="120"/>
  <c r="H18" i="107"/>
  <c r="H12" i="107"/>
  <c r="H24" i="107"/>
  <c r="H27" i="107"/>
  <c r="H11" i="107"/>
  <c r="H17" i="107"/>
  <c r="H23" i="107"/>
  <c r="H26" i="107"/>
  <c r="F8" i="140" s="1"/>
  <c r="H28" i="107"/>
  <c r="H10" i="107"/>
  <c r="F8" i="120"/>
  <c r="H16" i="107"/>
  <c r="H20" i="107"/>
  <c r="F8" i="139" s="1"/>
  <c r="H22" i="107"/>
  <c r="H29" i="107"/>
  <c r="H15" i="107"/>
  <c r="H21" i="107"/>
  <c r="H30" i="107"/>
  <c r="H32" i="107" l="1"/>
  <c r="F8" i="141" s="1"/>
  <c r="G31" i="107"/>
  <c r="C8" i="141"/>
  <c r="F10" i="141"/>
  <c r="F9" i="141"/>
  <c r="F18" i="141"/>
  <c r="C18" i="141"/>
  <c r="F16" i="141"/>
  <c r="C16" i="141"/>
  <c r="B22" i="141"/>
  <c r="B24" i="141" s="1"/>
  <c r="F14" i="141"/>
  <c r="C14" i="141"/>
  <c r="D22" i="141"/>
  <c r="E9" i="141" s="1"/>
  <c r="C9" i="141"/>
  <c r="F20" i="141"/>
  <c r="G28" i="107"/>
  <c r="G30" i="107"/>
  <c r="G29" i="107"/>
  <c r="G27" i="107"/>
  <c r="G32" i="107" l="1"/>
  <c r="C22" i="141"/>
  <c r="C24" i="141" s="1"/>
  <c r="E18" i="141"/>
  <c r="E8" i="141"/>
  <c r="E19" i="141"/>
  <c r="E14" i="141"/>
  <c r="E15" i="141"/>
  <c r="E13" i="141"/>
  <c r="E16" i="141"/>
  <c r="E12" i="141"/>
  <c r="E11" i="141"/>
  <c r="E17" i="141"/>
  <c r="E10" i="141"/>
  <c r="E20" i="141"/>
  <c r="E21" i="141"/>
  <c r="D24" i="141"/>
  <c r="E22" i="141" l="1"/>
</calcChain>
</file>

<file path=xl/sharedStrings.xml><?xml version="1.0" encoding="utf-8"?>
<sst xmlns="http://schemas.openxmlformats.org/spreadsheetml/2006/main" count="1511" uniqueCount="320">
  <si>
    <t>Celkem</t>
  </si>
  <si>
    <t>Praha</t>
  </si>
  <si>
    <t>Česká republika</t>
  </si>
  <si>
    <t>Celkem ČR</t>
  </si>
  <si>
    <t>VO</t>
  </si>
  <si>
    <t>SO</t>
  </si>
  <si>
    <t>MO</t>
  </si>
  <si>
    <t>DOM</t>
  </si>
  <si>
    <t>Pražská plynárenská Distribuce, a.s.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</si>
  <si>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</si>
  <si>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</si>
  <si>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</si>
  <si>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</si>
  <si>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</si>
  <si>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</si>
  <si>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</si>
  <si>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</si>
  <si>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</si>
  <si>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</si>
  <si>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</si>
  <si>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</si>
  <si>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PP Distribuce</t>
  </si>
  <si>
    <t>Spotřeba plynu v ČR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</si>
  <si>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</si>
  <si>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</si>
  <si>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</si>
  <si>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</si>
  <si>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</si>
  <si>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</si>
  <si>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</si>
  <si>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</si>
  <si>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ostatní plyn</t>
  </si>
  <si>
    <t>celkem ČR</t>
  </si>
  <si>
    <t>VS</t>
  </si>
  <si>
    <t>Ostatní společnosti</t>
  </si>
  <si>
    <t>Podíl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</si>
  <si>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</si>
  <si>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</si>
  <si>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</si>
  <si>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</si>
  <si>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</si>
  <si>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</si>
  <si>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</si>
  <si>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</si>
  <si>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</si>
  <si>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</si>
  <si>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</si>
  <si>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</si>
  <si>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</si>
  <si>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</si>
  <si>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Tok plynu ze 
zásobníku plynu, které náleží do plynárenské soustavy ČR</t>
  </si>
  <si>
    <t>Tok plynu do 
zásobníku plynu, které náleží do plynárenské soustavy ČR</t>
  </si>
  <si>
    <t>I. čtvrtletí</t>
  </si>
  <si>
    <t>Tok plynu do/z plynárenské soustavy ČR</t>
  </si>
  <si>
    <t>MND GS</t>
  </si>
  <si>
    <t>Výroba plynu 
v ČR</t>
  </si>
  <si>
    <t>saldo 
do/z ČR</t>
  </si>
  <si>
    <t>saldo 
ze/do ZP</t>
  </si>
  <si>
    <t>spotřeba 
v RDS</t>
  </si>
  <si>
    <t>stav zásob v ZP celkem</t>
  </si>
  <si>
    <t>Celkem v ČR</t>
  </si>
  <si>
    <t>II. čtvrtletí</t>
  </si>
  <si>
    <t>IV. čtvrtletí</t>
  </si>
  <si>
    <t>I. pololetí</t>
  </si>
  <si>
    <t>II. pololetí</t>
  </si>
  <si>
    <t>Spotřeba plynu</t>
  </si>
  <si>
    <t>Podíl jednotlivých měsíců na celkové spotřebě plynu</t>
  </si>
  <si>
    <t xml:space="preserve">Vlastní spotřeba (VS)
 výrobců plynu </t>
  </si>
  <si>
    <t xml:space="preserve">        Spotřeba plynu podle krajů (MWh)</t>
  </si>
  <si>
    <t xml:space="preserve">       Průměrná teplota ovzduší podle krajů (°C)</t>
  </si>
  <si>
    <t>Maximum</t>
  </si>
  <si>
    <t>Minimum</t>
  </si>
  <si>
    <t>Průměr</t>
  </si>
  <si>
    <t>III. čtvrtletí</t>
  </si>
  <si>
    <t>Spotřeba plynu
v ČR</t>
  </si>
  <si>
    <t>Moravia GS</t>
  </si>
  <si>
    <t xml:space="preserve"> Podíl spotřeby plynu podle plynárenských společností</t>
  </si>
  <si>
    <t>Maximální a minimální teplota ovzduší 
podle území plynárenských společností (°C)</t>
  </si>
  <si>
    <t>zákazníci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</si>
  <si>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</si>
  <si>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</si>
  <si>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</si>
  <si>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</si>
  <si>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</si>
  <si>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</si>
  <si>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</si>
  <si>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</si>
  <si>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</si>
  <si>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</si>
  <si>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</si>
  <si>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</si>
  <si>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</si>
  <si>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</si>
  <si>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Celkem ČR</t>
  </si>
  <si>
    <t xml:space="preserve"> PP Distribuce</t>
  </si>
  <si>
    <t xml:space="preserve"> Ostatní společnosti</t>
  </si>
  <si>
    <t>zákazníci připojeni přímo k PS</t>
  </si>
  <si>
    <t>MND Gas Storage a.s.</t>
  </si>
  <si>
    <t>SPP Storage, s.r.o.</t>
  </si>
  <si>
    <t>Moravia Gas Storage a.s.</t>
  </si>
  <si>
    <t>výroba plynu (VS)</t>
  </si>
  <si>
    <t>GasNet</t>
  </si>
  <si>
    <t>GasNet, s.r.o.</t>
  </si>
  <si>
    <t xml:space="preserve"> GasNet</t>
  </si>
  <si>
    <t>Hlavní město Praha</t>
  </si>
  <si>
    <t xml:space="preserve"> Královéhradecký</t>
  </si>
  <si>
    <t>Královéhradecký</t>
  </si>
  <si>
    <t>CNG</t>
  </si>
  <si>
    <t>Bilanční rozdíl 
v přepravní soustavě</t>
  </si>
  <si>
    <t>OP+VS+PKS</t>
  </si>
  <si>
    <t xml:space="preserve"> OP+VS+PKS</t>
  </si>
  <si>
    <t>Plyn pro pohon KS</t>
  </si>
  <si>
    <t>VS+PKS</t>
  </si>
  <si>
    <t>Hraniční předávací stanice (HPS)</t>
  </si>
  <si>
    <t>Kompresní stanice (KS)</t>
  </si>
  <si>
    <t>Tok plynu v přepravní soustavě
(PS)</t>
  </si>
  <si>
    <t>Spotřeba zákazníků připojených přímo k PS</t>
  </si>
  <si>
    <t>Tok plynu do plynárenské 
soustavy ČR přes PPL</t>
  </si>
  <si>
    <t>Předávací stanice</t>
  </si>
  <si>
    <t>Přeshraniční plynovod (PPL)</t>
  </si>
  <si>
    <t>Tok plynu z plynárenské 
soustavy ČR přes PPL</t>
  </si>
  <si>
    <t>Tok plynu v lokální distribuční soustavě (LDS)</t>
  </si>
  <si>
    <t>Spotřeba zákazníků připojených k LDS, která není napojena na RDS</t>
  </si>
  <si>
    <t>Výroba plynu v ČR (VP)</t>
  </si>
  <si>
    <r>
      <rPr>
        <vertAlign val="superscript"/>
        <sz val="8"/>
        <rFont val="Calibri"/>
        <family val="2"/>
        <charset val="238"/>
        <scheme val="minor"/>
      </rPr>
      <t>2)</t>
    </r>
    <r>
      <rPr>
        <sz val="8"/>
        <rFont val="Calibri"/>
        <family val="2"/>
        <charset val="238"/>
        <scheme val="minor"/>
      </rPr>
      <t xml:space="preserve"> dlouhodobý teplotní normál</t>
    </r>
  </si>
  <si>
    <r>
      <rPr>
        <vertAlign val="superscript"/>
        <sz val="8"/>
        <rFont val="Calibri"/>
        <family val="2"/>
        <charset val="238"/>
        <scheme val="minor"/>
      </rPr>
      <t xml:space="preserve">3) </t>
    </r>
    <r>
      <rPr>
        <sz val="8"/>
        <rFont val="Calibri"/>
        <family val="2"/>
        <charset val="238"/>
        <scheme val="minor"/>
      </rPr>
      <t>odchylka od dlouhodobého teplotního normálu</t>
    </r>
  </si>
  <si>
    <t>3. Plynárenská soustava</t>
  </si>
  <si>
    <t>Bilanční rozdíl v PS</t>
  </si>
  <si>
    <t>3.1. Čtvrtletní bilance plynárenské soustavy ČR</t>
  </si>
  <si>
    <t>3.2. Bilance plynárenské soustavy ČR v průběhu roku</t>
  </si>
  <si>
    <t>4.1. Spotřeba zemního plynu v ČR v průběhu roku</t>
  </si>
  <si>
    <t>4. Spotřeba zemního plynu</t>
  </si>
  <si>
    <t>4.2. Spotřeba zemního plynu v ČR podle kategorií zákazníků v průběhu roku</t>
  </si>
  <si>
    <t>4.3. Denní průběh spotřeb zemního plynu v ČR</t>
  </si>
  <si>
    <t>5.1. Spotřeba zemního plynu podle kategorií zákazníků v ČR</t>
  </si>
  <si>
    <t>Obsah</t>
  </si>
  <si>
    <t>Úvod</t>
  </si>
  <si>
    <t>5. Spotřeba zemního plynu podle distribučních soustav</t>
  </si>
  <si>
    <t>6. Spotřeba zemního plynu podle krajů</t>
  </si>
  <si>
    <t>Compressed Natural Gas (stlačený zemní plyn)</t>
  </si>
  <si>
    <t>ČHMÚ</t>
  </si>
  <si>
    <t>Český hydrometeorologický ústav</t>
  </si>
  <si>
    <t>Domácnosti (kategorie zákazníků)</t>
  </si>
  <si>
    <t>DS</t>
  </si>
  <si>
    <t>Distribuční soustava</t>
  </si>
  <si>
    <t>DTG</t>
  </si>
  <si>
    <t>Denní teplotní gradient (změna spotřeby plynu při jednotkové změně teploty)</t>
  </si>
  <si>
    <t>HPS</t>
  </si>
  <si>
    <t>Hraniční předávací stanice</t>
  </si>
  <si>
    <t>KS</t>
  </si>
  <si>
    <t>Kompresní stanice</t>
  </si>
  <si>
    <t>LDS</t>
  </si>
  <si>
    <t>Lokální distribuční soustava</t>
  </si>
  <si>
    <t>Maloodběratelé (kategorie zákazníků)</t>
  </si>
  <si>
    <t>NET4GAS</t>
  </si>
  <si>
    <t>Normál</t>
  </si>
  <si>
    <t>Dlouhodobý teplotní normál vytvořený pro plynárenství ČHMÚ</t>
  </si>
  <si>
    <t>Odchylka</t>
  </si>
  <si>
    <t>Odchylka průměrné teploty od dlouhodobého teplotního normálu</t>
  </si>
  <si>
    <t>OP</t>
  </si>
  <si>
    <t>Ostatní plyn (zahrnuje vlastní spotřebu, ztráty a změnu akumulace na distribučních soustavách)</t>
  </si>
  <si>
    <t>NET4GAS, s.r.o., všechny LDS, výrobci plynu</t>
  </si>
  <si>
    <t>PDS</t>
  </si>
  <si>
    <t>Provozovatelé distribučních soustav</t>
  </si>
  <si>
    <t>PKS</t>
  </si>
  <si>
    <t>Plyn pro pohon kompresních stanic na přepravní soustavě</t>
  </si>
  <si>
    <t>POD</t>
  </si>
  <si>
    <t>Podnikatelé</t>
  </si>
  <si>
    <t>PPE</t>
  </si>
  <si>
    <t>Paroplynová elektrárna</t>
  </si>
  <si>
    <t>PPL</t>
  </si>
  <si>
    <t>Přeshraniční plynovod</t>
  </si>
  <si>
    <t>PPS</t>
  </si>
  <si>
    <t>Provozovatel přepravní soustavy</t>
  </si>
  <si>
    <t>Přepočet</t>
  </si>
  <si>
    <t>PS</t>
  </si>
  <si>
    <t>Přepravní soustava</t>
  </si>
  <si>
    <t>RDS</t>
  </si>
  <si>
    <t>Regionální distribuční soustava</t>
  </si>
  <si>
    <t>Skutečnost</t>
  </si>
  <si>
    <t>Skutečně naměřená spotřeba zemního plynu</t>
  </si>
  <si>
    <t>Střední odběratelé (kategorie zákazníků)</t>
  </si>
  <si>
    <t>Velkoodběratelé (kategorie zákazníků)</t>
  </si>
  <si>
    <t>VP</t>
  </si>
  <si>
    <t>Výroba plynu</t>
  </si>
  <si>
    <t>Vlastní spotřeba výrobců plynu</t>
  </si>
  <si>
    <t>Zákazníci</t>
  </si>
  <si>
    <t>Spotřeba plynu zákazníků ve všech kategoriích odběru</t>
  </si>
  <si>
    <t>ZP</t>
  </si>
  <si>
    <t>Zásobník plynu</t>
  </si>
  <si>
    <t>2. Komentář</t>
  </si>
  <si>
    <t>Přepočtená spotřeba zemního plynu na teplotní podmínky dlouhodobého teplotního normálu</t>
  </si>
  <si>
    <t>Tok plynu ze/do ZP, které náleží do plynárenské soustavy ČR</t>
  </si>
  <si>
    <t>PLS</t>
  </si>
  <si>
    <t>Plynárenská soustava</t>
  </si>
  <si>
    <t>Prognóza spotřeby plynu *</t>
  </si>
  <si>
    <t>Teplota 
ovzduší
 v ČR</t>
  </si>
  <si>
    <t>Spotřeba plynu 
na výrobu 
elektřiny</t>
  </si>
  <si>
    <t>Skutečná spotřeba 
plynu v ČR</t>
  </si>
  <si>
    <t>Přepočtená spotřeba 
plynu v ČR</t>
  </si>
  <si>
    <t>Teplota ovzduší v ČR (°C)</t>
  </si>
  <si>
    <r>
      <rPr>
        <vertAlign val="superscript"/>
        <sz val="8"/>
        <rFont val="Calibri"/>
        <family val="2"/>
        <charset val="238"/>
        <scheme val="minor"/>
      </rPr>
      <t xml:space="preserve">1) </t>
    </r>
    <r>
      <rPr>
        <sz val="8"/>
        <rFont val="Calibri"/>
        <family val="2"/>
        <charset val="238"/>
        <scheme val="minor"/>
      </rPr>
      <t>podíl spotřeby plynárenských společností 
    na celkové spotřebě v ČR</t>
    </r>
  </si>
  <si>
    <r>
      <rPr>
        <vertAlign val="superscript"/>
        <sz val="8"/>
        <rFont val="Calibri"/>
        <family val="2"/>
        <charset val="238"/>
        <scheme val="minor"/>
      </rPr>
      <t xml:space="preserve">1) </t>
    </r>
    <r>
      <rPr>
        <sz val="8"/>
        <rFont val="Calibri"/>
        <family val="2"/>
        <charset val="238"/>
        <scheme val="minor"/>
      </rPr>
      <t>podíl spotřeby kraje na celkové spotřebě 
   zákazníků v ČR</t>
    </r>
  </si>
  <si>
    <t>Tok plynu 
z plynárenské soustavy 
ČR přes HPS</t>
  </si>
  <si>
    <t>Tok plynu 
do plynárenské soustavy 
ČR přes HPS</t>
  </si>
  <si>
    <t>Spotřeba zákazníků
připojených 
k RDS a LDS</t>
  </si>
  <si>
    <t>Ostatní plyn (vlastní spotřeba, 
ztráty, změna akumulace 
v RDS)</t>
  </si>
  <si>
    <t>1. Zkratky a pojmy</t>
  </si>
  <si>
    <t>Denní fyzické množství plynu pro pohon kompresních stanic a ostatní plyn, který představuje neměřené hodnoty rozdílového množství celkové bilance PS</t>
  </si>
  <si>
    <t xml:space="preserve">  Průměrná teplota ovzduší podle plynárenských společností (°C)</t>
  </si>
  <si>
    <t>Období</t>
  </si>
  <si>
    <t>Počet zákazníků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</si>
  <si>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</si>
  <si>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</si>
  <si>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</si>
  <si>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</si>
  <si>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</si>
  <si>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</si>
  <si>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</si>
  <si>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</si>
  <si>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</si>
  <si>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</si>
  <si>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</si>
  <si>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</si>
  <si>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Rok</t>
  </si>
  <si>
    <t>Meziroční změna</t>
  </si>
  <si>
    <t>Max.</t>
  </si>
  <si>
    <t>Min.</t>
  </si>
  <si>
    <t>Den</t>
  </si>
  <si>
    <t>Maximum při teplotě</t>
  </si>
  <si>
    <t>Minimum při teplotě</t>
  </si>
  <si>
    <t>Denní průměr</t>
  </si>
  <si>
    <t>Dlouhodobý DTG</t>
  </si>
  <si>
    <t>Aktuální DTG</t>
  </si>
  <si>
    <t>Mod. spotřeba při 0°C</t>
  </si>
  <si>
    <t>Mod. spotřeba při -12°C</t>
  </si>
  <si>
    <t>Průměrná teplota</t>
  </si>
  <si>
    <t>Kategorie</t>
  </si>
  <si>
    <t>Plynárenské společnosti</t>
  </si>
  <si>
    <t>Počet 
zákazníků</t>
  </si>
  <si>
    <r>
      <t>Podíl</t>
    </r>
    <r>
      <rPr>
        <vertAlign val="superscript"/>
        <sz val="8"/>
        <rFont val="Calibri"/>
        <family val="2"/>
        <charset val="238"/>
        <scheme val="minor"/>
      </rPr>
      <t>1)</t>
    </r>
  </si>
  <si>
    <r>
      <t>Normál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</si>
  <si>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Odchylka</t>
    </r>
    <r>
      <rPr>
        <vertAlign val="superscript"/>
        <sz val="8"/>
        <color theme="1"/>
        <rFont val="Calibri"/>
        <family val="2"/>
        <charset val="238"/>
        <scheme val="minor"/>
      </rPr>
      <t>3)</t>
    </r>
  </si>
  <si>
    <t>Teplota ovzduší</t>
  </si>
  <si>
    <t xml:space="preserve">                           Kraje</t>
  </si>
  <si>
    <t>Ložiskové zásobníky</t>
  </si>
  <si>
    <t>Kavernové zásobníky</t>
  </si>
  <si>
    <t>Aquiferové zásobníky</t>
  </si>
  <si>
    <t>Tranzitní soustava</t>
  </si>
  <si>
    <t>Vnitrostátní přepravní soustava</t>
  </si>
  <si>
    <t>Napojení zásobníků k PS</t>
  </si>
  <si>
    <t>6.1. Spotřeba zemního plynu: Jihočeský a Jihomoravský kraj</t>
  </si>
  <si>
    <t>6.2. Spotřeba zemního plynu: Karlovarský a Královéhradecký kraj</t>
  </si>
  <si>
    <t>6.7. Spotřeba zemního plynu: Kraj Vysočina a Zlínský kraj</t>
  </si>
  <si>
    <t>6.3. Spotřeba zemního plynu: Liberecký a Moravskoslezský kraj</t>
  </si>
  <si>
    <t>6.4. Spotřeba zemního plynu: Olomoucký a Pardubický kraj</t>
  </si>
  <si>
    <t>6.6. Spotřeba zemního plynu: Středočeský a Ústecký kraj</t>
  </si>
  <si>
    <t>6.12. Spotřeba zemního plynu podle krajů v ČR v průběhu roku</t>
  </si>
  <si>
    <t>Přepravní soustava a zásobníky plynu ČR</t>
  </si>
  <si>
    <t>Toky plynu v plynárenské soustavě ČR</t>
  </si>
  <si>
    <t>Bilanční rozdíl
v přepravní soustavě</t>
  </si>
  <si>
    <r>
      <t xml:space="preserve">Výroba plynu
v ČR
</t>
    </r>
    <r>
      <rPr>
        <sz val="8"/>
        <color theme="1" tint="0.34998626667073579"/>
        <rFont val="Calibri"/>
        <family val="2"/>
        <charset val="238"/>
        <scheme val="minor"/>
      </rPr>
      <t>(včetně VS)</t>
    </r>
  </si>
  <si>
    <t>saldo
ze/do ZP</t>
  </si>
  <si>
    <t>saldo
do/z ČR</t>
  </si>
  <si>
    <t>Tok plynu do/z
plynárenské soustavy ČR</t>
  </si>
  <si>
    <t>Tok plynu ze/do ZP,
které náleží do PLS ČR</t>
  </si>
  <si>
    <t>5.2. Spotřeba zemního plynu u společnosti PP Distribuce</t>
  </si>
  <si>
    <t>5.3. Spotřeba zemního plynu u společnosti GasNet</t>
  </si>
  <si>
    <t>5.5. Spotřeba zemního plynu u ostatních společností</t>
  </si>
  <si>
    <t>5.10. Spotřeba zemního plynu podle plynárenských soustav v průběhu roku</t>
  </si>
  <si>
    <t>Meziroční změna spotřeby</t>
  </si>
  <si>
    <t>6.5. Spotřeba zemního plynu: Plzeňský kraj a Hlavní město Praha</t>
  </si>
  <si>
    <r>
      <t>[tis.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]</t>
    </r>
  </si>
  <si>
    <t>[MWh]</t>
  </si>
  <si>
    <r>
      <t>[mil.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]</t>
    </r>
  </si>
  <si>
    <t>[GWh]</t>
  </si>
  <si>
    <t>[°C]</t>
  </si>
  <si>
    <r>
      <t>[mil.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]</t>
    </r>
  </si>
  <si>
    <r>
      <t>[tis.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]</t>
    </r>
  </si>
  <si>
    <r>
      <t>[tis. m</t>
    </r>
    <r>
      <rPr>
        <vertAlign val="superscript"/>
        <sz val="8"/>
        <color theme="1" tint="0.34998626667073579"/>
        <rFont val="Calibri"/>
        <family val="2"/>
        <charset val="238"/>
        <scheme val="minor"/>
      </rPr>
      <t>3</t>
    </r>
    <r>
      <rPr>
        <sz val="8"/>
        <color theme="1" tint="0.34998626667073579"/>
        <rFont val="Calibri"/>
        <family val="2"/>
        <charset val="238"/>
        <scheme val="minor"/>
      </rPr>
      <t>]</t>
    </r>
  </si>
  <si>
    <r>
      <t>Spotřeba plynu [tis.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]</t>
    </r>
  </si>
  <si>
    <t>Spotřeba plynu [MWh]</t>
  </si>
  <si>
    <r>
      <t>Tok plynu do/z plynárenské soustavy ČR (mil.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</si>
  <si>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r>
      <t>Tok plynu ze/do ZP, které náleží do PLS ČR (mil.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</si>
  <si>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r>
      <t>Spotřeba plynu v ČR (mil.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</si>
  <si>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t>Podíl jednotlivých kategorií na celkovém počtu zákazníků</t>
  </si>
  <si>
    <r>
      <t>Spotřeba plynu po kategoriích (mil.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</si>
  <si>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t>Spotřeba plynu celkem (GWh)</t>
  </si>
  <si>
    <r>
      <t xml:space="preserve">      Spotřeba plynu podle plynárenských společností (tis.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</si>
  <si>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t>připojena 
k RDS</t>
  </si>
  <si>
    <t>připojena 
k LDS</t>
  </si>
  <si>
    <t>spotřeba 
v LDS, která není v RDS</t>
  </si>
  <si>
    <t>Do ČR</t>
  </si>
  <si>
    <t>Z ČR</t>
  </si>
  <si>
    <t>Ze ZP</t>
  </si>
  <si>
    <t>Do ZP</t>
  </si>
  <si>
    <t>Tok plynu 
v regionální distribuční soustavě
(RDS)</t>
  </si>
  <si>
    <t>7. Mapa přepravní soustavy a toky plynu v plynárenské soustavě</t>
  </si>
  <si>
    <t>Poznámka: Případné rozdílné znaménko v objemových a energetických jednotkách "Bilanční rozdílu v přepravní soustavě" je způsobeno odlišným spalným teplem na vstupech a výstupech plynárenské soustavy. Tato hodnota představuje neměřené hodnoty rozdílového množství celkové bilance přepravní soustavy.</t>
  </si>
  <si>
    <t>RWE GS</t>
  </si>
  <si>
    <t>RWE Gas Storage, s.r.o.</t>
  </si>
  <si>
    <t>* Ostatní společnosti zahrnují dodávky zákazníkům připojeným přímo na přepravní soustavu a plyn pro pohon kompresních stanic (PKS) společnosti NET4GAS, s.r.o., dodávky v ostrovních LDS (nejsou zahrnuty v RDS), všechny lokální distribuční soustavy, které jsou napojeny na RDS (uveden pouze počet zákazníků a stanice CNG, spotřeba plynu již zahrnuta v RDS) a vlastní spotřebu (VS) výrobců plynu.</t>
  </si>
  <si>
    <t xml:space="preserve">Společnost GasNet, s.r.o. (provozovatel regionální distribuční soustavy) </t>
  </si>
  <si>
    <t>Společnost MND Gas Storage a.s. (provozovatel zásobníku plynu)</t>
  </si>
  <si>
    <t>Společnost Moravia Gas Storage a.s. (provozovatel zásobníku plynu)</t>
  </si>
  <si>
    <t>Společnost NET4GAS, s.r.o. (provozovatel přepravní plynárenské soustavy)</t>
  </si>
  <si>
    <t>Společnost Pražská plynárenská Distribuce, a.s., člen koncernu Pražská plynárenská, a.s. (provozovatel regionální distribuční soustavy)</t>
  </si>
  <si>
    <t>Společnost RWE Gas Storage CZ, s.r.o. (provozovatel zásobníků plynu)</t>
  </si>
  <si>
    <t>Energetický regulační úřad (ERÚ) zveřejňuje Čtvrtletní zprávu o provozu plynárenské soustavy ČR za I. čtvrtletí roku 2021 v souladu s § 17 odst. 7 písm. m) zákona č. 458/2000 Sb., o podmínkách podnikání a o výkonu státní správy v energetických odvětvích a o změně některých zákonů (energetický zákon), ve znění pozdějších předpisů. Údaje obsažené v této zprávě jsou určeny především pro státní orgány či instituce v rámci ČR nebo Evropské unie a odbornou veřejnost.
ERÚ v této zprávě uvádí všechna dostupná provozně technická data, která představují fyzické toky plynu. Údaje pro čtvrtletní zprávu jsou získávány na základě vyhlášky č. 404/2016 Sb., o náležitostech a členění výkazů nezbytných pro zpracování zpráv o provozu soustav v energetických odvětvích, včetně termínů, rozsahu a pravidel pro sestavování výkazů (statistická vyhláška), ve znění pozdějších předpisů, která nabyla účinnost dnem 1. ledna 2017. V rámci svých kompetencí určených § 20a odst. 4 písm. e) energetického zákona, zpracovává operátor trhu své měsíční a roční statistiky o trhu s elektřinou a o trhu s plynem, které doplňují statistiky Energetického regulačního úřadu o obchodní údaje.
Detaily týkající se metodiky vykazování údajů pro statistiku ERÚ jsou uvedeny ve výkladovém stanovisku ERÚ k metodice vyplňování výkazů podle statistické vyhlášky pro oblast plynárenství č. 9/2018 ze dne 14. září 2018. Výkladové stanovisko a aktuální výkazy jsou zveřejněny na internetových stránkách ERÚ. 
Veškerá data vycházejí z podkladů od licencovaných subjektů: výrobců plynu, provozovatelů distribučních soustav, přepravní soustavy a zásobníků plynu.
Čtvrtletní zpráva přináší informace o základních ukazatelích v plynárenství. Jednotlivé kapitoly obsahují statistická data o bilanci, výrobě a spotřebě plynu podle příslušných kategorií včetně spotřeby plynu na výrobu elektřiny. Zpráva dále obsahuje vyhodnocení přeshraničních toků plynu, uskladnění plynu a některá krajská vyhodnocení. Zjištěné a opravené chyby v obdržených datech a zpětné korekce výkazů jsou průběžně promítány do statistiky a projeví se vždy v dalších zveřejněných zprávách, případně v roční zprávě o provozu plynárenské soustavy ČR za rok 2021, kterou ERÚ předpokládá zveřejnit do konce května roku 2022.
Případné dotazy či připomínky zasílejte na emailovou adresu plyn.statistika@eru.cz.</t>
  </si>
  <si>
    <t>leden</t>
  </si>
  <si>
    <t>únor</t>
  </si>
  <si>
    <t>březen</t>
  </si>
  <si>
    <t>* Prognóza spotřeby plynu na rok 2021 byla zpracována v prosinci 2020.</t>
  </si>
  <si>
    <t>±1,0</t>
  </si>
  <si>
    <t>EG.D, a.s.</t>
  </si>
  <si>
    <t>Společnost EG.D, a.s. (provozovatel regionální distribuční soustavy)</t>
  </si>
  <si>
    <t>EG.D</t>
  </si>
  <si>
    <t xml:space="preserve"> EG.D, a.s.</t>
  </si>
  <si>
    <t>5.4. Spotřeba zemního plynu u společnosti EG.D</t>
  </si>
  <si>
    <r>
      <t>Dodávky zemního plynu probíhaly ve sledovaném období plynule dle požadavků zákazníků, a to podle základního odběrového stupně, který znamená nekrácený odběr na základě smluvně sjednaného denního odběru plynu (vyhláška č. 344/2012 Sb., o stavu nouze v plynárenství a o způsobu zajištění bezpečnostního standardu dodávky plynu, ve znění pozdějších předpisů).
Tok zemního plynu ze zahraničí do plynárenské soustavy ČR byl zaznamenán v daném čtvrtletí ve výši 10 848 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(115 705 GWh). Toto množství bylo doplněno dodávkami od výrobců plynu (vnitrostátní zdroje), které zahrnují povrchovou degazaci a vlastní těžbu zemního plynu včetně vlastní spotřeby. Celková výroba zemního plynu na území ČR byla 29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(313 GWh). Tok zemního plynu ze zásobníků plynu, které náleží do plynárenské soustavy ČR, byl ve výši 1 686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(18 035 GWh). Naopak tok zemního plynu do zásobníků plynu činil 17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(185 GWh). Stav provozních zásob na konci čtvrtletí představoval u tuzemských zásobníků plynu hodnotu 550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(6 010 GWh). Tok zemního plynu z plynárenské soustavy ČR do zahraničí byl zaznamenán ve výši 9 027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(96 328 GWh). Celková čtvrtletní bilance plynárenské soustavy ČR je podle členění na jednotlivé měsíce uvedena v kapitole 3.
Celková čtvrtletní spotřeba zemního plynu v ČR dosáhla 3 529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(37 691 GWh), což představuje nárůst skutečné spotřeby o 13,4 % proti stejnému období roku 2020. K meziročnímu nárůstu došlo ve sledovaném období ve všech měsících. Průměrná teplota za celé čtvrtletí byla +0,4 °C, což je o -0,3°C pod dlouhodobým teplotním normálem. Přepočtená spotřeba na teplotní podmínky dlouhodobého normálu za pomoci dlouhodobého teplotního gradientu spotřeby byla vypočtena na 3 502 mil. 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(37 397 GWh) s meziročním nárůstem o 5,7 %. Z pohledu spotřeby plynu podle kategorií zákazníků dosáhla největšího podílu na celkové spotřebě plynu v hodnoceném čtvrtletí kategorie velkoodběru 40,6 %, následovaná kategorií domácnosti 31,5 %, maloodběru 16,0 %, středního odběru 9,5 % a odběru CNG stanic 0,7 %. Ostatní plyn zahrnující vlastní spotřebu, ztráty, změnu akumulace, vlastní spotřebu výrobců plynu a plyn pro pohon kompresních stanic představoval 1,8 % z celkové spotřeby plynu v ČR. Denní spotřeby zemního plynu se za celé čtvrtletí pohybovaly v rozsahu 22,7 až 55,1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(242,1 až 588,4 GWh). Maximální denní spotřeba zemního plynu v ČR byla naměřena ve čtvrtek 11. února při průměrné denní teplotě -8,6 °C (na tento den byl zpětně vyhlášen Kontrolní hodinový odečet), a naopak minimální denní spotřeba ve středu 31. března při průměrné denní teplotě +12,8 °C. Celková čtvrtletní, měsíční a denní spotřeba zemního plynu doplněna o teplotu ovzduší je uvedena v kapitole 4.
Při porovnání spotřeb v regionálních distribučních soustavách zaznamenaly nárůst všechny tři společnosti. K nárůstu došlo i u ostatních společností, které ovšem nejsou součástí regionálních distribučních soustav. Souhrnný podíl těchto společností činil 6,0 % z celkového distribuovaného plynu v ČR (kapitola 5.).
Z pohledu krajů došlo k nárůstu meziroční spotřeby zemního plynu u všech krajů v ČR. Výraznějšího nárůstu bylo dosaženo v Karlovarském kraji, kde v loňském roce přešla paroplynová elektrárna Vřesová z energoplynu na zemní plyn. Podobně jako v Ústeckém kraji, kde součástí celkové spotřeby je paroplynová elektrárna Počerady II, tak i v Karlovarském kraji bude mít tato elektrárna zásadní vliv na celkovém odběru plynu tohoto kraje. Současný podíl těchto dvou elektráren představuje cca 10 % celkové spotřeby plynu v ČR. Největšího podílu na celkové spotřebě plynu v ČR bylo dosaženo v Ústeckém kraji. V celé ČR bylo ke konci hodnoceného období v plynárenské soustavě celkem 2 825 317 odběrných míst (kapitola 6.).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</si>
</sst>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0.0%"/>
    <numFmt numFmtId="165" formatCode="#,##0.0"/>
    <numFmt numFmtId="166" formatCode="#,##0.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_-;\-* #,##0_-;_-* &quot;-&quot;_-;_-@_-"/>
    <numFmt numFmtId="175" formatCode="_-* #,##0.00_-;\-* #,##0.00_-;_-* &quot;-&quot;??_-;_-@_-"/>
    <numFmt numFmtId="176" formatCode="_-* #,##0\ _C_Z_K_-;\-* #,##0\ _C_Z_K_-;_-* &quot;-&quot;\ _C_Z_K_-;_-@_-"/>
    <numFmt numFmtId="177" formatCode="\$#,##0.00\ ;\(\$#,##0.00\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#,##0\ &quot;Kc&quot;;\-#,##0\ &quot;Kc&quot;"/>
    <numFmt numFmtId="183" formatCode="0.00_);[Red]\-0.00"/>
  </numFmts>
  <fonts count="13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4" tint="-0.499984740745262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 tint="0.499984740745262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8"/>
      <color theme="1" tint="0.249977111117893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8" tint="-0.249977111117893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10"/>
      <color theme="8" tint="-0.24997711111789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7" tint="-0.249977111117893"/>
      <name val="Calibri"/>
      <family val="2"/>
      <charset val="238"/>
      <scheme val="minor"/>
    </font>
    <font>
      <sz val="7"/>
      <color theme="0"/>
      <name val="Calibri"/>
      <family val="2"/>
      <charset val="238"/>
      <scheme val="minor"/>
    </font>
    <font>
      <sz val="7"/>
      <color theme="4" tint="-0.499984740745262"/>
      <name val="Calibri"/>
      <family val="2"/>
      <charset val="238"/>
      <scheme val="minor"/>
    </font>
    <font>
      <sz val="8"/>
      <color theme="7" tint="0.39997558519241921"/>
      <name val="Calibri"/>
      <family val="2"/>
      <charset val="238"/>
      <scheme val="minor"/>
    </font>
    <font>
      <sz val="8"/>
      <color theme="7" tint="-0.49998474074526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3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5DA2"/>
      <name val="Calibri"/>
      <family val="2"/>
      <charset val="238"/>
      <scheme val="minor"/>
    </font>
    <font>
      <b/>
      <sz val="10"/>
      <color rgb="FF005DA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color theme="1" tint="0.499984740745262"/>
      <name val="Calibri"/>
      <family val="2"/>
      <charset val="238"/>
      <scheme val="minor"/>
    </font>
    <font>
      <sz val="10"/>
      <color theme="3" tint="0.3999755851924192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 tint="0.34998626667073579"/>
      <name val="Calibri"/>
      <family val="2"/>
      <charset val="238"/>
      <scheme val="minor"/>
    </font>
    <font>
      <b/>
      <sz val="8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vertAlign val="superscript"/>
      <sz val="8"/>
      <color theme="1" tint="0.34998626667073579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rgb="FF0000FF"/>
      <name val="Calibri"/>
      <family val="2"/>
      <charset val="238"/>
      <scheme val="minor"/>
    </font>
    <font>
      <b/>
      <i/>
      <sz val="8"/>
      <color rgb="FF00B0F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8"/>
      <color theme="4" tint="-0.249977111117893"/>
      <name val="Calibri"/>
      <family val="2"/>
      <charset val="238"/>
      <scheme val="minor"/>
    </font>
    <font>
      <b/>
      <sz val="12"/>
      <color rgb="FF00B0F0"/>
      <name val="Calibri"/>
      <family val="2"/>
      <charset val="238"/>
      <scheme val="minor"/>
    </font>
    <font>
      <b/>
      <sz val="8"/>
      <color theme="9" tint="-0.249977111117893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  <font>
      <sz val="8"/>
      <color theme="0" tint="-0.34998626667073579"/>
      <name val="Calibri"/>
      <family val="2"/>
      <charset val="238"/>
      <scheme val="minor"/>
    </font>
    <font>
      <b/>
      <i/>
      <sz val="8"/>
      <color rgb="FF000099"/>
      <name val="Calibri"/>
      <family val="2"/>
      <charset val="238"/>
      <scheme val="minor"/>
    </font>
    <font>
      <b/>
      <vertAlign val="superscript"/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i/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8"/>
      <color theme="2"/>
      <name val="Calibri"/>
      <family val="2"/>
      <charset val="238"/>
      <scheme val="minor"/>
    </font>
  </fonts>
  <fills count="7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theme="4" tint="0.79998168889431442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</borders>
  <cellStyleXfs count="1535">
    <xf numFmtId="0" fontId="0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9" fontId="6" fillId="0" borderId="0" applyFont="0" applyFill="0" applyBorder="0" applyAlignment="0" applyProtection="0"/>
    <xf numFmtId="4" fontId="9" fillId="4" borderId="3" applyNumberFormat="0" applyProtection="0">
      <alignment vertical="center"/>
    </xf>
    <xf numFmtId="4" fontId="9" fillId="5" borderId="3" applyNumberFormat="0" applyProtection="0">
      <alignment horizontal="left" vertical="center" indent="1"/>
    </xf>
    <xf numFmtId="4" fontId="9" fillId="6" borderId="0" applyNumberFormat="0" applyProtection="0">
      <alignment horizontal="left" vertical="center" indent="1"/>
    </xf>
    <xf numFmtId="4" fontId="10" fillId="7" borderId="3" applyNumberFormat="0" applyProtection="0">
      <alignment horizontal="right" vertical="center"/>
    </xf>
    <xf numFmtId="4" fontId="10" fillId="8" borderId="3" applyNumberFormat="0" applyProtection="0">
      <alignment horizontal="left" vertical="center" indent="1"/>
    </xf>
    <xf numFmtId="2" fontId="6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4" fontId="11" fillId="5" borderId="3" applyNumberFormat="0" applyProtection="0">
      <alignment vertical="center"/>
    </xf>
    <xf numFmtId="0" fontId="9" fillId="5" borderId="3" applyNumberFormat="0" applyProtection="0">
      <alignment horizontal="left" vertical="top" indent="1"/>
    </xf>
    <xf numFmtId="4" fontId="10" fillId="10" borderId="3" applyNumberFormat="0" applyProtection="0">
      <alignment horizontal="right" vertical="center"/>
    </xf>
    <xf numFmtId="4" fontId="10" fillId="11" borderId="3" applyNumberFormat="0" applyProtection="0">
      <alignment horizontal="right" vertical="center"/>
    </xf>
    <xf numFmtId="4" fontId="10" fillId="12" borderId="3" applyNumberFormat="0" applyProtection="0">
      <alignment horizontal="right" vertical="center"/>
    </xf>
    <xf numFmtId="4" fontId="10" fillId="13" borderId="3" applyNumberFormat="0" applyProtection="0">
      <alignment horizontal="right" vertical="center"/>
    </xf>
    <xf numFmtId="4" fontId="10" fillId="14" borderId="3" applyNumberFormat="0" applyProtection="0">
      <alignment horizontal="right" vertical="center"/>
    </xf>
    <xf numFmtId="4" fontId="10" fillId="15" borderId="3" applyNumberFormat="0" applyProtection="0">
      <alignment horizontal="right" vertical="center"/>
    </xf>
    <xf numFmtId="4" fontId="10" fillId="16" borderId="3" applyNumberFormat="0" applyProtection="0">
      <alignment horizontal="right" vertical="center"/>
    </xf>
    <xf numFmtId="4" fontId="10" fillId="17" borderId="3" applyNumberFormat="0" applyProtection="0">
      <alignment horizontal="right" vertical="center"/>
    </xf>
    <xf numFmtId="4" fontId="10" fillId="18" borderId="3" applyNumberFormat="0" applyProtection="0">
      <alignment horizontal="right" vertical="center"/>
    </xf>
    <xf numFmtId="4" fontId="9" fillId="0" borderId="0" applyNumberFormat="0" applyProtection="0">
      <alignment horizontal="left" vertical="center" indent="1"/>
    </xf>
    <xf numFmtId="4" fontId="10" fillId="7" borderId="0" applyNumberFormat="0" applyProtection="0">
      <alignment horizontal="left" vertical="center" indent="1"/>
    </xf>
    <xf numFmtId="4" fontId="12" fillId="19" borderId="0" applyNumberFormat="0" applyProtection="0">
      <alignment horizontal="left" vertical="center" indent="1"/>
    </xf>
    <xf numFmtId="4" fontId="10" fillId="8" borderId="3" applyNumberFormat="0" applyProtection="0">
      <alignment horizontal="right" vertical="center"/>
    </xf>
    <xf numFmtId="4" fontId="13" fillId="7" borderId="0" applyNumberFormat="0" applyProtection="0">
      <alignment horizontal="left" vertical="center" indent="1"/>
    </xf>
    <xf numFmtId="4" fontId="13" fillId="6" borderId="0" applyNumberFormat="0" applyProtection="0">
      <alignment horizontal="left" vertical="center" indent="1"/>
    </xf>
    <xf numFmtId="0" fontId="6" fillId="19" borderId="3" applyNumberFormat="0" applyProtection="0">
      <alignment horizontal="left" vertical="center" indent="1"/>
    </xf>
    <xf numFmtId="0" fontId="6" fillId="19" borderId="3" applyNumberFormat="0" applyProtection="0">
      <alignment horizontal="left" vertical="top" indent="1"/>
    </xf>
    <xf numFmtId="0" fontId="6" fillId="6" borderId="3" applyNumberFormat="0" applyProtection="0">
      <alignment horizontal="left" vertical="center" indent="1"/>
    </xf>
    <xf numFmtId="0" fontId="6" fillId="6" borderId="3" applyNumberFormat="0" applyProtection="0">
      <alignment horizontal="left" vertical="top" indent="1"/>
    </xf>
    <xf numFmtId="0" fontId="6" fillId="20" borderId="3" applyNumberFormat="0" applyProtection="0">
      <alignment horizontal="left" vertical="center" indent="1"/>
    </xf>
    <xf numFmtId="0" fontId="6" fillId="20" borderId="3" applyNumberFormat="0" applyProtection="0">
      <alignment horizontal="left" vertical="top" indent="1"/>
    </xf>
    <xf numFmtId="0" fontId="6" fillId="21" borderId="3" applyNumberFormat="0" applyProtection="0">
      <alignment horizontal="left" vertical="center" indent="1"/>
    </xf>
    <xf numFmtId="0" fontId="6" fillId="21" borderId="3" applyNumberFormat="0" applyProtection="0">
      <alignment horizontal="left" vertical="top" indent="1"/>
    </xf>
    <xf numFmtId="4" fontId="10" fillId="22" borderId="3" applyNumberFormat="0" applyProtection="0">
      <alignment vertical="center"/>
    </xf>
    <xf numFmtId="4" fontId="14" fillId="22" borderId="3" applyNumberFormat="0" applyProtection="0">
      <alignment vertical="center"/>
    </xf>
    <xf numFmtId="4" fontId="10" fillId="22" borderId="3" applyNumberFormat="0" applyProtection="0">
      <alignment horizontal="left" vertical="center" indent="1"/>
    </xf>
    <xf numFmtId="0" fontId="10" fillId="22" borderId="3" applyNumberFormat="0" applyProtection="0">
      <alignment horizontal="left" vertical="top" indent="1"/>
    </xf>
    <xf numFmtId="4" fontId="14" fillId="7" borderId="3" applyNumberFormat="0" applyProtection="0">
      <alignment horizontal="right" vertical="center"/>
    </xf>
    <xf numFmtId="0" fontId="10" fillId="6" borderId="3" applyNumberFormat="0" applyProtection="0">
      <alignment horizontal="left" vertical="top" indent="1"/>
    </xf>
    <xf numFmtId="4" fontId="15" fillId="0" borderId="0" applyNumberFormat="0" applyProtection="0">
      <alignment horizontal="left" vertical="center" indent="1"/>
    </xf>
    <xf numFmtId="4" fontId="16" fillId="7" borderId="3" applyNumberFormat="0" applyProtection="0">
      <alignment horizontal="right" vertical="center"/>
    </xf>
    <xf numFmtId="0" fontId="6" fillId="0" borderId="0"/>
    <xf numFmtId="0" fontId="17" fillId="24" borderId="4" applyNumberFormat="0" applyFont="0" applyFill="0" applyAlignment="0" applyProtection="0"/>
    <xf numFmtId="0" fontId="17" fillId="24" borderId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3" fontId="17" fillId="24" borderId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168" fontId="17" fillId="24" borderId="0" applyFon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2" fontId="17" fillId="24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24" borderId="0" applyNumberFormat="0" applyFill="0" applyBorder="0" applyAlignment="0" applyProtection="0"/>
    <xf numFmtId="0" fontId="20" fillId="24" borderId="0" applyNumberFormat="0" applyFill="0" applyBorder="0" applyAlignment="0" applyProtection="0"/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" fontId="54" fillId="0" borderId="0">
      <alignment horizontal="lef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" fontId="55" fillId="0" borderId="0"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0" fontId="56" fillId="0" borderId="0"/>
    <xf numFmtId="0" fontId="57" fillId="0" borderId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8" fillId="0" borderId="0"/>
    <xf numFmtId="0" fontId="58" fillId="0" borderId="0"/>
    <xf numFmtId="0" fontId="59" fillId="31" borderId="0" applyNumberFormat="0" applyBorder="0" applyAlignment="0" applyProtection="0"/>
    <xf numFmtId="0" fontId="59" fillId="11" borderId="0" applyNumberFormat="0" applyBorder="0" applyAlignment="0" applyProtection="0"/>
    <xf numFmtId="0" fontId="59" fillId="32" borderId="0" applyNumberFormat="0" applyBorder="0" applyAlignment="0" applyProtection="0"/>
    <xf numFmtId="0" fontId="59" fillId="33" borderId="0" applyNumberFormat="0" applyBorder="0" applyAlignment="0" applyProtection="0"/>
    <xf numFmtId="0" fontId="59" fillId="34" borderId="0" applyNumberFormat="0" applyBorder="0" applyAlignment="0" applyProtection="0"/>
    <xf numFmtId="0" fontId="59" fillId="32" borderId="0" applyNumberFormat="0" applyBorder="0" applyAlignment="0" applyProtection="0"/>
    <xf numFmtId="0" fontId="59" fillId="34" borderId="0" applyNumberFormat="0" applyBorder="0" applyAlignment="0" applyProtection="0"/>
    <xf numFmtId="0" fontId="59" fillId="11" borderId="0" applyNumberFormat="0" applyBorder="0" applyAlignment="0" applyProtection="0"/>
    <xf numFmtId="0" fontId="59" fillId="4" borderId="0" applyNumberFormat="0" applyBorder="0" applyAlignment="0" applyProtection="0"/>
    <xf numFmtId="0" fontId="59" fillId="10" borderId="0" applyNumberFormat="0" applyBorder="0" applyAlignment="0" applyProtection="0"/>
    <xf numFmtId="0" fontId="59" fillId="34" borderId="0" applyNumberFormat="0" applyBorder="0" applyAlignment="0" applyProtection="0"/>
    <xf numFmtId="0" fontId="59" fillId="32" borderId="0" applyNumberFormat="0" applyBorder="0" applyAlignment="0" applyProtection="0"/>
    <xf numFmtId="0" fontId="60" fillId="34" borderId="0" applyNumberFormat="0" applyBorder="0" applyAlignment="0" applyProtection="0"/>
    <xf numFmtId="0" fontId="60" fillId="15" borderId="0" applyNumberFormat="0" applyBorder="0" applyAlignment="0" applyProtection="0"/>
    <xf numFmtId="0" fontId="60" fillId="13" borderId="0" applyNumberFormat="0" applyBorder="0" applyAlignment="0" applyProtection="0"/>
    <xf numFmtId="0" fontId="60" fillId="10" borderId="0" applyNumberFormat="0" applyBorder="0" applyAlignment="0" applyProtection="0"/>
    <xf numFmtId="0" fontId="60" fillId="34" borderId="0" applyNumberFormat="0" applyBorder="0" applyAlignment="0" applyProtection="0"/>
    <xf numFmtId="0" fontId="60" fillId="11" borderId="0" applyNumberFormat="0" applyBorder="0" applyAlignment="0" applyProtection="0"/>
    <xf numFmtId="0" fontId="61" fillId="35" borderId="0" applyNumberFormat="0" applyBorder="0" applyAlignment="0" applyProtection="0"/>
    <xf numFmtId="0" fontId="61" fillId="36" borderId="0" applyNumberFormat="0" applyBorder="0" applyAlignment="0" applyProtection="0"/>
    <xf numFmtId="0" fontId="62" fillId="37" borderId="0" applyNumberFormat="0" applyBorder="0" applyAlignment="0" applyProtection="0"/>
    <xf numFmtId="0" fontId="61" fillId="38" borderId="0" applyNumberFormat="0" applyBorder="0" applyAlignment="0" applyProtection="0"/>
    <xf numFmtId="0" fontId="61" fillId="39" borderId="0" applyNumberFormat="0" applyBorder="0" applyAlignment="0" applyProtection="0"/>
    <xf numFmtId="0" fontId="62" fillId="40" borderId="0" applyNumberFormat="0" applyBorder="0" applyAlignment="0" applyProtection="0"/>
    <xf numFmtId="0" fontId="61" fillId="41" borderId="0" applyNumberFormat="0" applyBorder="0" applyAlignment="0" applyProtection="0"/>
    <xf numFmtId="0" fontId="61" fillId="42" borderId="0" applyNumberFormat="0" applyBorder="0" applyAlignment="0" applyProtection="0"/>
    <xf numFmtId="0" fontId="62" fillId="43" borderId="0" applyNumberFormat="0" applyBorder="0" applyAlignment="0" applyProtection="0"/>
    <xf numFmtId="0" fontId="61" fillId="38" borderId="0" applyNumberFormat="0" applyBorder="0" applyAlignment="0" applyProtection="0"/>
    <xf numFmtId="0" fontId="61" fillId="44" borderId="0" applyNumberFormat="0" applyBorder="0" applyAlignment="0" applyProtection="0"/>
    <xf numFmtId="0" fontId="62" fillId="39" borderId="0" applyNumberFormat="0" applyBorder="0" applyAlignment="0" applyProtection="0"/>
    <xf numFmtId="0" fontId="61" fillId="45" borderId="0" applyNumberFormat="0" applyBorder="0" applyAlignment="0" applyProtection="0"/>
    <xf numFmtId="0" fontId="61" fillId="46" borderId="0" applyNumberFormat="0" applyBorder="0" applyAlignment="0" applyProtection="0"/>
    <xf numFmtId="0" fontId="62" fillId="37" borderId="0" applyNumberFormat="0" applyBorder="0" applyAlignment="0" applyProtection="0"/>
    <xf numFmtId="0" fontId="61" fillId="30" borderId="0" applyNumberFormat="0" applyBorder="0" applyAlignment="0" applyProtection="0"/>
    <xf numFmtId="0" fontId="61" fillId="47" borderId="0" applyNumberFormat="0" applyBorder="0" applyAlignment="0" applyProtection="0"/>
    <xf numFmtId="0" fontId="62" fillId="48" borderId="0" applyNumberFormat="0" applyBorder="0" applyAlignment="0" applyProtection="0"/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4" fillId="0" borderId="0">
      <alignment horizontal="center" wrapText="1"/>
      <protection locked="0"/>
    </xf>
    <xf numFmtId="0" fontId="64" fillId="0" borderId="0">
      <alignment horizontal="center" wrapText="1"/>
      <protection locked="0"/>
    </xf>
    <xf numFmtId="0" fontId="64" fillId="0" borderId="0">
      <alignment horizontal="center" wrapText="1"/>
      <protection locked="0"/>
    </xf>
    <xf numFmtId="0" fontId="64" fillId="0" borderId="0">
      <alignment horizontal="center" wrapText="1"/>
      <protection locked="0"/>
    </xf>
    <xf numFmtId="172" fontId="6" fillId="0" borderId="0" applyFill="0" applyBorder="0" applyAlignment="0"/>
    <xf numFmtId="172" fontId="6" fillId="0" borderId="0" applyFill="0" applyBorder="0" applyAlignment="0"/>
    <xf numFmtId="172" fontId="6" fillId="0" borderId="0" applyFill="0" applyBorder="0" applyAlignment="0"/>
    <xf numFmtId="172" fontId="6" fillId="0" borderId="0" applyFill="0" applyBorder="0" applyAlignment="0"/>
    <xf numFmtId="1" fontId="65" fillId="0" borderId="8" applyAlignment="0">
      <alignment horizontal="left" vertical="center"/>
    </xf>
    <xf numFmtId="173" fontId="66" fillId="5" borderId="9" applyNumberFormat="0" applyFont="0" applyFill="0" applyBorder="0" applyAlignment="0">
      <alignment horizontal="center"/>
    </xf>
    <xf numFmtId="173" fontId="66" fillId="5" borderId="9" applyNumberFormat="0" applyFont="0" applyFill="0" applyBorder="0" applyAlignment="0">
      <alignment horizontal="center"/>
    </xf>
    <xf numFmtId="0" fontId="67" fillId="0" borderId="10" applyNumberFormat="0" applyFill="0" applyAlignment="0" applyProtection="0"/>
    <xf numFmtId="0" fontId="68" fillId="0" borderId="11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8" fillId="0" borderId="11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8" fillId="0" borderId="11" applyNumberFormat="0" applyFill="0" applyAlignment="0" applyProtection="0"/>
    <xf numFmtId="0" fontId="69" fillId="0" borderId="0" applyNumberForma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70" fillId="0" borderId="0" applyNumberFormat="0" applyAlignment="0">
      <alignment horizontal="left"/>
    </xf>
    <xf numFmtId="0" fontId="71" fillId="0" borderId="0" applyNumberFormat="0" applyAlignment="0">
      <alignment horizontal="left"/>
    </xf>
    <xf numFmtId="0" fontId="70" fillId="0" borderId="0" applyNumberFormat="0" applyAlignment="0">
      <alignment horizontal="left"/>
    </xf>
    <xf numFmtId="0" fontId="70" fillId="0" borderId="0" applyNumberFormat="0" applyAlignment="0">
      <alignment horizontal="left"/>
    </xf>
    <xf numFmtId="0" fontId="72" fillId="0" borderId="0" applyNumberFormat="0" applyAlignment="0"/>
    <xf numFmtId="0" fontId="73" fillId="0" borderId="0" applyNumberFormat="0" applyAlignment="0"/>
    <xf numFmtId="0" fontId="72" fillId="0" borderId="0" applyNumberFormat="0" applyAlignment="0"/>
    <xf numFmtId="0" fontId="73" fillId="0" borderId="0" applyNumberFormat="0" applyAlignment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4" fontId="68" fillId="0" borderId="0" applyFill="0" applyBorder="0" applyAlignment="0" applyProtection="0"/>
    <xf numFmtId="4" fontId="68" fillId="0" borderId="0" applyFill="0" applyBorder="0" applyAlignment="0" applyProtection="0"/>
    <xf numFmtId="4" fontId="68" fillId="0" borderId="0" applyFill="0" applyBorder="0" applyAlignment="0" applyProtection="0"/>
    <xf numFmtId="0" fontId="74" fillId="0" borderId="0">
      <alignment horizontal="center" vertical="center"/>
    </xf>
    <xf numFmtId="0" fontId="74" fillId="49" borderId="0">
      <alignment horizontal="center" vertical="center"/>
    </xf>
    <xf numFmtId="0" fontId="74" fillId="50" borderId="0">
      <alignment horizontal="center" vertical="center"/>
    </xf>
    <xf numFmtId="0" fontId="74" fillId="51" borderId="0">
      <alignment horizontal="center" vertical="center"/>
    </xf>
    <xf numFmtId="15" fontId="58" fillId="0" borderId="0"/>
    <xf numFmtId="15" fontId="58" fillId="0" borderId="0"/>
    <xf numFmtId="15" fontId="58" fillId="0" borderId="0"/>
    <xf numFmtId="15" fontId="58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75" fillId="52" borderId="0" applyNumberFormat="0" applyBorder="0" applyAlignment="0" applyProtection="0"/>
    <xf numFmtId="0" fontId="75" fillId="53" borderId="0" applyNumberFormat="0" applyBorder="0" applyAlignment="0" applyProtection="0"/>
    <xf numFmtId="0" fontId="75" fillId="54" borderId="0" applyNumberFormat="0" applyBorder="0" applyAlignment="0" applyProtection="0"/>
    <xf numFmtId="0" fontId="76" fillId="0" borderId="0" applyNumberFormat="0" applyAlignment="0">
      <alignment horizontal="left"/>
    </xf>
    <xf numFmtId="0" fontId="77" fillId="0" borderId="0" applyNumberFormat="0" applyAlignment="0">
      <alignment horizontal="left"/>
    </xf>
    <xf numFmtId="0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38" fontId="78" fillId="55" borderId="0" applyNumberFormat="0" applyBorder="0" applyAlignment="0" applyProtection="0"/>
    <xf numFmtId="0" fontId="79" fillId="0" borderId="12" applyNumberFormat="0" applyAlignment="0" applyProtection="0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80" fillId="56" borderId="0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76" fontId="6" fillId="57" borderId="0"/>
    <xf numFmtId="176" fontId="6" fillId="57" borderId="0"/>
    <xf numFmtId="176" fontId="6" fillId="57" borderId="0"/>
    <xf numFmtId="176" fontId="6" fillId="57" borderId="0"/>
    <xf numFmtId="0" fontId="81" fillId="58" borderId="13" applyNumberFormat="0" applyAlignment="0" applyProtection="0"/>
    <xf numFmtId="176" fontId="6" fillId="59" borderId="0"/>
    <xf numFmtId="176" fontId="6" fillId="59" borderId="0"/>
    <xf numFmtId="176" fontId="6" fillId="59" borderId="0"/>
    <xf numFmtId="176" fontId="6" fillId="59" borderId="0"/>
    <xf numFmtId="177" fontId="68" fillId="0" borderId="0" applyFill="0" applyBorder="0" applyAlignment="0" applyProtection="0"/>
    <xf numFmtId="177" fontId="68" fillId="0" borderId="0" applyFill="0" applyBorder="0" applyAlignment="0" applyProtection="0"/>
    <xf numFmtId="177" fontId="68" fillId="0" borderId="0" applyFill="0" applyBorder="0" applyAlignment="0" applyProtection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82" fillId="0" borderId="14" applyNumberFormat="0" applyFill="0" applyAlignment="0" applyProtection="0"/>
    <xf numFmtId="0" fontId="83" fillId="0" borderId="15" applyNumberFormat="0" applyFill="0" applyAlignment="0" applyProtection="0"/>
    <xf numFmtId="0" fontId="84" fillId="0" borderId="16" applyNumberFormat="0" applyFill="0" applyAlignment="0" applyProtection="0"/>
    <xf numFmtId="0" fontId="84" fillId="0" borderId="0" applyNumberFormat="0" applyFill="0" applyBorder="0" applyAlignment="0" applyProtection="0"/>
    <xf numFmtId="0" fontId="85" fillId="0" borderId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4" borderId="0" applyNumberFormat="0" applyBorder="0" applyAlignment="0" applyProtection="0"/>
    <xf numFmtId="0" fontId="45" fillId="28" borderId="0" applyNumberFormat="0" applyBorder="0" applyAlignment="0" applyProtection="0"/>
    <xf numFmtId="0" fontId="90" fillId="0" borderId="0"/>
    <xf numFmtId="0" fontId="90" fillId="0" borderId="0"/>
    <xf numFmtId="0" fontId="90" fillId="0" borderId="0"/>
    <xf numFmtId="0" fontId="90" fillId="0" borderId="0"/>
    <xf numFmtId="182" fontId="6" fillId="0" borderId="0"/>
    <xf numFmtId="182" fontId="6" fillId="0" borderId="0"/>
    <xf numFmtId="182" fontId="6" fillId="0" borderId="0"/>
    <xf numFmtId="182" fontId="6" fillId="0" borderId="0"/>
    <xf numFmtId="0" fontId="6" fillId="0" borderId="0" applyNumberFormat="0" applyFill="0" applyBorder="0" applyAlignment="0" applyProtection="0"/>
    <xf numFmtId="0" fontId="9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91" fillId="0" borderId="0"/>
    <xf numFmtId="0" fontId="91" fillId="0" borderId="0"/>
    <xf numFmtId="0" fontId="92" fillId="0" borderId="0"/>
    <xf numFmtId="0" fontId="5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175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4" fontId="64" fillId="0" borderId="0">
      <alignment horizontal="center" wrapText="1"/>
      <protection locked="0"/>
    </xf>
    <xf numFmtId="14" fontId="64" fillId="0" borderId="0">
      <alignment horizontal="center" wrapText="1"/>
      <protection locked="0"/>
    </xf>
    <xf numFmtId="14" fontId="64" fillId="0" borderId="0">
      <alignment horizontal="center" wrapText="1"/>
      <protection locked="0"/>
    </xf>
    <xf numFmtId="14" fontId="64" fillId="0" borderId="0">
      <alignment horizontal="center" wrapText="1"/>
      <protection locked="0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" fontId="68" fillId="0" borderId="0" applyFill="0" applyBorder="0" applyAlignment="0" applyProtection="0"/>
    <xf numFmtId="2" fontId="68" fillId="0" borderId="0" applyFill="0" applyBorder="0" applyAlignment="0" applyProtection="0"/>
    <xf numFmtId="2" fontId="68" fillId="0" borderId="0" applyFill="0" applyBorder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0" borderId="0"/>
    <xf numFmtId="0" fontId="5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3" fillId="0" borderId="18" applyNumberFormat="0" applyFill="0" applyAlignment="0" applyProtection="0"/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183" fontId="6" fillId="0" borderId="0" applyNumberFormat="0" applyFill="0" applyBorder="0" applyAlignment="0" applyProtection="0">
      <alignment horizontal="left"/>
    </xf>
    <xf numFmtId="183" fontId="6" fillId="0" borderId="0" applyNumberFormat="0" applyFill="0" applyBorder="0" applyAlignment="0" applyProtection="0">
      <alignment horizontal="left"/>
    </xf>
    <xf numFmtId="183" fontId="6" fillId="0" borderId="0" applyNumberFormat="0" applyFill="0" applyBorder="0" applyAlignment="0" applyProtection="0">
      <alignment horizontal="left"/>
    </xf>
    <xf numFmtId="183" fontId="6" fillId="0" borderId="0" applyNumberFormat="0" applyFill="0" applyBorder="0" applyAlignment="0" applyProtection="0">
      <alignment horizontal="left"/>
    </xf>
    <xf numFmtId="0" fontId="69" fillId="0" borderId="0" applyNumberFormat="0" applyFill="0" applyBorder="0" applyAlignment="0" applyProtection="0"/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0" fontId="6" fillId="0" borderId="0"/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0" fontId="6" fillId="0" borderId="0"/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0" fontId="6" fillId="0" borderId="0"/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6" fillId="0" borderId="0"/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0" fontId="6" fillId="0" borderId="0"/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0" fontId="6" fillId="0" borderId="0"/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0" fontId="6" fillId="0" borderId="0"/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0" fontId="6" fillId="0" borderId="0"/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0" fontId="6" fillId="0" borderId="0"/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0" fontId="6" fillId="0" borderId="0"/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0" fontId="6" fillId="0" borderId="0"/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0" fontId="6" fillId="0" borderId="0"/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0" fontId="6" fillId="0" borderId="0"/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0" fontId="6" fillId="0" borderId="0"/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0" fontId="6" fillId="0" borderId="0"/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0" fontId="6" fillId="0" borderId="0"/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0" fontId="6" fillId="0" borderId="0"/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0" fontId="6" fillId="0" borderId="0"/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0" fontId="6" fillId="0" borderId="0"/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6" fillId="63" borderId="19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6" fillId="0" borderId="0"/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6" fillId="0" borderId="0"/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6" fillId="65" borderId="19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6" fillId="0" borderId="0"/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6" fillId="0" borderId="0"/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6" fillId="0" borderId="0"/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6" fillId="0" borderId="0"/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6" fillId="0" borderId="0"/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6" fillId="0" borderId="0"/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0" borderId="0"/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78" fillId="67" borderId="22" applyNumberFormat="0">
      <protection locked="0"/>
    </xf>
    <xf numFmtId="0" fontId="6" fillId="0" borderId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0" fontId="6" fillId="0" borderId="0"/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0" fontId="6" fillId="0" borderId="0"/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0" fontId="6" fillId="0" borderId="0"/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6" fillId="0" borderId="0"/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0" fontId="6" fillId="0" borderId="0"/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0" fontId="6" fillId="0" borderId="0"/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5" fillId="0" borderId="0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5" fillId="0" borderId="0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0" borderId="0"/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99" fillId="0" borderId="0"/>
    <xf numFmtId="0" fontId="6" fillId="0" borderId="0"/>
    <xf numFmtId="0" fontId="99" fillId="0" borderId="0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0" fontId="6" fillId="0" borderId="0"/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0" fontId="101" fillId="0" borderId="0" applyNumberFormat="0" applyFill="0" applyBorder="0" applyAlignment="0" applyProtection="0"/>
    <xf numFmtId="0" fontId="102" fillId="34" borderId="0" applyNumberFormat="0" applyBorder="0" applyAlignment="0" applyProtection="0"/>
    <xf numFmtId="0" fontId="44" fillId="27" borderId="0" applyNumberFormat="0" applyBorder="0" applyAlignment="0" applyProtection="0"/>
    <xf numFmtId="0" fontId="103" fillId="0" borderId="0"/>
    <xf numFmtId="40" fontId="104" fillId="0" borderId="0" applyBorder="0">
      <alignment horizontal="right"/>
    </xf>
    <xf numFmtId="0" fontId="93" fillId="0" borderId="0" applyNumberFormat="0" applyFill="0" applyBorder="0" applyAlignment="0" applyProtection="0"/>
    <xf numFmtId="0" fontId="105" fillId="4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6" fillId="67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8" fillId="67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9" fillId="0" borderId="0" applyNumberFormat="0" applyFill="0" applyBorder="0" applyAlignment="0" applyProtection="0"/>
    <xf numFmtId="0" fontId="60" fillId="70" borderId="0" applyNumberFormat="0" applyBorder="0" applyAlignment="0" applyProtection="0"/>
    <xf numFmtId="0" fontId="60" fillId="15" borderId="0" applyNumberFormat="0" applyBorder="0" applyAlignment="0" applyProtection="0"/>
    <xf numFmtId="0" fontId="60" fillId="13" borderId="0" applyNumberFormat="0" applyBorder="0" applyAlignment="0" applyProtection="0"/>
    <xf numFmtId="0" fontId="60" fillId="61" borderId="0" applyNumberFormat="0" applyBorder="0" applyAlignment="0" applyProtection="0"/>
    <xf numFmtId="0" fontId="60" fillId="71" borderId="0" applyNumberFormat="0" applyBorder="0" applyAlignment="0" applyProtection="0"/>
    <xf numFmtId="0" fontId="60" fillId="12" borderId="0" applyNumberFormat="0" applyBorder="0" applyAlignment="0" applyProtection="0"/>
  </cellStyleXfs>
  <cellXfs count="802">
    <xf numFmtId="0" fontId="0" fillId="0" borderId="0" xfId="0"/>
    <xf numFmtId="3" fontId="23" fillId="3" borderId="0" xfId="0" applyNumberFormat="1" applyFont="1" applyFill="1" applyBorder="1"/>
    <xf numFmtId="0" fontId="26" fillId="0" borderId="0" xfId="2" applyFont="1" applyFill="1" applyBorder="1"/>
    <xf numFmtId="0" fontId="26" fillId="0" borderId="0" xfId="2" applyFont="1" applyFill="1" applyBorder="1" applyAlignment="1"/>
    <xf numFmtId="0" fontId="47" fillId="0" borderId="0" xfId="2" applyFont="1" applyFill="1" applyBorder="1" applyAlignment="1">
      <alignment horizontal="center" vertical="center"/>
    </xf>
    <xf numFmtId="49" fontId="48" fillId="0" borderId="0" xfId="2" applyNumberFormat="1" applyFont="1" applyFill="1" applyBorder="1" applyAlignment="1">
      <alignment vertical="center"/>
    </xf>
    <xf numFmtId="0" fontId="50" fillId="0" borderId="0" xfId="2" applyFont="1" applyFill="1" applyBorder="1" applyAlignment="1"/>
    <xf numFmtId="0" fontId="26" fillId="0" borderId="0" xfId="2" applyFont="1" applyFill="1" applyBorder="1" applyAlignment="1">
      <alignment horizontal="left" vertical="center"/>
    </xf>
    <xf numFmtId="0" fontId="26" fillId="0" borderId="0" xfId="2" applyFont="1" applyFill="1" applyBorder="1" applyAlignment="1">
      <alignment horizontal="right" vertical="center"/>
    </xf>
    <xf numFmtId="0" fontId="51" fillId="0" borderId="0" xfId="2" applyFont="1" applyFill="1" applyBorder="1" applyAlignment="1">
      <alignment horizontal="right" vertical="center"/>
    </xf>
    <xf numFmtId="3" fontId="23" fillId="3" borderId="44" xfId="0" applyNumberFormat="1" applyFont="1" applyFill="1" applyBorder="1"/>
    <xf numFmtId="0" fontId="43" fillId="0" borderId="0" xfId="2" applyFont="1" applyFill="1" applyBorder="1"/>
    <xf numFmtId="0" fontId="110" fillId="0" borderId="0" xfId="2" applyFont="1" applyFill="1" applyBorder="1" applyAlignment="1">
      <alignment horizontal="right"/>
    </xf>
    <xf numFmtId="0" fontId="111" fillId="0" borderId="0" xfId="2" applyFont="1" applyFill="1" applyBorder="1"/>
    <xf numFmtId="0" fontId="46" fillId="0" borderId="0" xfId="2" applyFont="1" applyFill="1" applyBorder="1" applyAlignment="1">
      <alignment vertical="top"/>
    </xf>
    <xf numFmtId="0" fontId="46" fillId="0" borderId="0" xfId="2" applyFont="1" applyFill="1" applyBorder="1" applyAlignment="1">
      <alignment vertical="top" wrapText="1"/>
    </xf>
    <xf numFmtId="0" fontId="46" fillId="0" borderId="0" xfId="527" applyFont="1" applyFill="1" applyBorder="1" applyAlignment="1">
      <alignment horizontal="left" vertical="top" wrapText="1"/>
    </xf>
    <xf numFmtId="0" fontId="46" fillId="0" borderId="0" xfId="527" applyFont="1" applyFill="1" applyBorder="1" applyAlignment="1">
      <alignment vertical="top" wrapText="1"/>
    </xf>
    <xf numFmtId="0" fontId="26" fillId="0" borderId="0" xfId="2" applyFont="1" applyFill="1" applyBorder="1" applyAlignment="1">
      <alignment horizontal="right"/>
    </xf>
    <xf numFmtId="0" fontId="50" fillId="0" borderId="0" xfId="2" applyFont="1" applyFill="1" applyBorder="1" applyAlignment="1">
      <alignment horizontal="right"/>
    </xf>
    <xf numFmtId="0" fontId="43" fillId="0" borderId="0" xfId="2" applyFont="1" applyFill="1"/>
    <xf numFmtId="0" fontId="43" fillId="0" borderId="0" xfId="2" applyFont="1" applyFill="1" applyBorder="1" applyAlignment="1">
      <alignment horizontal="left"/>
    </xf>
    <xf numFmtId="0" fontId="112" fillId="0" borderId="0" xfId="2" applyFont="1" applyFill="1" applyBorder="1" applyAlignment="1">
      <alignment horizontal="left" vertical="top" wrapText="1"/>
    </xf>
    <xf numFmtId="0" fontId="112" fillId="0" borderId="0" xfId="2" applyFont="1" applyFill="1" applyBorder="1" applyAlignment="1">
      <alignment horizontal="left" vertical="top"/>
    </xf>
    <xf numFmtId="0" fontId="46" fillId="0" borderId="0" xfId="2" applyFont="1" applyFill="1" applyBorder="1" applyAlignment="1">
      <alignment horizontal="left" vertical="top" wrapText="1"/>
    </xf>
    <xf numFmtId="0" fontId="43" fillId="0" borderId="0" xfId="0" applyFont="1" applyFill="1"/>
    <xf numFmtId="0" fontId="23" fillId="0" borderId="0" xfId="0" applyFont="1" applyFill="1"/>
    <xf numFmtId="0" fontId="23" fillId="0" borderId="44" xfId="0" applyFont="1" applyFill="1" applyBorder="1"/>
    <xf numFmtId="0" fontId="23" fillId="0" borderId="44" xfId="0" applyFont="1" applyFill="1" applyBorder="1" applyAlignment="1"/>
    <xf numFmtId="3" fontId="23" fillId="0" borderId="0" xfId="0" applyNumberFormat="1" applyFont="1" applyFill="1" applyBorder="1"/>
    <xf numFmtId="3" fontId="23" fillId="0" borderId="44" xfId="0" applyNumberFormat="1" applyFont="1" applyFill="1" applyBorder="1"/>
    <xf numFmtId="3" fontId="23" fillId="0" borderId="46" xfId="0" applyNumberFormat="1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horizontal="right"/>
    </xf>
    <xf numFmtId="0" fontId="23" fillId="0" borderId="4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right" vertical="center" wrapText="1"/>
    </xf>
    <xf numFmtId="0" fontId="23" fillId="0" borderId="44" xfId="0" applyFont="1" applyFill="1" applyBorder="1" applyAlignment="1">
      <alignment horizontal="right"/>
    </xf>
    <xf numFmtId="3" fontId="23" fillId="0" borderId="52" xfId="0" applyNumberFormat="1" applyFont="1" applyFill="1" applyBorder="1"/>
    <xf numFmtId="3" fontId="23" fillId="0" borderId="49" xfId="0" applyNumberFormat="1" applyFont="1" applyFill="1" applyBorder="1"/>
    <xf numFmtId="0" fontId="23" fillId="0" borderId="0" xfId="0" applyFont="1" applyFill="1" applyAlignment="1"/>
    <xf numFmtId="2" fontId="23" fillId="0" borderId="0" xfId="0" applyNumberFormat="1" applyFont="1" applyFill="1"/>
    <xf numFmtId="0" fontId="23" fillId="0" borderId="0" xfId="0" applyFont="1" applyFill="1" applyBorder="1"/>
    <xf numFmtId="165" fontId="23" fillId="0" borderId="0" xfId="2" applyNumberFormat="1" applyFont="1" applyFill="1" applyBorder="1" applyAlignment="1">
      <alignment horizontal="right" vertical="center"/>
    </xf>
    <xf numFmtId="165" fontId="23" fillId="0" borderId="56" xfId="2" applyNumberFormat="1" applyFont="1" applyFill="1" applyBorder="1" applyAlignment="1">
      <alignment vertical="center"/>
    </xf>
    <xf numFmtId="165" fontId="23" fillId="0" borderId="0" xfId="2" applyNumberFormat="1" applyFont="1" applyFill="1" applyBorder="1" applyAlignment="1">
      <alignment vertical="center"/>
    </xf>
    <xf numFmtId="165" fontId="23" fillId="0" borderId="53" xfId="2" applyNumberFormat="1" applyFont="1" applyFill="1" applyBorder="1" applyAlignment="1">
      <alignment vertical="center"/>
    </xf>
    <xf numFmtId="165" fontId="23" fillId="0" borderId="54" xfId="2" applyNumberFormat="1" applyFont="1" applyFill="1" applyBorder="1" applyAlignment="1">
      <alignment vertical="center"/>
    </xf>
    <xf numFmtId="165" fontId="23" fillId="0" borderId="50" xfId="2" applyNumberFormat="1" applyFont="1" applyFill="1" applyBorder="1" applyAlignment="1">
      <alignment vertical="center"/>
    </xf>
    <xf numFmtId="165" fontId="23" fillId="0" borderId="44" xfId="2" applyNumberFormat="1" applyFont="1" applyFill="1" applyBorder="1" applyAlignment="1">
      <alignment vertical="center"/>
    </xf>
    <xf numFmtId="165" fontId="23" fillId="0" borderId="55" xfId="2" applyNumberFormat="1" applyFont="1" applyFill="1" applyBorder="1" applyAlignment="1">
      <alignment vertical="center"/>
    </xf>
    <xf numFmtId="165" fontId="23" fillId="0" borderId="52" xfId="2" applyNumberFormat="1" applyFont="1" applyFill="1" applyBorder="1" applyAlignment="1">
      <alignment vertical="center"/>
    </xf>
    <xf numFmtId="165" fontId="23" fillId="0" borderId="51" xfId="2" applyNumberFormat="1" applyFont="1" applyFill="1" applyBorder="1" applyAlignment="1">
      <alignment vertical="center"/>
    </xf>
    <xf numFmtId="165" fontId="23" fillId="0" borderId="0" xfId="20" applyNumberFormat="1" applyFont="1" applyFill="1" applyBorder="1" applyAlignment="1">
      <alignment horizontal="right" vertical="center"/>
    </xf>
    <xf numFmtId="165" fontId="23" fillId="0" borderId="44" xfId="20" applyNumberFormat="1" applyFont="1" applyFill="1" applyBorder="1" applyAlignment="1">
      <alignment horizontal="right" vertical="center"/>
    </xf>
    <xf numFmtId="165" fontId="31" fillId="0" borderId="56" xfId="2" applyNumberFormat="1" applyFont="1" applyFill="1" applyBorder="1" applyAlignment="1">
      <alignment horizontal="right" vertical="center"/>
    </xf>
    <xf numFmtId="164" fontId="23" fillId="0" borderId="53" xfId="1" applyNumberFormat="1" applyFont="1" applyFill="1" applyBorder="1" applyAlignment="1">
      <alignment vertical="center"/>
    </xf>
    <xf numFmtId="165" fontId="31" fillId="0" borderId="56" xfId="2" applyNumberFormat="1" applyFont="1" applyFill="1" applyBorder="1" applyAlignment="1">
      <alignment vertical="center"/>
    </xf>
    <xf numFmtId="165" fontId="23" fillId="0" borderId="0" xfId="2" applyNumberFormat="1" applyFont="1" applyFill="1" applyBorder="1" applyAlignment="1">
      <alignment horizontal="right"/>
    </xf>
    <xf numFmtId="165" fontId="31" fillId="0" borderId="54" xfId="2" applyNumberFormat="1" applyFont="1" applyFill="1" applyBorder="1" applyAlignment="1">
      <alignment vertical="center"/>
    </xf>
    <xf numFmtId="164" fontId="23" fillId="0" borderId="50" xfId="1" applyNumberFormat="1" applyFont="1" applyFill="1" applyBorder="1" applyAlignment="1">
      <alignment vertical="center"/>
    </xf>
    <xf numFmtId="165" fontId="31" fillId="0" borderId="54" xfId="2" applyNumberFormat="1" applyFont="1" applyFill="1" applyBorder="1" applyAlignment="1">
      <alignment horizontal="right" vertical="center"/>
    </xf>
    <xf numFmtId="165" fontId="31" fillId="0" borderId="55" xfId="2" applyNumberFormat="1" applyFont="1" applyFill="1" applyBorder="1" applyAlignment="1">
      <alignment vertical="center"/>
    </xf>
    <xf numFmtId="164" fontId="23" fillId="0" borderId="51" xfId="1" applyNumberFormat="1" applyFont="1" applyFill="1" applyBorder="1" applyAlignment="1">
      <alignment vertical="center"/>
    </xf>
    <xf numFmtId="165" fontId="31" fillId="0" borderId="55" xfId="2" applyNumberFormat="1" applyFont="1" applyFill="1" applyBorder="1" applyAlignment="1">
      <alignment horizontal="right" vertical="center"/>
    </xf>
    <xf numFmtId="165" fontId="23" fillId="0" borderId="44" xfId="2" applyNumberFormat="1" applyFont="1" applyFill="1" applyBorder="1" applyAlignment="1">
      <alignment horizontal="right"/>
    </xf>
    <xf numFmtId="0" fontId="21" fillId="0" borderId="0" xfId="2" applyFont="1" applyFill="1" applyBorder="1" applyAlignment="1"/>
    <xf numFmtId="0" fontId="23" fillId="0" borderId="0" xfId="2" applyFont="1" applyFill="1" applyBorder="1"/>
    <xf numFmtId="3" fontId="23" fillId="0" borderId="0" xfId="2" applyNumberFormat="1" applyFont="1" applyFill="1" applyBorder="1" applyAlignment="1">
      <alignment horizontal="right"/>
    </xf>
    <xf numFmtId="165" fontId="23" fillId="0" borderId="0" xfId="2" applyNumberFormat="1" applyFont="1" applyFill="1" applyBorder="1"/>
    <xf numFmtId="3" fontId="23" fillId="0" borderId="0" xfId="2" applyNumberFormat="1" applyFont="1" applyFill="1" applyBorder="1" applyAlignment="1">
      <alignment horizontal="right" vertical="center"/>
    </xf>
    <xf numFmtId="3" fontId="23" fillId="0" borderId="0" xfId="2" applyNumberFormat="1" applyFont="1" applyFill="1" applyBorder="1" applyAlignment="1">
      <alignment vertical="center"/>
    </xf>
    <xf numFmtId="3" fontId="23" fillId="0" borderId="44" xfId="2" applyNumberFormat="1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vertical="center"/>
    </xf>
    <xf numFmtId="165" fontId="23" fillId="0" borderId="56" xfId="0" applyNumberFormat="1" applyFont="1" applyFill="1" applyBorder="1" applyAlignment="1">
      <alignment horizontal="center" vertical="center"/>
    </xf>
    <xf numFmtId="165" fontId="23" fillId="0" borderId="54" xfId="0" applyNumberFormat="1" applyFont="1" applyFill="1" applyBorder="1" applyAlignment="1">
      <alignment horizontal="center" vertical="center"/>
    </xf>
    <xf numFmtId="0" fontId="26" fillId="0" borderId="0" xfId="0" applyFont="1" applyFill="1" applyBorder="1"/>
    <xf numFmtId="0" fontId="35" fillId="0" borderId="0" xfId="0" applyFont="1" applyFill="1" applyBorder="1"/>
    <xf numFmtId="3" fontId="33" fillId="0" borderId="0" xfId="0" applyNumberFormat="1" applyFont="1" applyFill="1" applyBorder="1" applyAlignment="1">
      <alignment horizontal="right"/>
    </xf>
    <xf numFmtId="3" fontId="33" fillId="0" borderId="0" xfId="0" applyNumberFormat="1" applyFont="1" applyFill="1" applyBorder="1"/>
    <xf numFmtId="0" fontId="33" fillId="0" borderId="0" xfId="0" applyFont="1" applyFill="1" applyBorder="1" applyAlignment="1">
      <alignment horizontal="right"/>
    </xf>
    <xf numFmtId="0" fontId="26" fillId="0" borderId="44" xfId="0" applyFont="1" applyFill="1" applyBorder="1"/>
    <xf numFmtId="3" fontId="23" fillId="0" borderId="56" xfId="0" applyNumberFormat="1" applyFont="1" applyFill="1" applyBorder="1" applyAlignment="1">
      <alignment horizontal="center"/>
    </xf>
    <xf numFmtId="3" fontId="23" fillId="0" borderId="55" xfId="0" applyNumberFormat="1" applyFont="1" applyFill="1" applyBorder="1" applyAlignment="1">
      <alignment horizontal="center"/>
    </xf>
    <xf numFmtId="3" fontId="23" fillId="0" borderId="0" xfId="0" applyNumberFormat="1" applyFont="1" applyFill="1" applyBorder="1" applyAlignment="1">
      <alignment horizontal="right"/>
    </xf>
    <xf numFmtId="165" fontId="23" fillId="0" borderId="56" xfId="0" applyNumberFormat="1" applyFont="1" applyFill="1" applyBorder="1" applyAlignment="1">
      <alignment horizontal="center"/>
    </xf>
    <xf numFmtId="3" fontId="23" fillId="0" borderId="52" xfId="0" applyNumberFormat="1" applyFont="1" applyFill="1" applyBorder="1" applyAlignment="1">
      <alignment horizontal="right"/>
    </xf>
    <xf numFmtId="3" fontId="23" fillId="0" borderId="44" xfId="0" applyNumberFormat="1" applyFont="1" applyFill="1" applyBorder="1" applyAlignment="1">
      <alignment horizontal="right"/>
    </xf>
    <xf numFmtId="165" fontId="23" fillId="0" borderId="55" xfId="0" applyNumberFormat="1" applyFont="1" applyFill="1" applyBorder="1" applyAlignment="1">
      <alignment horizontal="center"/>
    </xf>
    <xf numFmtId="3" fontId="23" fillId="0" borderId="49" xfId="0" applyNumberFormat="1" applyFont="1" applyFill="1" applyBorder="1" applyAlignment="1">
      <alignment horizontal="right" vertical="center"/>
    </xf>
    <xf numFmtId="3" fontId="23" fillId="0" borderId="46" xfId="0" applyNumberFormat="1" applyFont="1" applyFill="1" applyBorder="1" applyAlignment="1">
      <alignment horizontal="right" vertical="center"/>
    </xf>
    <xf numFmtId="165" fontId="23" fillId="0" borderId="47" xfId="0" applyNumberFormat="1" applyFont="1" applyFill="1" applyBorder="1" applyAlignment="1">
      <alignment horizontal="center"/>
    </xf>
    <xf numFmtId="165" fontId="23" fillId="0" borderId="47" xfId="0" applyNumberFormat="1" applyFont="1" applyFill="1" applyBorder="1" applyAlignment="1">
      <alignment horizontal="center" vertical="center"/>
    </xf>
    <xf numFmtId="3" fontId="23" fillId="0" borderId="46" xfId="0" applyNumberFormat="1" applyFont="1" applyFill="1" applyBorder="1" applyAlignment="1">
      <alignment horizontal="right" vertical="top" wrapText="1"/>
    </xf>
    <xf numFmtId="165" fontId="23" fillId="0" borderId="47" xfId="0" applyNumberFormat="1" applyFont="1" applyFill="1" applyBorder="1" applyAlignment="1">
      <alignment horizontal="center" vertical="top" wrapText="1"/>
    </xf>
    <xf numFmtId="3" fontId="23" fillId="0" borderId="49" xfId="0" applyNumberFormat="1" applyFont="1" applyFill="1" applyBorder="1" applyAlignment="1">
      <alignment horizontal="right"/>
    </xf>
    <xf numFmtId="3" fontId="23" fillId="0" borderId="46" xfId="0" applyNumberFormat="1" applyFont="1" applyFill="1" applyBorder="1" applyAlignment="1">
      <alignment horizontal="right"/>
    </xf>
    <xf numFmtId="3" fontId="23" fillId="0" borderId="49" xfId="0" applyNumberFormat="1" applyFont="1" applyFill="1" applyBorder="1" applyAlignment="1">
      <alignment horizontal="right" vertical="top"/>
    </xf>
    <xf numFmtId="3" fontId="23" fillId="0" borderId="46" xfId="0" applyNumberFormat="1" applyFont="1" applyFill="1" applyBorder="1" applyAlignment="1">
      <alignment horizontal="right" vertical="top"/>
    </xf>
    <xf numFmtId="0" fontId="23" fillId="0" borderId="0" xfId="0" applyFont="1" applyFill="1" applyBorder="1" applyAlignment="1">
      <alignment vertical="center"/>
    </xf>
    <xf numFmtId="3" fontId="23" fillId="0" borderId="54" xfId="0" applyNumberFormat="1" applyFont="1" applyFill="1" applyBorder="1" applyAlignment="1">
      <alignment horizontal="right" vertical="center"/>
    </xf>
    <xf numFmtId="3" fontId="23" fillId="0" borderId="0" xfId="0" applyNumberFormat="1" applyFont="1" applyFill="1" applyBorder="1" applyAlignment="1">
      <alignment horizontal="right" vertical="center"/>
    </xf>
    <xf numFmtId="164" fontId="23" fillId="0" borderId="54" xfId="1" applyNumberFormat="1" applyFont="1" applyFill="1" applyBorder="1" applyAlignment="1">
      <alignment horizontal="right" vertical="center"/>
    </xf>
    <xf numFmtId="164" fontId="23" fillId="0" borderId="50" xfId="1" applyNumberFormat="1" applyFont="1" applyFill="1" applyBorder="1" applyAlignment="1">
      <alignment horizontal="right" vertical="center"/>
    </xf>
    <xf numFmtId="3" fontId="113" fillId="0" borderId="0" xfId="0" applyNumberFormat="1" applyFont="1" applyFill="1" applyBorder="1" applyAlignment="1">
      <alignment horizontal="right" vertical="center"/>
    </xf>
    <xf numFmtId="3" fontId="23" fillId="0" borderId="56" xfId="0" applyNumberFormat="1" applyFont="1" applyFill="1" applyBorder="1" applyAlignment="1">
      <alignment horizontal="right" vertical="center"/>
    </xf>
    <xf numFmtId="164" fontId="23" fillId="0" borderId="56" xfId="1" applyNumberFormat="1" applyFont="1" applyFill="1" applyBorder="1" applyAlignment="1">
      <alignment horizontal="right" vertical="center"/>
    </xf>
    <xf numFmtId="164" fontId="23" fillId="0" borderId="53" xfId="1" applyNumberFormat="1" applyFont="1" applyFill="1" applyBorder="1" applyAlignment="1">
      <alignment horizontal="right" vertical="center"/>
    </xf>
    <xf numFmtId="3" fontId="30" fillId="0" borderId="54" xfId="0" applyNumberFormat="1" applyFont="1" applyFill="1" applyBorder="1" applyAlignment="1">
      <alignment horizontal="right" vertical="center"/>
    </xf>
    <xf numFmtId="164" fontId="30" fillId="0" borderId="50" xfId="1" applyNumberFormat="1" applyFont="1" applyFill="1" applyBorder="1" applyAlignment="1">
      <alignment horizontal="right" vertical="center"/>
    </xf>
    <xf numFmtId="165" fontId="32" fillId="0" borderId="0" xfId="1" applyNumberFormat="1" applyFont="1" applyFill="1" applyBorder="1" applyAlignment="1">
      <alignment horizontal="right" vertical="center"/>
    </xf>
    <xf numFmtId="165" fontId="32" fillId="0" borderId="0" xfId="0" applyNumberFormat="1" applyFont="1" applyFill="1" applyBorder="1" applyAlignment="1">
      <alignment horizontal="right" vertical="center"/>
    </xf>
    <xf numFmtId="3" fontId="23" fillId="0" borderId="56" xfId="2" applyNumberFormat="1" applyFont="1" applyFill="1" applyBorder="1" applyAlignment="1">
      <alignment vertical="center"/>
    </xf>
    <xf numFmtId="3" fontId="23" fillId="0" borderId="54" xfId="2" applyNumberFormat="1" applyFont="1" applyFill="1" applyBorder="1" applyAlignment="1">
      <alignment vertical="center"/>
    </xf>
    <xf numFmtId="3" fontId="23" fillId="0" borderId="52" xfId="2" applyNumberFormat="1" applyFont="1" applyFill="1" applyBorder="1" applyAlignment="1">
      <alignment horizontal="right" vertical="center"/>
    </xf>
    <xf numFmtId="3" fontId="23" fillId="0" borderId="55" xfId="2" applyNumberFormat="1" applyFont="1" applyFill="1" applyBorder="1" applyAlignment="1">
      <alignment vertical="center"/>
    </xf>
    <xf numFmtId="3" fontId="23" fillId="0" borderId="52" xfId="2" applyNumberFormat="1" applyFont="1" applyFill="1" applyBorder="1" applyAlignment="1">
      <alignment vertical="center"/>
    </xf>
    <xf numFmtId="3" fontId="113" fillId="0" borderId="54" xfId="0" applyNumberFormat="1" applyFont="1" applyFill="1" applyBorder="1" applyAlignment="1">
      <alignment horizontal="right" vertical="center"/>
    </xf>
    <xf numFmtId="3" fontId="113" fillId="0" borderId="56" xfId="0" applyNumberFormat="1" applyFont="1" applyFill="1" applyBorder="1" applyAlignment="1">
      <alignment horizontal="right" vertical="center"/>
    </xf>
    <xf numFmtId="0" fontId="26" fillId="0" borderId="46" xfId="0" applyFont="1" applyFill="1" applyBorder="1" applyAlignment="1">
      <alignment vertical="center"/>
    </xf>
    <xf numFmtId="1" fontId="26" fillId="0" borderId="46" xfId="0" applyNumberFormat="1" applyFont="1" applyFill="1" applyBorder="1" applyAlignment="1">
      <alignment vertical="center" wrapText="1"/>
    </xf>
    <xf numFmtId="0" fontId="23" fillId="0" borderId="46" xfId="0" applyFont="1" applyFill="1" applyBorder="1" applyAlignment="1">
      <alignment horizontal="right" vertical="center"/>
    </xf>
    <xf numFmtId="164" fontId="23" fillId="0" borderId="46" xfId="1" applyNumberFormat="1" applyFont="1" applyFill="1" applyBorder="1" applyAlignment="1">
      <alignment horizontal="right" vertical="center"/>
    </xf>
    <xf numFmtId="0" fontId="22" fillId="0" borderId="46" xfId="0" applyFont="1" applyFill="1" applyBorder="1" applyAlignment="1">
      <alignment vertical="center" wrapText="1"/>
    </xf>
    <xf numFmtId="3" fontId="29" fillId="0" borderId="46" xfId="0" applyNumberFormat="1" applyFont="1" applyFill="1" applyBorder="1" applyAlignment="1">
      <alignment horizontal="right" vertical="center"/>
    </xf>
    <xf numFmtId="164" fontId="29" fillId="0" borderId="46" xfId="1" applyNumberFormat="1" applyFont="1" applyFill="1" applyBorder="1" applyAlignment="1">
      <alignment horizontal="right" vertical="center"/>
    </xf>
    <xf numFmtId="3" fontId="23" fillId="0" borderId="55" xfId="0" applyNumberFormat="1" applyFont="1" applyFill="1" applyBorder="1" applyAlignment="1">
      <alignment horizontal="right" vertical="center"/>
    </xf>
    <xf numFmtId="3" fontId="23" fillId="0" borderId="52" xfId="0" applyNumberFormat="1" applyFont="1" applyFill="1" applyBorder="1" applyAlignment="1">
      <alignment horizontal="right" vertical="center"/>
    </xf>
    <xf numFmtId="164" fontId="23" fillId="0" borderId="0" xfId="1" applyNumberFormat="1" applyFont="1" applyFill="1" applyBorder="1" applyAlignment="1">
      <alignment horizontal="right" vertical="center"/>
    </xf>
    <xf numFmtId="164" fontId="23" fillId="0" borderId="52" xfId="1" applyNumberFormat="1" applyFont="1" applyFill="1" applyBorder="1" applyAlignment="1">
      <alignment horizontal="right" vertical="center"/>
    </xf>
    <xf numFmtId="164" fontId="23" fillId="0" borderId="55" xfId="1" applyNumberFormat="1" applyFont="1" applyFill="1" applyBorder="1" applyAlignment="1">
      <alignment horizontal="right" vertical="center"/>
    </xf>
    <xf numFmtId="165" fontId="32" fillId="0" borderId="52" xfId="1" applyNumberFormat="1" applyFont="1" applyFill="1" applyBorder="1" applyAlignment="1">
      <alignment horizontal="right" vertical="center"/>
    </xf>
    <xf numFmtId="165" fontId="32" fillId="0" borderId="44" xfId="0" applyNumberFormat="1" applyFont="1" applyFill="1" applyBorder="1" applyAlignment="1">
      <alignment horizontal="right" vertical="center"/>
    </xf>
    <xf numFmtId="164" fontId="23" fillId="0" borderId="0" xfId="0" applyNumberFormat="1" applyFont="1" applyFill="1" applyBorder="1" applyAlignment="1">
      <alignment vertical="center"/>
    </xf>
    <xf numFmtId="165" fontId="32" fillId="0" borderId="44" xfId="1" applyNumberFormat="1" applyFont="1" applyFill="1" applyBorder="1" applyAlignment="1">
      <alignment horizontal="right" vertical="center"/>
    </xf>
    <xf numFmtId="3" fontId="23" fillId="0" borderId="56" xfId="2" applyNumberFormat="1" applyFont="1" applyFill="1" applyBorder="1" applyAlignment="1">
      <alignment horizontal="right" vertical="center"/>
    </xf>
    <xf numFmtId="3" fontId="23" fillId="0" borderId="53" xfId="2" applyNumberFormat="1" applyFont="1" applyFill="1" applyBorder="1" applyAlignment="1">
      <alignment vertical="center"/>
    </xf>
    <xf numFmtId="3" fontId="23" fillId="0" borderId="54" xfId="2" applyNumberFormat="1" applyFont="1" applyFill="1" applyBorder="1" applyAlignment="1">
      <alignment horizontal="right" vertical="center"/>
    </xf>
    <xf numFmtId="3" fontId="23" fillId="0" borderId="50" xfId="2" applyNumberFormat="1" applyFont="1" applyFill="1" applyBorder="1" applyAlignment="1">
      <alignment vertical="center"/>
    </xf>
    <xf numFmtId="3" fontId="23" fillId="0" borderId="55" xfId="2" applyNumberFormat="1" applyFont="1" applyFill="1" applyBorder="1" applyAlignment="1">
      <alignment horizontal="right" vertical="center"/>
    </xf>
    <xf numFmtId="3" fontId="23" fillId="0" borderId="51" xfId="2" applyNumberFormat="1" applyFont="1" applyFill="1" applyBorder="1" applyAlignment="1">
      <alignment vertical="center"/>
    </xf>
    <xf numFmtId="0" fontId="26" fillId="0" borderId="0" xfId="2" applyFont="1" applyFill="1"/>
    <xf numFmtId="0" fontId="23" fillId="0" borderId="0" xfId="2" applyFont="1" applyFill="1" applyAlignment="1">
      <alignment horizontal="right"/>
    </xf>
    <xf numFmtId="0" fontId="23" fillId="0" borderId="0" xfId="2" applyFont="1" applyFill="1" applyAlignment="1"/>
    <xf numFmtId="0" fontId="23" fillId="0" borderId="0" xfId="2" applyFont="1" applyFill="1"/>
    <xf numFmtId="165" fontId="23" fillId="0" borderId="0" xfId="2" applyNumberFormat="1" applyFont="1" applyFill="1" applyBorder="1" applyAlignment="1">
      <alignment wrapText="1"/>
    </xf>
    <xf numFmtId="0" fontId="23" fillId="0" borderId="0" xfId="2" applyFont="1" applyFill="1" applyBorder="1" applyAlignment="1">
      <alignment vertical="center"/>
    </xf>
    <xf numFmtId="165" fontId="42" fillId="0" borderId="0" xfId="2" applyNumberFormat="1" applyFont="1" applyFill="1" applyBorder="1" applyAlignment="1">
      <alignment vertical="center" wrapText="1"/>
    </xf>
    <xf numFmtId="0" fontId="23" fillId="0" borderId="0" xfId="2" applyFont="1" applyFill="1" applyAlignment="1">
      <alignment horizontal="left"/>
    </xf>
    <xf numFmtId="0" fontId="23" fillId="0" borderId="0" xfId="2" applyFont="1" applyFill="1" applyBorder="1" applyAlignment="1">
      <alignment wrapText="1"/>
    </xf>
    <xf numFmtId="0" fontId="23" fillId="0" borderId="0" xfId="2" applyFont="1" applyFill="1" applyAlignment="1">
      <alignment wrapText="1"/>
    </xf>
    <xf numFmtId="165" fontId="41" fillId="0" borderId="0" xfId="2" applyNumberFormat="1" applyFont="1" applyFill="1" applyBorder="1" applyAlignment="1">
      <alignment vertical="center" wrapText="1"/>
    </xf>
    <xf numFmtId="16" fontId="23" fillId="0" borderId="0" xfId="2" applyNumberFormat="1" applyFont="1" applyFill="1" applyBorder="1" applyAlignment="1">
      <alignment horizontal="center" wrapText="1"/>
    </xf>
    <xf numFmtId="0" fontId="41" fillId="0" borderId="0" xfId="2" applyFont="1" applyFill="1" applyAlignment="1">
      <alignment vertical="center" wrapText="1"/>
    </xf>
    <xf numFmtId="0" fontId="24" fillId="0" borderId="0" xfId="2" applyFont="1" applyFill="1"/>
    <xf numFmtId="165" fontId="33" fillId="0" borderId="0" xfId="2" applyNumberFormat="1" applyFont="1" applyFill="1" applyBorder="1" applyAlignment="1">
      <alignment wrapText="1"/>
    </xf>
    <xf numFmtId="165" fontId="23" fillId="0" borderId="0" xfId="2" applyNumberFormat="1" applyFont="1" applyFill="1" applyBorder="1" applyAlignment="1">
      <alignment horizontal="left" vertical="top" wrapText="1"/>
    </xf>
    <xf numFmtId="165" fontId="38" fillId="0" borderId="0" xfId="2" applyNumberFormat="1" applyFont="1" applyFill="1" applyBorder="1" applyAlignment="1">
      <alignment vertical="center" wrapText="1"/>
    </xf>
    <xf numFmtId="3" fontId="24" fillId="0" borderId="0" xfId="2" applyNumberFormat="1" applyFont="1" applyFill="1" applyBorder="1" applyAlignment="1">
      <alignment vertical="center" wrapText="1"/>
    </xf>
    <xf numFmtId="165" fontId="24" fillId="0" borderId="0" xfId="2" applyNumberFormat="1" applyFont="1" applyFill="1" applyBorder="1" applyAlignment="1">
      <alignment horizontal="left" wrapText="1"/>
    </xf>
    <xf numFmtId="0" fontId="40" fillId="0" borderId="0" xfId="2" applyFont="1" applyFill="1" applyAlignment="1">
      <alignment vertical="center" wrapText="1"/>
    </xf>
    <xf numFmtId="0" fontId="39" fillId="0" borderId="0" xfId="2" applyFont="1" applyFill="1" applyAlignment="1">
      <alignment vertical="center" wrapText="1"/>
    </xf>
    <xf numFmtId="0" fontId="38" fillId="0" borderId="0" xfId="2" applyFont="1" applyFill="1" applyBorder="1" applyAlignment="1">
      <alignment wrapText="1"/>
    </xf>
    <xf numFmtId="0" fontId="24" fillId="0" borderId="0" xfId="2" applyFont="1" applyFill="1" applyBorder="1" applyAlignment="1">
      <alignment horizontal="center" wrapText="1"/>
    </xf>
    <xf numFmtId="165" fontId="30" fillId="0" borderId="0" xfId="2" applyNumberFormat="1" applyFont="1" applyFill="1" applyBorder="1" applyAlignment="1">
      <alignment horizontal="center" vertical="center" wrapText="1"/>
    </xf>
    <xf numFmtId="0" fontId="23" fillId="0" borderId="0" xfId="2" applyFont="1" applyFill="1" applyBorder="1" applyAlignment="1"/>
    <xf numFmtId="0" fontId="23" fillId="0" borderId="0" xfId="2" applyFont="1" applyFill="1" applyBorder="1" applyAlignment="1">
      <alignment horizontal="left"/>
    </xf>
    <xf numFmtId="0" fontId="119" fillId="0" borderId="0" xfId="2" applyFont="1" applyFill="1"/>
    <xf numFmtId="0" fontId="23" fillId="0" borderId="0" xfId="2" applyFont="1" applyFill="1" applyAlignment="1">
      <alignment horizontal="left" vertical="top" wrapText="1"/>
    </xf>
    <xf numFmtId="0" fontId="23" fillId="0" borderId="0" xfId="2" applyFont="1" applyFill="1" applyAlignment="1">
      <alignment horizontal="center" vertical="top" wrapText="1"/>
    </xf>
    <xf numFmtId="0" fontId="23" fillId="0" borderId="0" xfId="2" applyFont="1" applyFill="1" applyAlignment="1">
      <alignment vertical="top"/>
    </xf>
    <xf numFmtId="0" fontId="23" fillId="0" borderId="0" xfId="2" applyFont="1" applyFill="1" applyBorder="1" applyAlignment="1">
      <alignment horizontal="center" vertical="top" wrapText="1"/>
    </xf>
    <xf numFmtId="0" fontId="21" fillId="0" borderId="0" xfId="2" applyFont="1" applyFill="1" applyAlignment="1">
      <alignment vertical="top" wrapText="1"/>
    </xf>
    <xf numFmtId="0" fontId="120" fillId="0" borderId="0" xfId="2" applyFont="1" applyFill="1" applyAlignment="1"/>
    <xf numFmtId="0" fontId="23" fillId="0" borderId="0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center"/>
    </xf>
    <xf numFmtId="165" fontId="23" fillId="0" borderId="0" xfId="2" applyNumberFormat="1" applyFont="1" applyFill="1" applyBorder="1" applyAlignment="1">
      <alignment horizontal="center" wrapText="1"/>
    </xf>
    <xf numFmtId="3" fontId="23" fillId="0" borderId="0" xfId="2" applyNumberFormat="1" applyFont="1" applyFill="1" applyBorder="1" applyAlignment="1">
      <alignment horizontal="center" vertical="center" wrapText="1"/>
    </xf>
    <xf numFmtId="0" fontId="46" fillId="0" borderId="0" xfId="2" applyFont="1" applyFill="1" applyBorder="1" applyAlignment="1">
      <alignment horizontal="justify" vertical="top" wrapText="1"/>
    </xf>
    <xf numFmtId="0" fontId="112" fillId="0" borderId="0" xfId="2" quotePrefix="1" applyFont="1" applyFill="1" applyBorder="1" applyAlignment="1">
      <alignment horizontal="left"/>
    </xf>
    <xf numFmtId="0" fontId="112" fillId="0" borderId="0" xfId="2" applyFont="1" applyFill="1" applyBorder="1" applyAlignment="1">
      <alignment horizontal="left"/>
    </xf>
    <xf numFmtId="0" fontId="112" fillId="0" borderId="0" xfId="2" applyFont="1" applyFill="1" applyBorder="1" applyAlignment="1">
      <alignment horizontal="right"/>
    </xf>
    <xf numFmtId="0" fontId="46" fillId="0" borderId="0" xfId="2" quotePrefix="1" applyFont="1" applyFill="1" applyBorder="1" applyAlignment="1">
      <alignment horizontal="left"/>
    </xf>
    <xf numFmtId="0" fontId="46" fillId="0" borderId="0" xfId="2" applyFont="1" applyFill="1" applyBorder="1" applyAlignment="1">
      <alignment horizontal="left"/>
    </xf>
    <xf numFmtId="0" fontId="46" fillId="0" borderId="0" xfId="2" applyFont="1" applyFill="1" applyBorder="1" applyAlignment="1">
      <alignment horizontal="right"/>
    </xf>
    <xf numFmtId="0" fontId="123" fillId="0" borderId="0" xfId="2" applyFont="1" applyFill="1" applyBorder="1" applyAlignment="1">
      <alignment horizontal="left"/>
    </xf>
    <xf numFmtId="0" fontId="53" fillId="0" borderId="0" xfId="2" applyFont="1" applyFill="1" applyBorder="1" applyAlignment="1">
      <alignment horizontal="left"/>
    </xf>
    <xf numFmtId="0" fontId="23" fillId="0" borderId="0" xfId="2" applyFont="1" applyFill="1" applyBorder="1" applyAlignment="1">
      <alignment vertical="top" wrapText="1"/>
    </xf>
    <xf numFmtId="0" fontId="23" fillId="0" borderId="58" xfId="0" applyFont="1" applyFill="1" applyBorder="1" applyAlignment="1">
      <alignment horizontal="right" vertical="center"/>
    </xf>
    <xf numFmtId="0" fontId="23" fillId="0" borderId="58" xfId="0" applyFont="1" applyFill="1" applyBorder="1" applyAlignment="1">
      <alignment vertical="center"/>
    </xf>
    <xf numFmtId="0" fontId="121" fillId="0" borderId="0" xfId="2" applyFont="1" applyFill="1" applyBorder="1" applyAlignment="1">
      <alignment horizontal="left"/>
    </xf>
    <xf numFmtId="0" fontId="23" fillId="0" borderId="0" xfId="2" applyFont="1" applyFill="1" applyBorder="1" applyAlignment="1">
      <alignment horizontal="left" vertical="top" wrapText="1"/>
    </xf>
    <xf numFmtId="0" fontId="124" fillId="0" borderId="0" xfId="2" applyFont="1" applyFill="1" applyBorder="1"/>
    <xf numFmtId="0" fontId="23" fillId="0" borderId="0" xfId="2" applyFont="1" applyFill="1" applyBorder="1" applyAlignment="1">
      <alignment horizontal="left" vertical="top"/>
    </xf>
    <xf numFmtId="0" fontId="124" fillId="0" borderId="0" xfId="2" applyFont="1" applyFill="1" applyBorder="1" applyAlignment="1">
      <alignment horizontal="right"/>
    </xf>
    <xf numFmtId="0" fontId="23" fillId="0" borderId="58" xfId="2" applyFont="1" applyFill="1" applyBorder="1"/>
    <xf numFmtId="0" fontId="33" fillId="0" borderId="0" xfId="2" applyFont="1" applyFill="1" applyBorder="1" applyAlignment="1">
      <alignment wrapText="1"/>
    </xf>
    <xf numFmtId="1" fontId="125" fillId="0" borderId="44" xfId="0" applyNumberFormat="1" applyFont="1" applyFill="1" applyBorder="1" applyAlignment="1">
      <alignment vertical="top"/>
    </xf>
    <xf numFmtId="0" fontId="22" fillId="0" borderId="44" xfId="0" applyFont="1" applyFill="1" applyBorder="1" applyAlignment="1">
      <alignment vertical="top" wrapText="1"/>
    </xf>
    <xf numFmtId="3" fontId="26" fillId="0" borderId="0" xfId="0" applyNumberFormat="1" applyFont="1" applyFill="1" applyBorder="1"/>
    <xf numFmtId="0" fontId="28" fillId="0" borderId="44" xfId="2" applyFont="1" applyFill="1" applyBorder="1" applyAlignment="1">
      <alignment horizontal="right" vertical="top" wrapText="1"/>
    </xf>
    <xf numFmtId="4" fontId="23" fillId="0" borderId="0" xfId="2" applyNumberFormat="1" applyFont="1" applyFill="1" applyBorder="1"/>
    <xf numFmtId="166" fontId="23" fillId="0" borderId="0" xfId="2" applyNumberFormat="1" applyFont="1" applyFill="1" applyBorder="1" applyAlignment="1">
      <alignment horizontal="right"/>
    </xf>
    <xf numFmtId="3" fontId="23" fillId="0" borderId="0" xfId="2" applyNumberFormat="1" applyFont="1" applyFill="1" applyBorder="1"/>
    <xf numFmtId="1" fontId="125" fillId="0" borderId="44" xfId="2" applyNumberFormat="1" applyFont="1" applyFill="1" applyBorder="1" applyAlignment="1">
      <alignment horizontal="left" vertical="top" wrapText="1"/>
    </xf>
    <xf numFmtId="0" fontId="28" fillId="0" borderId="44" xfId="2" applyFont="1" applyFill="1" applyBorder="1" applyAlignment="1">
      <alignment vertical="top" wrapText="1"/>
    </xf>
    <xf numFmtId="0" fontId="126" fillId="0" borderId="44" xfId="2" applyFont="1" applyFill="1" applyBorder="1" applyAlignment="1">
      <alignment horizontal="left" vertical="top" wrapText="1"/>
    </xf>
    <xf numFmtId="0" fontId="23" fillId="0" borderId="44" xfId="2" applyFont="1" applyFill="1" applyBorder="1"/>
    <xf numFmtId="0" fontId="30" fillId="0" borderId="0" xfId="2" applyFont="1" applyFill="1" applyBorder="1"/>
    <xf numFmtId="165" fontId="30" fillId="0" borderId="0" xfId="2" applyNumberFormat="1" applyFont="1" applyFill="1" applyBorder="1"/>
    <xf numFmtId="49" fontId="47" fillId="0" borderId="0" xfId="2" applyNumberFormat="1" applyFont="1" applyFill="1" applyAlignment="1">
      <alignment vertical="center"/>
    </xf>
    <xf numFmtId="0" fontId="26" fillId="0" borderId="0" xfId="2" applyFont="1"/>
    <xf numFmtId="0" fontId="26" fillId="0" borderId="0" xfId="0" applyFont="1" applyFill="1"/>
    <xf numFmtId="0" fontId="127" fillId="0" borderId="0" xfId="0" applyFont="1" applyFill="1"/>
    <xf numFmtId="1" fontId="22" fillId="0" borderId="44" xfId="0" applyNumberFormat="1" applyFont="1" applyFill="1" applyBorder="1" applyAlignment="1">
      <alignment vertical="center" wrapText="1"/>
    </xf>
    <xf numFmtId="1" fontId="22" fillId="0" borderId="44" xfId="0" applyNumberFormat="1" applyFont="1" applyFill="1" applyBorder="1" applyAlignment="1">
      <alignment horizontal="left" vertical="center" wrapText="1"/>
    </xf>
    <xf numFmtId="0" fontId="22" fillId="0" borderId="44" xfId="0" applyFont="1" applyFill="1" applyBorder="1" applyAlignment="1">
      <alignment vertical="center" wrapText="1"/>
    </xf>
    <xf numFmtId="165" fontId="26" fillId="0" borderId="0" xfId="0" applyNumberFormat="1" applyFont="1" applyFill="1"/>
    <xf numFmtId="3" fontId="26" fillId="0" borderId="0" xfId="0" applyNumberFormat="1" applyFont="1" applyFill="1"/>
    <xf numFmtId="1" fontId="26" fillId="0" borderId="0" xfId="0" applyNumberFormat="1" applyFont="1" applyFill="1"/>
    <xf numFmtId="0" fontId="23" fillId="0" borderId="0" xfId="0" applyFont="1" applyFill="1" applyBorder="1" applyAlignment="1">
      <alignment horizontal="right" vertical="center"/>
    </xf>
    <xf numFmtId="164" fontId="23" fillId="0" borderId="0" xfId="1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left" vertical="center"/>
    </xf>
    <xf numFmtId="0" fontId="127" fillId="0" borderId="0" xfId="0" applyFont="1" applyFill="1" applyBorder="1" applyAlignment="1">
      <alignment horizontal="left"/>
    </xf>
    <xf numFmtId="0" fontId="26" fillId="0" borderId="0" xfId="0" applyFont="1" applyFill="1" applyAlignment="1">
      <alignment horizontal="left"/>
    </xf>
    <xf numFmtId="164" fontId="26" fillId="0" borderId="0" xfId="0" applyNumberFormat="1" applyFont="1" applyFill="1"/>
    <xf numFmtId="0" fontId="30" fillId="0" borderId="0" xfId="2" applyFont="1" applyFill="1" applyBorder="1" applyAlignment="1">
      <alignment horizontal="right"/>
    </xf>
    <xf numFmtId="167" fontId="30" fillId="0" borderId="0" xfId="2" applyNumberFormat="1" applyFont="1" applyFill="1" applyBorder="1" applyAlignment="1">
      <alignment horizontal="right"/>
    </xf>
    <xf numFmtId="167" fontId="23" fillId="0" borderId="0" xfId="2" applyNumberFormat="1" applyFont="1" applyFill="1" applyBorder="1" applyAlignment="1">
      <alignment horizontal="right"/>
    </xf>
    <xf numFmtId="3" fontId="53" fillId="0" borderId="0" xfId="2" applyNumberFormat="1" applyFont="1" applyFill="1" applyBorder="1"/>
    <xf numFmtId="3" fontId="26" fillId="0" borderId="0" xfId="2" applyNumberFormat="1" applyFont="1" applyFill="1" applyBorder="1"/>
    <xf numFmtId="3" fontId="26" fillId="0" borderId="0" xfId="2" applyNumberFormat="1" applyFont="1" applyFill="1"/>
    <xf numFmtId="0" fontId="128" fillId="0" borderId="0" xfId="2" applyFont="1" applyFill="1" applyAlignment="1">
      <alignment wrapText="1"/>
    </xf>
    <xf numFmtId="0" fontId="38" fillId="0" borderId="0" xfId="2" applyFont="1" applyFill="1" applyBorder="1" applyAlignment="1">
      <alignment vertical="center" wrapText="1"/>
    </xf>
    <xf numFmtId="49" fontId="23" fillId="0" borderId="0" xfId="2" applyNumberFormat="1" applyFont="1" applyFill="1" applyBorder="1" applyAlignment="1">
      <alignment wrapText="1"/>
    </xf>
    <xf numFmtId="1" fontId="30" fillId="0" borderId="0" xfId="2" applyNumberFormat="1" applyFont="1" applyFill="1" applyBorder="1" applyAlignment="1">
      <alignment horizontal="right" wrapText="1"/>
    </xf>
    <xf numFmtId="0" fontId="30" fillId="0" borderId="0" xfId="2" applyFont="1" applyFill="1" applyBorder="1" applyAlignment="1">
      <alignment wrapText="1"/>
    </xf>
    <xf numFmtId="0" fontId="30" fillId="0" borderId="0" xfId="2" applyFont="1" applyFill="1" applyBorder="1" applyAlignment="1">
      <alignment horizontal="right" wrapText="1"/>
    </xf>
    <xf numFmtId="3" fontId="30" fillId="0" borderId="0" xfId="2" applyNumberFormat="1" applyFont="1" applyFill="1" applyBorder="1" applyAlignment="1">
      <alignment horizontal="right"/>
    </xf>
    <xf numFmtId="165" fontId="30" fillId="0" borderId="0" xfId="2" applyNumberFormat="1" applyFont="1" applyFill="1" applyBorder="1" applyAlignment="1">
      <alignment horizontal="right"/>
    </xf>
    <xf numFmtId="0" fontId="43" fillId="0" borderId="0" xfId="57" applyFont="1" applyFill="1"/>
    <xf numFmtId="0" fontId="129" fillId="0" borderId="0" xfId="2" applyFont="1" applyFill="1" applyAlignment="1">
      <alignment horizontal="right"/>
    </xf>
    <xf numFmtId="0" fontId="26" fillId="26" borderId="0" xfId="2" applyFont="1" applyFill="1"/>
    <xf numFmtId="0" fontId="23" fillId="26" borderId="0" xfId="2" applyFont="1" applyFill="1"/>
    <xf numFmtId="1" fontId="53" fillId="0" borderId="0" xfId="2" applyNumberFormat="1" applyFont="1" applyFill="1" applyBorder="1" applyAlignment="1">
      <alignment horizontal="left"/>
    </xf>
    <xf numFmtId="0" fontId="53" fillId="0" borderId="0" xfId="2" applyNumberFormat="1" applyFont="1" applyFill="1" applyBorder="1" applyAlignment="1">
      <alignment horizontal="left"/>
    </xf>
    <xf numFmtId="0" fontId="23" fillId="0" borderId="0" xfId="0" applyFont="1" applyFill="1" applyBorder="1" applyAlignment="1">
      <alignment horizontal="left" vertical="center"/>
    </xf>
    <xf numFmtId="0" fontId="26" fillId="0" borderId="58" xfId="0" applyFont="1" applyFill="1" applyBorder="1" applyAlignment="1">
      <alignment vertical="center"/>
    </xf>
    <xf numFmtId="1" fontId="26" fillId="0" borderId="58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horizontal="right" vertical="center"/>
    </xf>
    <xf numFmtId="164" fontId="23" fillId="0" borderId="58" xfId="1" applyNumberFormat="1" applyFont="1" applyFill="1" applyBorder="1" applyAlignment="1">
      <alignment horizontal="right" vertical="center"/>
    </xf>
    <xf numFmtId="0" fontId="22" fillId="0" borderId="58" xfId="0" applyFont="1" applyFill="1" applyBorder="1" applyAlignment="1">
      <alignment vertical="center" wrapText="1"/>
    </xf>
    <xf numFmtId="3" fontId="29" fillId="0" borderId="58" xfId="0" applyNumberFormat="1" applyFont="1" applyFill="1" applyBorder="1" applyAlignment="1">
      <alignment horizontal="right" vertical="center"/>
    </xf>
    <xf numFmtId="164" fontId="29" fillId="0" borderId="58" xfId="1" applyNumberFormat="1" applyFont="1" applyFill="1" applyBorder="1" applyAlignment="1">
      <alignment horizontal="right" vertical="center"/>
    </xf>
    <xf numFmtId="0" fontId="23" fillId="25" borderId="46" xfId="2" applyFont="1" applyFill="1" applyBorder="1" applyAlignment="1">
      <alignment horizontal="center" wrapText="1"/>
    </xf>
    <xf numFmtId="0" fontId="23" fillId="25" borderId="47" xfId="2" applyFont="1" applyFill="1" applyBorder="1" applyAlignment="1">
      <alignment horizontal="center" wrapText="1"/>
    </xf>
    <xf numFmtId="0" fontId="23" fillId="25" borderId="49" xfId="2" applyFont="1" applyFill="1" applyBorder="1" applyAlignment="1">
      <alignment horizontal="center" wrapText="1"/>
    </xf>
    <xf numFmtId="165" fontId="23" fillId="76" borderId="0" xfId="2" applyNumberFormat="1" applyFont="1" applyFill="1" applyBorder="1" applyAlignment="1">
      <alignment horizontal="right" vertical="center"/>
    </xf>
    <xf numFmtId="165" fontId="23" fillId="76" borderId="56" xfId="2" applyNumberFormat="1" applyFont="1" applyFill="1" applyBorder="1" applyAlignment="1">
      <alignment horizontal="right" vertical="center"/>
    </xf>
    <xf numFmtId="165" fontId="23" fillId="76" borderId="53" xfId="2" applyNumberFormat="1" applyFont="1" applyFill="1" applyBorder="1" applyAlignment="1">
      <alignment horizontal="right" vertical="center"/>
    </xf>
    <xf numFmtId="0" fontId="23" fillId="25" borderId="0" xfId="0" applyFont="1" applyFill="1" applyBorder="1"/>
    <xf numFmtId="0" fontId="23" fillId="25" borderId="0" xfId="0" applyFont="1" applyFill="1" applyBorder="1" applyAlignment="1"/>
    <xf numFmtId="0" fontId="23" fillId="25" borderId="46" xfId="2" applyFont="1" applyFill="1" applyBorder="1" applyAlignment="1">
      <alignment horizontal="center" vertical="center"/>
    </xf>
    <xf numFmtId="1" fontId="23" fillId="25" borderId="46" xfId="2" applyNumberFormat="1" applyFont="1" applyFill="1" applyBorder="1" applyAlignment="1">
      <alignment horizontal="center" wrapText="1"/>
    </xf>
    <xf numFmtId="1" fontId="31" fillId="25" borderId="47" xfId="2" applyNumberFormat="1" applyFont="1" applyFill="1" applyBorder="1" applyAlignment="1">
      <alignment horizontal="center" wrapText="1"/>
    </xf>
    <xf numFmtId="1" fontId="23" fillId="25" borderId="49" xfId="2" applyNumberFormat="1" applyFont="1" applyFill="1" applyBorder="1" applyAlignment="1">
      <alignment horizontal="center" wrapText="1"/>
    </xf>
    <xf numFmtId="0" fontId="32" fillId="25" borderId="46" xfId="0" applyFont="1" applyFill="1" applyBorder="1" applyAlignment="1">
      <alignment horizontal="right" wrapText="1"/>
    </xf>
    <xf numFmtId="0" fontId="23" fillId="25" borderId="0" xfId="2" applyFont="1" applyFill="1" applyBorder="1"/>
    <xf numFmtId="0" fontId="28" fillId="25" borderId="56" xfId="0" applyFont="1" applyFill="1" applyBorder="1" applyAlignment="1">
      <alignment vertical="center" wrapText="1"/>
    </xf>
    <xf numFmtId="0" fontId="28" fillId="25" borderId="53" xfId="0" applyFont="1" applyFill="1" applyBorder="1" applyAlignment="1">
      <alignment vertical="center" wrapText="1"/>
    </xf>
    <xf numFmtId="0" fontId="23" fillId="25" borderId="54" xfId="0" applyFont="1" applyFill="1" applyBorder="1"/>
    <xf numFmtId="0" fontId="23" fillId="25" borderId="50" xfId="0" applyFont="1" applyFill="1" applyBorder="1" applyAlignment="1">
      <alignment horizontal="center"/>
    </xf>
    <xf numFmtId="0" fontId="28" fillId="25" borderId="0" xfId="0" applyFont="1" applyFill="1" applyBorder="1" applyAlignment="1">
      <alignment horizontal="right" wrapText="1"/>
    </xf>
    <xf numFmtId="0" fontId="28" fillId="25" borderId="0" xfId="0" applyFont="1" applyFill="1" applyBorder="1" applyAlignment="1">
      <alignment horizontal="left" wrapText="1"/>
    </xf>
    <xf numFmtId="0" fontId="28" fillId="25" borderId="54" xfId="0" applyFont="1" applyFill="1" applyBorder="1" applyAlignment="1">
      <alignment horizontal="left" wrapText="1"/>
    </xf>
    <xf numFmtId="0" fontId="23" fillId="25" borderId="44" xfId="0" applyFont="1" applyFill="1" applyBorder="1" applyAlignment="1">
      <alignment wrapText="1"/>
    </xf>
    <xf numFmtId="0" fontId="26" fillId="25" borderId="55" xfId="0" applyFont="1" applyFill="1" applyBorder="1"/>
    <xf numFmtId="0" fontId="23" fillId="25" borderId="49" xfId="0" applyFont="1" applyFill="1" applyBorder="1" applyAlignment="1">
      <alignment horizontal="left" wrapText="1"/>
    </xf>
    <xf numFmtId="0" fontId="23" fillId="25" borderId="47" xfId="0" applyFont="1" applyFill="1" applyBorder="1" applyAlignment="1">
      <alignment horizontal="left" wrapText="1"/>
    </xf>
    <xf numFmtId="0" fontId="26" fillId="25" borderId="54" xfId="0" applyFont="1" applyFill="1" applyBorder="1"/>
    <xf numFmtId="0" fontId="23" fillId="25" borderId="0" xfId="0" applyFont="1" applyFill="1" applyBorder="1" applyAlignment="1">
      <alignment horizontal="center"/>
    </xf>
    <xf numFmtId="0" fontId="23" fillId="25" borderId="56" xfId="0" applyFont="1" applyFill="1" applyBorder="1" applyAlignment="1">
      <alignment horizontal="center"/>
    </xf>
    <xf numFmtId="0" fontId="32" fillId="25" borderId="0" xfId="0" applyFont="1" applyFill="1" applyBorder="1" applyAlignment="1">
      <alignment horizontal="center" wrapText="1"/>
    </xf>
    <xf numFmtId="0" fontId="32" fillId="25" borderId="52" xfId="0" applyFont="1" applyFill="1" applyBorder="1" applyAlignment="1">
      <alignment horizontal="center" wrapText="1"/>
    </xf>
    <xf numFmtId="0" fontId="32" fillId="25" borderId="44" xfId="0" applyFont="1" applyFill="1" applyBorder="1" applyAlignment="1">
      <alignment horizontal="center" wrapText="1"/>
    </xf>
    <xf numFmtId="0" fontId="23" fillId="25" borderId="49" xfId="2" applyFont="1" applyFill="1" applyBorder="1" applyAlignment="1">
      <alignment horizontal="right" textRotation="90" wrapText="1"/>
    </xf>
    <xf numFmtId="0" fontId="23" fillId="25" borderId="46" xfId="2" applyFont="1" applyFill="1" applyBorder="1" applyAlignment="1">
      <alignment horizontal="right" textRotation="90" wrapText="1"/>
    </xf>
    <xf numFmtId="0" fontId="23" fillId="25" borderId="47" xfId="2" applyFont="1" applyFill="1" applyBorder="1" applyAlignment="1">
      <alignment horizontal="right" textRotation="90" wrapText="1"/>
    </xf>
    <xf numFmtId="0" fontId="22" fillId="25" borderId="56" xfId="0" applyFont="1" applyFill="1" applyBorder="1" applyAlignment="1">
      <alignment vertical="center" wrapText="1"/>
    </xf>
    <xf numFmtId="0" fontId="22" fillId="25" borderId="53" xfId="0" applyFont="1" applyFill="1" applyBorder="1" applyAlignment="1">
      <alignment vertical="center" wrapText="1"/>
    </xf>
    <xf numFmtId="0" fontId="26" fillId="25" borderId="0" xfId="0" applyFont="1" applyFill="1" applyBorder="1"/>
    <xf numFmtId="0" fontId="36" fillId="25" borderId="50" xfId="0" applyFont="1" applyFill="1" applyBorder="1" applyAlignment="1">
      <alignment horizontal="center"/>
    </xf>
    <xf numFmtId="0" fontId="22" fillId="25" borderId="0" xfId="0" applyFont="1" applyFill="1" applyBorder="1" applyAlignment="1">
      <alignment horizontal="right" wrapText="1"/>
    </xf>
    <xf numFmtId="0" fontId="22" fillId="25" borderId="0" xfId="0" applyFont="1" applyFill="1" applyBorder="1" applyAlignment="1">
      <alignment horizontal="left" wrapText="1"/>
    </xf>
    <xf numFmtId="0" fontId="22" fillId="25" borderId="54" xfId="0" applyFont="1" applyFill="1" applyBorder="1" applyAlignment="1">
      <alignment horizontal="left" wrapText="1"/>
    </xf>
    <xf numFmtId="0" fontId="23" fillId="25" borderId="0" xfId="0" applyFont="1" applyFill="1" applyBorder="1" applyAlignment="1">
      <alignment wrapText="1"/>
    </xf>
    <xf numFmtId="0" fontId="113" fillId="25" borderId="52" xfId="0" applyFont="1" applyFill="1" applyBorder="1" applyAlignment="1">
      <alignment horizontal="center" wrapText="1"/>
    </xf>
    <xf numFmtId="0" fontId="113" fillId="25" borderId="55" xfId="0" applyFont="1" applyFill="1" applyBorder="1" applyAlignment="1">
      <alignment horizontal="center" wrapText="1"/>
    </xf>
    <xf numFmtId="3" fontId="23" fillId="25" borderId="0" xfId="0" applyNumberFormat="1" applyFont="1" applyFill="1" applyBorder="1" applyAlignment="1">
      <alignment horizontal="right" vertical="center"/>
    </xf>
    <xf numFmtId="164" fontId="23" fillId="25" borderId="56" xfId="1" applyNumberFormat="1" applyFont="1" applyFill="1" applyBorder="1" applyAlignment="1">
      <alignment horizontal="right" vertical="center"/>
    </xf>
    <xf numFmtId="3" fontId="29" fillId="25" borderId="0" xfId="0" applyNumberFormat="1" applyFont="1" applyFill="1" applyBorder="1" applyAlignment="1">
      <alignment horizontal="right" vertical="center"/>
    </xf>
    <xf numFmtId="0" fontId="26" fillId="25" borderId="0" xfId="0" applyFont="1" applyFill="1" applyBorder="1" applyAlignment="1"/>
    <xf numFmtId="0" fontId="26" fillId="25" borderId="54" xfId="0" applyFont="1" applyFill="1" applyBorder="1" applyAlignment="1"/>
    <xf numFmtId="0" fontId="26" fillId="25" borderId="50" xfId="0" applyFont="1" applyFill="1" applyBorder="1" applyAlignment="1"/>
    <xf numFmtId="0" fontId="26" fillId="25" borderId="0" xfId="0" applyFont="1" applyFill="1" applyBorder="1" applyAlignment="1">
      <alignment vertical="center" wrapText="1"/>
    </xf>
    <xf numFmtId="0" fontId="26" fillId="25" borderId="56" xfId="0" applyFont="1" applyFill="1" applyBorder="1" applyAlignment="1">
      <alignment vertical="center" wrapText="1"/>
    </xf>
    <xf numFmtId="0" fontId="23" fillId="25" borderId="54" xfId="0" applyFont="1" applyFill="1" applyBorder="1" applyAlignment="1">
      <alignment horizontal="center"/>
    </xf>
    <xf numFmtId="0" fontId="23" fillId="25" borderId="49" xfId="2" applyFont="1" applyFill="1" applyBorder="1" applyAlignment="1">
      <alignment horizontal="center" textRotation="90" wrapText="1"/>
    </xf>
    <xf numFmtId="0" fontId="23" fillId="25" borderId="47" xfId="2" applyFont="1" applyFill="1" applyBorder="1" applyAlignment="1">
      <alignment horizontal="center" textRotation="90" wrapText="1"/>
    </xf>
    <xf numFmtId="0" fontId="23" fillId="25" borderId="57" xfId="2" applyFont="1" applyFill="1" applyBorder="1" applyAlignment="1">
      <alignment horizontal="center" textRotation="90" wrapText="1"/>
    </xf>
    <xf numFmtId="165" fontId="23" fillId="76" borderId="0" xfId="20" applyNumberFormat="1" applyFont="1" applyFill="1" applyBorder="1" applyAlignment="1">
      <alignment horizontal="right" vertical="center"/>
    </xf>
    <xf numFmtId="164" fontId="23" fillId="76" borderId="53" xfId="1" applyNumberFormat="1" applyFont="1" applyFill="1" applyBorder="1" applyAlignment="1">
      <alignment vertical="center"/>
    </xf>
    <xf numFmtId="165" fontId="23" fillId="76" borderId="56" xfId="20" applyNumberFormat="1" applyFont="1" applyFill="1" applyBorder="1" applyAlignment="1">
      <alignment horizontal="right" vertical="center"/>
    </xf>
    <xf numFmtId="165" fontId="23" fillId="76" borderId="46" xfId="20" applyNumberFormat="1" applyFont="1" applyFill="1" applyBorder="1" applyAlignment="1">
      <alignment horizontal="right" vertical="center"/>
    </xf>
    <xf numFmtId="3" fontId="23" fillId="76" borderId="49" xfId="0" applyNumberFormat="1" applyFont="1" applyFill="1" applyBorder="1" applyAlignment="1">
      <alignment vertical="center"/>
    </xf>
    <xf numFmtId="3" fontId="23" fillId="76" borderId="46" xfId="0" applyNumberFormat="1" applyFont="1" applyFill="1" applyBorder="1" applyAlignment="1">
      <alignment vertical="center"/>
    </xf>
    <xf numFmtId="165" fontId="23" fillId="76" borderId="47" xfId="0" applyNumberFormat="1" applyFont="1" applyFill="1" applyBorder="1" applyAlignment="1">
      <alignment horizontal="center" vertical="center"/>
    </xf>
    <xf numFmtId="0" fontId="23" fillId="76" borderId="52" xfId="0" applyFont="1" applyFill="1" applyBorder="1" applyAlignment="1">
      <alignment horizontal="left" vertical="center"/>
    </xf>
    <xf numFmtId="3" fontId="23" fillId="76" borderId="55" xfId="0" applyNumberFormat="1" applyFont="1" applyFill="1" applyBorder="1" applyAlignment="1">
      <alignment horizontal="right" vertical="center"/>
    </xf>
    <xf numFmtId="3" fontId="23" fillId="76" borderId="52" xfId="0" applyNumberFormat="1" applyFont="1" applyFill="1" applyBorder="1" applyAlignment="1">
      <alignment horizontal="right" vertical="center"/>
    </xf>
    <xf numFmtId="3" fontId="23" fillId="76" borderId="44" xfId="0" applyNumberFormat="1" applyFont="1" applyFill="1" applyBorder="1" applyAlignment="1">
      <alignment horizontal="right" vertical="center"/>
    </xf>
    <xf numFmtId="164" fontId="23" fillId="76" borderId="55" xfId="1" applyNumberFormat="1" applyFont="1" applyFill="1" applyBorder="1" applyAlignment="1">
      <alignment horizontal="right" vertical="center"/>
    </xf>
    <xf numFmtId="164" fontId="23" fillId="76" borderId="51" xfId="1" applyNumberFormat="1" applyFont="1" applyFill="1" applyBorder="1" applyAlignment="1">
      <alignment horizontal="right" vertical="center"/>
    </xf>
    <xf numFmtId="3" fontId="113" fillId="76" borderId="52" xfId="0" applyNumberFormat="1" applyFont="1" applyFill="1" applyBorder="1" applyAlignment="1">
      <alignment horizontal="right" vertical="center"/>
    </xf>
    <xf numFmtId="3" fontId="113" fillId="76" borderId="44" xfId="0" applyNumberFormat="1" applyFont="1" applyFill="1" applyBorder="1" applyAlignment="1">
      <alignment horizontal="right" vertical="center"/>
    </xf>
    <xf numFmtId="165" fontId="23" fillId="76" borderId="52" xfId="1" applyNumberFormat="1" applyFont="1" applyFill="1" applyBorder="1" applyAlignment="1">
      <alignment horizontal="right" vertical="center"/>
    </xf>
    <xf numFmtId="165" fontId="23" fillId="76" borderId="44" xfId="0" applyNumberFormat="1" applyFont="1" applyFill="1" applyBorder="1" applyAlignment="1">
      <alignment horizontal="right" vertical="center"/>
    </xf>
    <xf numFmtId="165" fontId="23" fillId="76" borderId="44" xfId="1" applyNumberFormat="1" applyFont="1" applyFill="1" applyBorder="1" applyAlignment="1">
      <alignment horizontal="right" vertical="center"/>
    </xf>
    <xf numFmtId="3" fontId="113" fillId="76" borderId="55" xfId="0" applyNumberFormat="1" applyFont="1" applyFill="1" applyBorder="1" applyAlignment="1">
      <alignment horizontal="right" vertical="center"/>
    </xf>
    <xf numFmtId="3" fontId="23" fillId="76" borderId="47" xfId="0" applyNumberFormat="1" applyFont="1" applyFill="1" applyBorder="1" applyAlignment="1">
      <alignment vertical="center"/>
    </xf>
    <xf numFmtId="3" fontId="23" fillId="76" borderId="49" xfId="0" applyNumberFormat="1" applyFont="1" applyFill="1" applyBorder="1" applyAlignment="1">
      <alignment horizontal="right" vertical="center"/>
    </xf>
    <xf numFmtId="3" fontId="23" fillId="76" borderId="47" xfId="0" applyNumberFormat="1" applyFont="1" applyFill="1" applyBorder="1" applyAlignment="1">
      <alignment horizontal="right" vertical="center"/>
    </xf>
    <xf numFmtId="0" fontId="23" fillId="76" borderId="49" xfId="0" applyFont="1" applyFill="1" applyBorder="1" applyAlignment="1">
      <alignment vertical="center"/>
    </xf>
    <xf numFmtId="164" fontId="23" fillId="76" borderId="47" xfId="1" applyNumberFormat="1" applyFont="1" applyFill="1" applyBorder="1" applyAlignment="1">
      <alignment horizontal="right" vertical="center"/>
    </xf>
    <xf numFmtId="165" fontId="23" fillId="76" borderId="49" xfId="0" applyNumberFormat="1" applyFont="1" applyFill="1" applyBorder="1" applyAlignment="1">
      <alignment vertical="center"/>
    </xf>
    <xf numFmtId="165" fontId="23" fillId="76" borderId="46" xfId="0" applyNumberFormat="1" applyFont="1" applyFill="1" applyBorder="1" applyAlignment="1">
      <alignment vertical="center"/>
    </xf>
    <xf numFmtId="0" fontId="113" fillId="25" borderId="44" xfId="0" applyFont="1" applyFill="1" applyBorder="1" applyAlignment="1">
      <alignment horizontal="center" wrapText="1"/>
    </xf>
    <xf numFmtId="165" fontId="23" fillId="76" borderId="44" xfId="20" applyNumberFormat="1" applyFont="1" applyFill="1" applyBorder="1" applyAlignment="1">
      <alignment horizontal="right" vertical="center"/>
    </xf>
    <xf numFmtId="0" fontId="23" fillId="25" borderId="57" xfId="2" applyFont="1" applyFill="1" applyBorder="1" applyAlignment="1">
      <alignment horizontal="center" vertical="center" wrapText="1"/>
    </xf>
    <xf numFmtId="0" fontId="23" fillId="25" borderId="57" xfId="2" applyFont="1" applyFill="1" applyBorder="1" applyAlignment="1">
      <alignment horizontal="center" wrapText="1"/>
    </xf>
    <xf numFmtId="0" fontId="23" fillId="25" borderId="49" xfId="2" applyFont="1" applyFill="1" applyBorder="1" applyAlignment="1">
      <alignment horizontal="center" vertical="center" wrapText="1"/>
    </xf>
    <xf numFmtId="0" fontId="23" fillId="25" borderId="0" xfId="2" applyFont="1" applyFill="1" applyBorder="1" applyAlignment="1">
      <alignment horizontal="center" vertical="center" wrapText="1"/>
    </xf>
    <xf numFmtId="0" fontId="23" fillId="25" borderId="56" xfId="0" applyFont="1" applyFill="1" applyBorder="1" applyAlignment="1">
      <alignment horizontal="center" wrapText="1"/>
    </xf>
    <xf numFmtId="0" fontId="23" fillId="0" borderId="58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25" borderId="55" xfId="0" applyFont="1" applyFill="1" applyBorder="1" applyAlignment="1">
      <alignment horizontal="center" wrapText="1"/>
    </xf>
    <xf numFmtId="0" fontId="23" fillId="25" borderId="52" xfId="0" applyFont="1" applyFill="1" applyBorder="1" applyAlignment="1">
      <alignment horizontal="center" wrapText="1"/>
    </xf>
    <xf numFmtId="0" fontId="23" fillId="25" borderId="44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vertical="center"/>
    </xf>
    <xf numFmtId="0" fontId="50" fillId="0" borderId="0" xfId="0" applyFont="1" applyFill="1" applyBorder="1"/>
    <xf numFmtId="0" fontId="28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vertical="center" wrapText="1"/>
    </xf>
    <xf numFmtId="0" fontId="50" fillId="0" borderId="0" xfId="0" applyFont="1" applyFill="1"/>
    <xf numFmtId="0" fontId="28" fillId="0" borderId="0" xfId="0" applyFont="1" applyFill="1" applyBorder="1"/>
    <xf numFmtId="0" fontId="23" fillId="25" borderId="58" xfId="0" applyFont="1" applyFill="1" applyBorder="1"/>
    <xf numFmtId="165" fontId="23" fillId="0" borderId="45" xfId="2" applyNumberFormat="1" applyFont="1" applyFill="1" applyBorder="1" applyAlignment="1">
      <alignment vertical="center"/>
    </xf>
    <xf numFmtId="165" fontId="23" fillId="0" borderId="48" xfId="2" applyNumberFormat="1" applyFont="1" applyFill="1" applyBorder="1" applyAlignment="1">
      <alignment vertical="center"/>
    </xf>
    <xf numFmtId="165" fontId="23" fillId="76" borderId="45" xfId="2" applyNumberFormat="1" applyFont="1" applyFill="1" applyBorder="1" applyAlignment="1">
      <alignment horizontal="right" vertical="center"/>
    </xf>
    <xf numFmtId="165" fontId="23" fillId="0" borderId="58" xfId="2" applyNumberFormat="1" applyFont="1" applyFill="1" applyBorder="1" applyAlignment="1">
      <alignment horizontal="right"/>
    </xf>
    <xf numFmtId="165" fontId="23" fillId="76" borderId="58" xfId="20" applyNumberFormat="1" applyFont="1" applyFill="1" applyBorder="1" applyAlignment="1">
      <alignment horizontal="right" vertical="center"/>
    </xf>
    <xf numFmtId="0" fontId="26" fillId="25" borderId="56" xfId="0" applyFont="1" applyFill="1" applyBorder="1" applyAlignment="1">
      <alignment vertical="top" wrapText="1"/>
    </xf>
    <xf numFmtId="0" fontId="23" fillId="25" borderId="58" xfId="0" applyFont="1" applyFill="1" applyBorder="1" applyAlignment="1">
      <alignment horizontal="center" wrapText="1"/>
    </xf>
    <xf numFmtId="0" fontId="23" fillId="0" borderId="47" xfId="0" applyFont="1" applyFill="1" applyBorder="1" applyAlignment="1">
      <alignment horizontal="center" vertical="center"/>
    </xf>
    <xf numFmtId="165" fontId="23" fillId="0" borderId="46" xfId="0" applyNumberFormat="1" applyFont="1" applyFill="1" applyBorder="1" applyAlignment="1">
      <alignment horizontal="center"/>
    </xf>
    <xf numFmtId="165" fontId="23" fillId="0" borderId="46" xfId="0" applyNumberFormat="1" applyFont="1" applyFill="1" applyBorder="1" applyAlignment="1">
      <alignment horizontal="center" vertical="center"/>
    </xf>
    <xf numFmtId="165" fontId="23" fillId="0" borderId="46" xfId="0" applyNumberFormat="1" applyFont="1" applyFill="1" applyBorder="1" applyAlignment="1">
      <alignment horizontal="center" vertical="top" wrapText="1"/>
    </xf>
    <xf numFmtId="0" fontId="23" fillId="76" borderId="47" xfId="0" applyFont="1" applyFill="1" applyBorder="1" applyAlignment="1">
      <alignment horizontal="center" vertical="center"/>
    </xf>
    <xf numFmtId="165" fontId="23" fillId="76" borderId="46" xfId="0" applyNumberFormat="1" applyFont="1" applyFill="1" applyBorder="1" applyAlignment="1">
      <alignment horizontal="center" vertical="center"/>
    </xf>
    <xf numFmtId="0" fontId="23" fillId="0" borderId="56" xfId="0" applyFont="1" applyFill="1" applyBorder="1" applyAlignment="1">
      <alignment horizontal="left" vertical="center"/>
    </xf>
    <xf numFmtId="165" fontId="23" fillId="0" borderId="58" xfId="0" applyNumberFormat="1" applyFont="1" applyFill="1" applyBorder="1" applyAlignment="1">
      <alignment horizontal="center" vertical="center"/>
    </xf>
    <xf numFmtId="0" fontId="23" fillId="0" borderId="54" xfId="0" applyFont="1" applyFill="1" applyBorder="1" applyAlignment="1">
      <alignment horizontal="left" vertical="center"/>
    </xf>
    <xf numFmtId="165" fontId="23" fillId="0" borderId="0" xfId="0" applyNumberFormat="1" applyFont="1" applyFill="1" applyBorder="1" applyAlignment="1">
      <alignment horizontal="center" vertical="center"/>
    </xf>
    <xf numFmtId="3" fontId="23" fillId="0" borderId="58" xfId="0" applyNumberFormat="1" applyFont="1" applyFill="1" applyBorder="1" applyAlignment="1">
      <alignment horizontal="center"/>
    </xf>
    <xf numFmtId="0" fontId="23" fillId="0" borderId="55" xfId="0" applyFont="1" applyFill="1" applyBorder="1" applyAlignment="1">
      <alignment horizontal="left" wrapText="1"/>
    </xf>
    <xf numFmtId="3" fontId="23" fillId="0" borderId="44" xfId="0" applyNumberFormat="1" applyFont="1" applyFill="1" applyBorder="1" applyAlignment="1">
      <alignment horizontal="center"/>
    </xf>
    <xf numFmtId="0" fontId="23" fillId="0" borderId="56" xfId="0" applyFont="1" applyFill="1" applyBorder="1" applyAlignment="1">
      <alignment horizontal="left"/>
    </xf>
    <xf numFmtId="165" fontId="23" fillId="0" borderId="58" xfId="0" applyNumberFormat="1" applyFont="1" applyFill="1" applyBorder="1" applyAlignment="1">
      <alignment horizontal="center"/>
    </xf>
    <xf numFmtId="165" fontId="23" fillId="0" borderId="44" xfId="0" applyNumberFormat="1" applyFont="1" applyFill="1" applyBorder="1" applyAlignment="1">
      <alignment horizontal="center"/>
    </xf>
    <xf numFmtId="1" fontId="28" fillId="25" borderId="58" xfId="0" applyNumberFormat="1" applyFont="1" applyFill="1" applyBorder="1" applyAlignment="1">
      <alignment horizontal="left" vertical="center" wrapText="1"/>
    </xf>
    <xf numFmtId="0" fontId="28" fillId="25" borderId="58" xfId="0" applyFont="1" applyFill="1" applyBorder="1" applyAlignment="1">
      <alignment vertical="center" wrapText="1"/>
    </xf>
    <xf numFmtId="0" fontId="114" fillId="25" borderId="58" xfId="0" applyFont="1" applyFill="1" applyBorder="1" applyAlignment="1">
      <alignment vertical="center" wrapText="1"/>
    </xf>
    <xf numFmtId="0" fontId="113" fillId="25" borderId="58" xfId="0" applyFont="1" applyFill="1" applyBorder="1"/>
    <xf numFmtId="1" fontId="28" fillId="25" borderId="0" xfId="0" applyNumberFormat="1" applyFont="1" applyFill="1" applyBorder="1" applyAlignment="1">
      <alignment horizontal="right" vertical="center" wrapText="1"/>
    </xf>
    <xf numFmtId="1" fontId="28" fillId="25" borderId="44" xfId="0" applyNumberFormat="1" applyFont="1" applyFill="1" applyBorder="1" applyAlignment="1">
      <alignment horizontal="right" vertical="center" wrapText="1"/>
    </xf>
    <xf numFmtId="164" fontId="113" fillId="0" borderId="58" xfId="1" applyNumberFormat="1" applyFont="1" applyFill="1" applyBorder="1" applyAlignment="1">
      <alignment horizontal="right" vertical="center"/>
    </xf>
    <xf numFmtId="164" fontId="113" fillId="0" borderId="0" xfId="1" applyNumberFormat="1" applyFont="1" applyFill="1" applyBorder="1" applyAlignment="1">
      <alignment horizontal="right" vertical="center"/>
    </xf>
    <xf numFmtId="164" fontId="113" fillId="76" borderId="44" xfId="1" applyNumberFormat="1" applyFont="1" applyFill="1" applyBorder="1" applyAlignment="1">
      <alignment horizontal="right" vertical="center"/>
    </xf>
    <xf numFmtId="0" fontId="23" fillId="25" borderId="44" xfId="0" applyFont="1" applyFill="1" applyBorder="1" applyAlignment="1">
      <alignment horizontal="center" vertical="center" wrapText="1"/>
    </xf>
    <xf numFmtId="165" fontId="32" fillId="0" borderId="58" xfId="1" applyNumberFormat="1" applyFont="1" applyFill="1" applyBorder="1" applyAlignment="1">
      <alignment horizontal="right" vertical="center"/>
    </xf>
    <xf numFmtId="0" fontId="23" fillId="76" borderId="44" xfId="0" applyFont="1" applyFill="1" applyBorder="1" applyAlignment="1">
      <alignment horizontal="left" vertical="center"/>
    </xf>
    <xf numFmtId="0" fontId="28" fillId="25" borderId="56" xfId="2" applyFont="1" applyFill="1" applyBorder="1" applyAlignment="1">
      <alignment horizontal="right" vertical="top" wrapText="1"/>
    </xf>
    <xf numFmtId="0" fontId="23" fillId="25" borderId="55" xfId="2" applyFont="1" applyFill="1" applyBorder="1" applyAlignment="1">
      <alignment horizontal="left"/>
    </xf>
    <xf numFmtId="0" fontId="23" fillId="0" borderId="56" xfId="2" applyFont="1" applyFill="1" applyBorder="1" applyAlignment="1">
      <alignment horizontal="left" vertical="center"/>
    </xf>
    <xf numFmtId="3" fontId="23" fillId="0" borderId="58" xfId="2" applyNumberFormat="1" applyFont="1" applyFill="1" applyBorder="1" applyAlignment="1">
      <alignment vertical="center"/>
    </xf>
    <xf numFmtId="0" fontId="23" fillId="0" borderId="54" xfId="2" applyFont="1" applyFill="1" applyBorder="1" applyAlignment="1">
      <alignment horizontal="left" vertical="center"/>
    </xf>
    <xf numFmtId="0" fontId="23" fillId="0" borderId="55" xfId="2" applyFont="1" applyFill="1" applyBorder="1" applyAlignment="1">
      <alignment horizontal="left" vertical="center"/>
    </xf>
    <xf numFmtId="1" fontId="22" fillId="25" borderId="58" xfId="0" applyNumberFormat="1" applyFont="1" applyFill="1" applyBorder="1" applyAlignment="1">
      <alignment horizontal="left" vertical="center" wrapText="1"/>
    </xf>
    <xf numFmtId="0" fontId="22" fillId="25" borderId="58" xfId="0" applyFont="1" applyFill="1" applyBorder="1" applyAlignment="1">
      <alignment vertical="center" wrapText="1"/>
    </xf>
    <xf numFmtId="0" fontId="26" fillId="25" borderId="58" xfId="0" applyFont="1" applyFill="1" applyBorder="1"/>
    <xf numFmtId="1" fontId="22" fillId="25" borderId="0" xfId="0" applyNumberFormat="1" applyFont="1" applyFill="1" applyBorder="1" applyAlignment="1">
      <alignment horizontal="right" vertical="center" wrapText="1"/>
    </xf>
    <xf numFmtId="164" fontId="113" fillId="0" borderId="45" xfId="1" applyNumberFormat="1" applyFont="1" applyFill="1" applyBorder="1" applyAlignment="1">
      <alignment horizontal="right" vertical="center"/>
    </xf>
    <xf numFmtId="164" fontId="113" fillId="0" borderId="48" xfId="1" applyNumberFormat="1" applyFont="1" applyFill="1" applyBorder="1" applyAlignment="1">
      <alignment horizontal="right" vertical="center"/>
    </xf>
    <xf numFmtId="164" fontId="113" fillId="76" borderId="52" xfId="1" applyNumberFormat="1" applyFont="1" applyFill="1" applyBorder="1" applyAlignment="1">
      <alignment horizontal="right" vertical="center"/>
    </xf>
    <xf numFmtId="164" fontId="29" fillId="25" borderId="58" xfId="1" applyNumberFormat="1" applyFont="1" applyFill="1" applyBorder="1" applyAlignment="1">
      <alignment horizontal="right" vertical="center"/>
    </xf>
    <xf numFmtId="0" fontId="23" fillId="0" borderId="44" xfId="0" applyFont="1" applyFill="1" applyBorder="1" applyAlignment="1">
      <alignment horizontal="right" vertical="center"/>
    </xf>
    <xf numFmtId="0" fontId="23" fillId="76" borderId="46" xfId="0" applyFont="1" applyFill="1" applyBorder="1" applyAlignment="1">
      <alignment horizontal="right" vertical="center"/>
    </xf>
    <xf numFmtId="0" fontId="23" fillId="25" borderId="47" xfId="2" applyFont="1" applyFill="1" applyBorder="1" applyAlignment="1">
      <alignment horizontal="right"/>
    </xf>
    <xf numFmtId="0" fontId="23" fillId="0" borderId="56" xfId="2" applyFont="1" applyFill="1" applyBorder="1" applyAlignment="1">
      <alignment horizontal="right" vertical="center"/>
    </xf>
    <xf numFmtId="3" fontId="23" fillId="0" borderId="45" xfId="2" applyNumberFormat="1" applyFont="1" applyFill="1" applyBorder="1" applyAlignment="1">
      <alignment vertical="center"/>
    </xf>
    <xf numFmtId="0" fontId="23" fillId="0" borderId="54" xfId="2" applyFont="1" applyFill="1" applyBorder="1" applyAlignment="1">
      <alignment horizontal="right" vertical="center"/>
    </xf>
    <xf numFmtId="3" fontId="23" fillId="0" borderId="48" xfId="2" applyNumberFormat="1" applyFont="1" applyFill="1" applyBorder="1" applyAlignment="1">
      <alignment vertical="center"/>
    </xf>
    <xf numFmtId="0" fontId="23" fillId="0" borderId="55" xfId="2" applyFont="1" applyFill="1" applyBorder="1" applyAlignment="1">
      <alignment horizontal="right" vertical="center"/>
    </xf>
    <xf numFmtId="0" fontId="23" fillId="25" borderId="44" xfId="0" applyFont="1" applyFill="1" applyBorder="1"/>
    <xf numFmtId="0" fontId="23" fillId="25" borderId="46" xfId="0" applyFont="1" applyFill="1" applyBorder="1" applyAlignment="1">
      <alignment horizontal="center"/>
    </xf>
    <xf numFmtId="0" fontId="23" fillId="25" borderId="49" xfId="0" applyFont="1" applyFill="1" applyBorder="1" applyAlignment="1">
      <alignment horizontal="center"/>
    </xf>
    <xf numFmtId="0" fontId="23" fillId="25" borderId="58" xfId="0" applyFont="1" applyFill="1" applyBorder="1" applyAlignment="1"/>
    <xf numFmtId="0" fontId="23" fillId="0" borderId="48" xfId="0" applyFont="1" applyFill="1" applyBorder="1" applyAlignment="1">
      <alignment horizontal="left"/>
    </xf>
    <xf numFmtId="0" fontId="23" fillId="0" borderId="52" xfId="0" applyFont="1" applyFill="1" applyBorder="1" applyAlignment="1">
      <alignment horizontal="left"/>
    </xf>
    <xf numFmtId="0" fontId="23" fillId="0" borderId="45" xfId="0" applyFont="1" applyFill="1" applyBorder="1" applyAlignment="1">
      <alignment horizontal="left"/>
    </xf>
    <xf numFmtId="3" fontId="23" fillId="0" borderId="48" xfId="0" applyNumberFormat="1" applyFont="1" applyFill="1" applyBorder="1"/>
    <xf numFmtId="3" fontId="23" fillId="0" borderId="58" xfId="0" applyNumberFormat="1" applyFont="1" applyFill="1" applyBorder="1"/>
    <xf numFmtId="1" fontId="23" fillId="25" borderId="57" xfId="0" applyNumberFormat="1" applyFont="1" applyFill="1" applyBorder="1" applyAlignment="1">
      <alignment horizontal="center"/>
    </xf>
    <xf numFmtId="3" fontId="23" fillId="76" borderId="50" xfId="0" applyNumberFormat="1" applyFont="1" applyFill="1" applyBorder="1"/>
    <xf numFmtId="3" fontId="23" fillId="76" borderId="51" xfId="0" applyNumberFormat="1" applyFont="1" applyFill="1" applyBorder="1"/>
    <xf numFmtId="3" fontId="23" fillId="76" borderId="53" xfId="0" applyNumberFormat="1" applyFont="1" applyFill="1" applyBorder="1"/>
    <xf numFmtId="3" fontId="23" fillId="76" borderId="57" xfId="0" applyNumberFormat="1" applyFont="1" applyFill="1" applyBorder="1"/>
    <xf numFmtId="1" fontId="23" fillId="25" borderId="49" xfId="0" applyNumberFormat="1" applyFont="1" applyFill="1" applyBorder="1" applyAlignment="1">
      <alignment horizontal="center"/>
    </xf>
    <xf numFmtId="3" fontId="23" fillId="76" borderId="48" xfId="0" applyNumberFormat="1" applyFont="1" applyFill="1" applyBorder="1"/>
    <xf numFmtId="3" fontId="23" fillId="76" borderId="52" xfId="0" applyNumberFormat="1" applyFont="1" applyFill="1" applyBorder="1"/>
    <xf numFmtId="3" fontId="23" fillId="76" borderId="45" xfId="0" applyNumberFormat="1" applyFont="1" applyFill="1" applyBorder="1"/>
    <xf numFmtId="3" fontId="23" fillId="76" borderId="49" xfId="0" applyNumberFormat="1" applyFont="1" applyFill="1" applyBorder="1"/>
    <xf numFmtId="0" fontId="28" fillId="25" borderId="0" xfId="2" applyFont="1" applyFill="1" applyBorder="1" applyAlignment="1">
      <alignment horizontal="right" vertical="top" wrapText="1"/>
    </xf>
    <xf numFmtId="0" fontId="23" fillId="25" borderId="44" xfId="2" applyFont="1" applyFill="1" applyBorder="1" applyAlignment="1">
      <alignment horizontal="left"/>
    </xf>
    <xf numFmtId="0" fontId="23" fillId="0" borderId="58" xfId="2" applyFont="1" applyFill="1" applyBorder="1" applyAlignment="1">
      <alignment horizontal="left" vertical="center"/>
    </xf>
    <xf numFmtId="0" fontId="23" fillId="0" borderId="0" xfId="2" applyFont="1" applyFill="1" applyBorder="1" applyAlignment="1">
      <alignment horizontal="left" vertical="center"/>
    </xf>
    <xf numFmtId="0" fontId="23" fillId="0" borderId="44" xfId="2" applyFont="1" applyFill="1" applyBorder="1" applyAlignment="1">
      <alignment horizontal="left" vertical="center"/>
    </xf>
    <xf numFmtId="0" fontId="23" fillId="76" borderId="58" xfId="2" applyFont="1" applyFill="1" applyBorder="1" applyAlignment="1">
      <alignment horizontal="left" vertical="center"/>
    </xf>
    <xf numFmtId="0" fontId="23" fillId="76" borderId="0" xfId="2" applyFont="1" applyFill="1" applyBorder="1" applyAlignment="1">
      <alignment horizontal="left" vertical="center"/>
    </xf>
    <xf numFmtId="0" fontId="23" fillId="76" borderId="44" xfId="2" applyFont="1" applyFill="1" applyBorder="1" applyAlignment="1">
      <alignment horizontal="left" vertical="center"/>
    </xf>
    <xf numFmtId="0" fontId="23" fillId="76" borderId="46" xfId="2" applyFont="1" applyFill="1" applyBorder="1" applyAlignment="1">
      <alignment horizontal="left" vertical="center"/>
    </xf>
    <xf numFmtId="0" fontId="28" fillId="25" borderId="58" xfId="2" applyFont="1" applyFill="1" applyBorder="1" applyAlignment="1">
      <alignment horizontal="right" vertical="top" wrapText="1"/>
    </xf>
    <xf numFmtId="165" fontId="23" fillId="0" borderId="48" xfId="2" applyNumberFormat="1" applyFont="1" applyFill="1" applyBorder="1" applyAlignment="1">
      <alignment horizontal="right" vertical="center"/>
    </xf>
    <xf numFmtId="165" fontId="23" fillId="0" borderId="52" xfId="2" applyNumberFormat="1" applyFont="1" applyFill="1" applyBorder="1" applyAlignment="1">
      <alignment horizontal="right" vertical="center"/>
    </xf>
    <xf numFmtId="165" fontId="23" fillId="76" borderId="48" xfId="2" applyNumberFormat="1" applyFont="1" applyFill="1" applyBorder="1" applyAlignment="1">
      <alignment horizontal="right" vertical="center"/>
    </xf>
    <xf numFmtId="165" fontId="23" fillId="0" borderId="45" xfId="2" applyNumberFormat="1" applyFont="1" applyFill="1" applyBorder="1" applyAlignment="1">
      <alignment horizontal="right" vertical="center"/>
    </xf>
    <xf numFmtId="165" fontId="23" fillId="76" borderId="45" xfId="20" applyNumberFormat="1" applyFont="1" applyFill="1" applyBorder="1" applyAlignment="1">
      <alignment horizontal="right" vertical="center"/>
    </xf>
    <xf numFmtId="165" fontId="23" fillId="76" borderId="48" xfId="20" applyNumberFormat="1" applyFont="1" applyFill="1" applyBorder="1" applyAlignment="1">
      <alignment horizontal="right" vertical="center"/>
    </xf>
    <xf numFmtId="165" fontId="23" fillId="76" borderId="52" xfId="20" applyNumberFormat="1" applyFont="1" applyFill="1" applyBorder="1" applyAlignment="1">
      <alignment horizontal="right" vertical="center"/>
    </xf>
    <xf numFmtId="165" fontId="23" fillId="0" borderId="45" xfId="20" applyNumberFormat="1" applyFont="1" applyFill="1" applyBorder="1" applyAlignment="1">
      <alignment horizontal="right" vertical="center"/>
    </xf>
    <xf numFmtId="165" fontId="23" fillId="0" borderId="52" xfId="20" applyNumberFormat="1" applyFont="1" applyFill="1" applyBorder="1" applyAlignment="1">
      <alignment horizontal="right" vertical="center"/>
    </xf>
    <xf numFmtId="165" fontId="23" fillId="76" borderId="49" xfId="20" applyNumberFormat="1" applyFont="1" applyFill="1" applyBorder="1" applyAlignment="1">
      <alignment horizontal="right" vertical="center"/>
    </xf>
    <xf numFmtId="1" fontId="23" fillId="25" borderId="57" xfId="2" applyNumberFormat="1" applyFont="1" applyFill="1" applyBorder="1" applyAlignment="1">
      <alignment horizontal="center" wrapText="1"/>
    </xf>
    <xf numFmtId="165" fontId="23" fillId="76" borderId="53" xfId="20" applyNumberFormat="1" applyFont="1" applyFill="1" applyBorder="1" applyAlignment="1">
      <alignment horizontal="right" vertical="center"/>
    </xf>
    <xf numFmtId="0" fontId="32" fillId="25" borderId="49" xfId="0" applyFont="1" applyFill="1" applyBorder="1" applyAlignment="1">
      <alignment horizontal="right" wrapText="1"/>
    </xf>
    <xf numFmtId="0" fontId="32" fillId="25" borderId="47" xfId="0" applyFont="1" applyFill="1" applyBorder="1" applyAlignment="1">
      <alignment horizontal="right" wrapText="1"/>
    </xf>
    <xf numFmtId="165" fontId="23" fillId="0" borderId="56" xfId="2" applyNumberFormat="1" applyFont="1" applyFill="1" applyBorder="1" applyAlignment="1">
      <alignment horizontal="right" vertical="center"/>
    </xf>
    <xf numFmtId="165" fontId="23" fillId="0" borderId="54" xfId="2" applyNumberFormat="1" applyFont="1" applyFill="1" applyBorder="1" applyAlignment="1">
      <alignment horizontal="right" vertical="center"/>
    </xf>
    <xf numFmtId="165" fontId="23" fillId="0" borderId="55" xfId="2" applyNumberFormat="1" applyFont="1" applyFill="1" applyBorder="1" applyAlignment="1">
      <alignment horizontal="right" vertical="center"/>
    </xf>
    <xf numFmtId="0" fontId="23" fillId="25" borderId="58" xfId="2" applyFont="1" applyFill="1" applyBorder="1"/>
    <xf numFmtId="0" fontId="23" fillId="25" borderId="48" xfId="2" applyFont="1" applyFill="1" applyBorder="1"/>
    <xf numFmtId="0" fontId="26" fillId="0" borderId="58" xfId="0" applyFont="1" applyFill="1" applyBorder="1"/>
    <xf numFmtId="3" fontId="113" fillId="0" borderId="58" xfId="0" applyNumberFormat="1" applyFont="1" applyFill="1" applyBorder="1" applyAlignment="1">
      <alignment horizontal="right" vertical="center"/>
    </xf>
    <xf numFmtId="0" fontId="23" fillId="25" borderId="57" xfId="2" applyFont="1" applyFill="1" applyBorder="1" applyAlignment="1">
      <alignment horizontal="right" textRotation="90" wrapText="1"/>
    </xf>
    <xf numFmtId="0" fontId="23" fillId="76" borderId="0" xfId="0" applyFont="1" applyFill="1" applyBorder="1" applyAlignment="1">
      <alignment horizontal="right" vertical="center"/>
    </xf>
    <xf numFmtId="3" fontId="23" fillId="76" borderId="54" xfId="0" applyNumberFormat="1" applyFont="1" applyFill="1" applyBorder="1" applyAlignment="1">
      <alignment vertical="center"/>
    </xf>
    <xf numFmtId="3" fontId="23" fillId="76" borderId="0" xfId="0" applyNumberFormat="1" applyFont="1" applyFill="1" applyBorder="1" applyAlignment="1">
      <alignment horizontal="right" vertical="center"/>
    </xf>
    <xf numFmtId="3" fontId="23" fillId="76" borderId="54" xfId="0" applyNumberFormat="1" applyFont="1" applyFill="1" applyBorder="1" applyAlignment="1">
      <alignment horizontal="right" vertical="center"/>
    </xf>
    <xf numFmtId="164" fontId="23" fillId="76" borderId="0" xfId="0" applyNumberFormat="1" applyFont="1" applyFill="1" applyBorder="1" applyAlignment="1">
      <alignment vertical="center"/>
    </xf>
    <xf numFmtId="164" fontId="23" fillId="76" borderId="54" xfId="1" applyNumberFormat="1" applyFont="1" applyFill="1" applyBorder="1" applyAlignment="1">
      <alignment horizontal="right" vertical="center"/>
    </xf>
    <xf numFmtId="165" fontId="23" fillId="76" borderId="0" xfId="0" applyNumberFormat="1" applyFont="1" applyFill="1" applyBorder="1" applyAlignment="1">
      <alignment vertical="center"/>
    </xf>
    <xf numFmtId="0" fontId="23" fillId="76" borderId="44" xfId="0" applyFont="1" applyFill="1" applyBorder="1" applyAlignment="1">
      <alignment horizontal="right" vertical="center"/>
    </xf>
    <xf numFmtId="0" fontId="23" fillId="76" borderId="55" xfId="0" applyFont="1" applyFill="1" applyBorder="1" applyAlignment="1">
      <alignment vertical="center"/>
    </xf>
    <xf numFmtId="0" fontId="23" fillId="76" borderId="52" xfId="0" applyFont="1" applyFill="1" applyBorder="1" applyAlignment="1">
      <alignment vertical="center"/>
    </xf>
    <xf numFmtId="165" fontId="23" fillId="76" borderId="52" xfId="0" applyNumberFormat="1" applyFont="1" applyFill="1" applyBorder="1" applyAlignment="1">
      <alignment vertical="center"/>
    </xf>
    <xf numFmtId="165" fontId="23" fillId="76" borderId="44" xfId="0" applyNumberFormat="1" applyFont="1" applyFill="1" applyBorder="1" applyAlignment="1">
      <alignment vertical="center"/>
    </xf>
    <xf numFmtId="3" fontId="23" fillId="0" borderId="48" xfId="0" applyNumberFormat="1" applyFont="1" applyFill="1" applyBorder="1" applyAlignment="1">
      <alignment horizontal="right" vertical="center"/>
    </xf>
    <xf numFmtId="164" fontId="23" fillId="0" borderId="48" xfId="1" applyNumberFormat="1" applyFont="1" applyFill="1" applyBorder="1" applyAlignment="1">
      <alignment horizontal="right" vertical="center"/>
    </xf>
    <xf numFmtId="165" fontId="32" fillId="0" borderId="48" xfId="1" applyNumberFormat="1" applyFont="1" applyFill="1" applyBorder="1" applyAlignment="1">
      <alignment horizontal="right" vertical="center"/>
    </xf>
    <xf numFmtId="0" fontId="23" fillId="76" borderId="58" xfId="0" applyFont="1" applyFill="1" applyBorder="1" applyAlignment="1">
      <alignment horizontal="right" vertical="center"/>
    </xf>
    <xf numFmtId="3" fontId="23" fillId="76" borderId="56" xfId="0" applyNumberFormat="1" applyFont="1" applyFill="1" applyBorder="1" applyAlignment="1">
      <alignment vertical="center"/>
    </xf>
    <xf numFmtId="3" fontId="23" fillId="76" borderId="58" xfId="0" applyNumberFormat="1" applyFont="1" applyFill="1" applyBorder="1" applyAlignment="1">
      <alignment horizontal="right" vertical="center"/>
    </xf>
    <xf numFmtId="3" fontId="23" fillId="76" borderId="56" xfId="0" applyNumberFormat="1" applyFont="1" applyFill="1" applyBorder="1" applyAlignment="1">
      <alignment horizontal="right" vertical="center"/>
    </xf>
    <xf numFmtId="164" fontId="23" fillId="76" borderId="58" xfId="0" applyNumberFormat="1" applyFont="1" applyFill="1" applyBorder="1" applyAlignment="1">
      <alignment vertical="center"/>
    </xf>
    <xf numFmtId="164" fontId="23" fillId="76" borderId="56" xfId="1" applyNumberFormat="1" applyFont="1" applyFill="1" applyBorder="1" applyAlignment="1">
      <alignment horizontal="right" vertical="center"/>
    </xf>
    <xf numFmtId="165" fontId="23" fillId="76" borderId="58" xfId="0" applyNumberFormat="1" applyFont="1" applyFill="1" applyBorder="1" applyAlignment="1">
      <alignment vertical="center"/>
    </xf>
    <xf numFmtId="0" fontId="23" fillId="25" borderId="46" xfId="2" applyFont="1" applyFill="1" applyBorder="1" applyAlignment="1">
      <alignment horizontal="center" textRotation="90" wrapText="1"/>
    </xf>
    <xf numFmtId="9" fontId="26" fillId="0" borderId="0" xfId="1" applyFont="1" applyFill="1" applyBorder="1"/>
    <xf numFmtId="0" fontId="132" fillId="0" borderId="0" xfId="2" applyFont="1" applyFill="1"/>
    <xf numFmtId="0" fontId="133" fillId="0" borderId="0" xfId="2" applyFont="1" applyFill="1" applyAlignment="1"/>
    <xf numFmtId="0" fontId="134" fillId="0" borderId="0" xfId="2" applyFont="1" applyFill="1" applyBorder="1" applyAlignment="1"/>
    <xf numFmtId="0" fontId="132" fillId="0" borderId="0" xfId="2" applyFont="1" applyFill="1" applyAlignment="1"/>
    <xf numFmtId="0" fontId="132" fillId="0" borderId="0" xfId="2" applyFont="1" applyFill="1" applyAlignment="1">
      <alignment vertical="top" wrapText="1"/>
    </xf>
    <xf numFmtId="0" fontId="132" fillId="0" borderId="0" xfId="2" applyFont="1" applyFill="1" applyAlignment="1">
      <alignment horizontal="center" vertical="top" wrapText="1"/>
    </xf>
    <xf numFmtId="0" fontId="132" fillId="0" borderId="0" xfId="2" applyFont="1" applyFill="1" applyAlignment="1">
      <alignment horizontal="left" vertical="top" wrapText="1"/>
    </xf>
    <xf numFmtId="0" fontId="132" fillId="0" borderId="0" xfId="2" applyFont="1" applyFill="1" applyAlignment="1">
      <alignment vertical="top"/>
    </xf>
    <xf numFmtId="0" fontId="132" fillId="0" borderId="0" xfId="2" applyFont="1" applyFill="1" applyBorder="1" applyAlignment="1">
      <alignment vertical="top" wrapText="1"/>
    </xf>
    <xf numFmtId="0" fontId="135" fillId="0" borderId="0" xfId="2" applyFont="1" applyFill="1"/>
    <xf numFmtId="0" fontId="52" fillId="0" borderId="0" xfId="2" applyFont="1" applyFill="1" applyBorder="1" applyAlignment="1">
      <alignment horizontal="center"/>
    </xf>
    <xf numFmtId="49" fontId="52" fillId="0" borderId="0" xfId="2" applyNumberFormat="1" applyFont="1" applyFill="1" applyBorder="1" applyAlignment="1">
      <alignment horizontal="center" vertical="center"/>
    </xf>
    <xf numFmtId="49" fontId="53" fillId="0" borderId="0" xfId="2" applyNumberFormat="1" applyFont="1" applyFill="1" applyBorder="1" applyAlignment="1">
      <alignment horizontal="center" vertical="center"/>
    </xf>
    <xf numFmtId="0" fontId="50" fillId="0" borderId="0" xfId="2" applyFont="1" applyFill="1" applyBorder="1" applyAlignment="1">
      <alignment horizontal="center"/>
    </xf>
    <xf numFmtId="0" fontId="49" fillId="0" borderId="0" xfId="2" applyFont="1" applyFill="1" applyBorder="1" applyAlignment="1"/>
    <xf numFmtId="0" fontId="51" fillId="0" borderId="0" xfId="2" applyFont="1" applyFill="1" applyBorder="1" applyAlignment="1"/>
    <xf numFmtId="0" fontId="51" fillId="0" borderId="0" xfId="2" applyFont="1" applyFill="1" applyBorder="1" applyAlignment="1">
      <alignment horizontal="left" vertical="center"/>
    </xf>
    <xf numFmtId="0" fontId="26" fillId="0" borderId="0" xfId="2" applyFont="1" applyFill="1" applyAlignment="1"/>
    <xf numFmtId="0" fontId="26" fillId="0" borderId="0" xfId="2" applyFont="1" applyAlignment="1"/>
    <xf numFmtId="0" fontId="32" fillId="0" borderId="58" xfId="2" applyFont="1" applyFill="1" applyBorder="1" applyAlignment="1">
      <alignment horizontal="left" vertical="center"/>
    </xf>
    <xf numFmtId="3" fontId="32" fillId="0" borderId="48" xfId="2" applyNumberFormat="1" applyFont="1" applyFill="1" applyBorder="1" applyAlignment="1">
      <alignment horizontal="right" vertical="center"/>
    </xf>
    <xf numFmtId="3" fontId="32" fillId="0" borderId="0" xfId="2" applyNumberFormat="1" applyFont="1" applyFill="1" applyBorder="1" applyAlignment="1">
      <alignment horizontal="right" vertical="center"/>
    </xf>
    <xf numFmtId="3" fontId="32" fillId="0" borderId="0" xfId="2" applyNumberFormat="1" applyFont="1" applyFill="1" applyBorder="1" applyAlignment="1">
      <alignment vertical="center"/>
    </xf>
    <xf numFmtId="3" fontId="32" fillId="0" borderId="58" xfId="2" applyNumberFormat="1" applyFont="1" applyFill="1" applyBorder="1" applyAlignment="1">
      <alignment vertical="center"/>
    </xf>
    <xf numFmtId="3" fontId="32" fillId="0" borderId="45" xfId="2" applyNumberFormat="1" applyFont="1" applyFill="1" applyBorder="1" applyAlignment="1">
      <alignment vertical="center"/>
    </xf>
    <xf numFmtId="165" fontId="32" fillId="0" borderId="48" xfId="2" applyNumberFormat="1" applyFont="1" applyFill="1" applyBorder="1" applyAlignment="1">
      <alignment horizontal="right" vertical="center"/>
    </xf>
    <xf numFmtId="165" fontId="32" fillId="0" borderId="0" xfId="2" applyNumberFormat="1" applyFont="1" applyFill="1" applyBorder="1" applyAlignment="1">
      <alignment horizontal="right" vertical="center"/>
    </xf>
    <xf numFmtId="165" fontId="32" fillId="0" borderId="0" xfId="2" applyNumberFormat="1" applyFont="1" applyFill="1" applyBorder="1" applyAlignment="1">
      <alignment vertical="center"/>
    </xf>
    <xf numFmtId="165" fontId="32" fillId="0" borderId="58" xfId="2" applyNumberFormat="1" applyFont="1" applyFill="1" applyBorder="1" applyAlignment="1">
      <alignment vertical="center"/>
    </xf>
    <xf numFmtId="165" fontId="32" fillId="0" borderId="45" xfId="2" applyNumberFormat="1" applyFont="1" applyFill="1" applyBorder="1" applyAlignment="1">
      <alignment vertical="center"/>
    </xf>
    <xf numFmtId="0" fontId="32" fillId="0" borderId="0" xfId="2" applyFont="1" applyFill="1" applyBorder="1" applyAlignment="1">
      <alignment horizontal="left" vertical="center"/>
    </xf>
    <xf numFmtId="3" fontId="32" fillId="0" borderId="48" xfId="2" applyNumberFormat="1" applyFont="1" applyFill="1" applyBorder="1" applyAlignment="1">
      <alignment vertical="center"/>
    </xf>
    <xf numFmtId="165" fontId="32" fillId="0" borderId="48" xfId="2" applyNumberFormat="1" applyFont="1" applyFill="1" applyBorder="1" applyAlignment="1">
      <alignment vertical="center"/>
    </xf>
    <xf numFmtId="0" fontId="32" fillId="0" borderId="44" xfId="2" applyFont="1" applyFill="1" applyBorder="1" applyAlignment="1">
      <alignment horizontal="left" vertical="center"/>
    </xf>
    <xf numFmtId="3" fontId="32" fillId="0" borderId="52" xfId="2" applyNumberFormat="1" applyFont="1" applyFill="1" applyBorder="1" applyAlignment="1">
      <alignment horizontal="right" vertical="center"/>
    </xf>
    <xf numFmtId="3" fontId="32" fillId="0" borderId="44" xfId="2" applyNumberFormat="1" applyFont="1" applyFill="1" applyBorder="1" applyAlignment="1">
      <alignment vertical="center"/>
    </xf>
    <xf numFmtId="3" fontId="32" fillId="0" borderId="52" xfId="2" applyNumberFormat="1" applyFont="1" applyFill="1" applyBorder="1" applyAlignment="1">
      <alignment vertical="center"/>
    </xf>
    <xf numFmtId="165" fontId="32" fillId="0" borderId="52" xfId="2" applyNumberFormat="1" applyFont="1" applyFill="1" applyBorder="1" applyAlignment="1">
      <alignment horizontal="right" vertical="center"/>
    </xf>
    <xf numFmtId="165" fontId="32" fillId="0" borderId="44" xfId="2" applyNumberFormat="1" applyFont="1" applyFill="1" applyBorder="1" applyAlignment="1">
      <alignment vertical="center"/>
    </xf>
    <xf numFmtId="165" fontId="32" fillId="0" borderId="52" xfId="2" applyNumberFormat="1" applyFont="1" applyFill="1" applyBorder="1" applyAlignment="1">
      <alignment vertical="center"/>
    </xf>
    <xf numFmtId="0" fontId="32" fillId="76" borderId="58" xfId="2" applyFont="1" applyFill="1" applyBorder="1" applyAlignment="1">
      <alignment horizontal="left" vertical="center"/>
    </xf>
    <xf numFmtId="3" fontId="32" fillId="76" borderId="48" xfId="2" applyNumberFormat="1" applyFont="1" applyFill="1" applyBorder="1" applyAlignment="1">
      <alignment horizontal="right" vertical="center"/>
    </xf>
    <xf numFmtId="3" fontId="32" fillId="76" borderId="0" xfId="2" applyNumberFormat="1" applyFont="1" applyFill="1" applyBorder="1" applyAlignment="1">
      <alignment horizontal="right" vertical="center"/>
    </xf>
    <xf numFmtId="3" fontId="32" fillId="76" borderId="58" xfId="2" applyNumberFormat="1" applyFont="1" applyFill="1" applyBorder="1" applyAlignment="1">
      <alignment horizontal="right" vertical="center"/>
    </xf>
    <xf numFmtId="3" fontId="32" fillId="76" borderId="45" xfId="2" applyNumberFormat="1" applyFont="1" applyFill="1" applyBorder="1" applyAlignment="1">
      <alignment horizontal="right" vertical="center"/>
    </xf>
    <xf numFmtId="165" fontId="32" fillId="76" borderId="48" xfId="2" applyNumberFormat="1" applyFont="1" applyFill="1" applyBorder="1" applyAlignment="1">
      <alignment horizontal="right" vertical="center"/>
    </xf>
    <xf numFmtId="165" fontId="32" fillId="76" borderId="0" xfId="2" applyNumberFormat="1" applyFont="1" applyFill="1" applyBorder="1" applyAlignment="1">
      <alignment horizontal="right" vertical="center"/>
    </xf>
    <xf numFmtId="165" fontId="32" fillId="76" borderId="58" xfId="2" applyNumberFormat="1" applyFont="1" applyFill="1" applyBorder="1" applyAlignment="1">
      <alignment horizontal="right" vertical="center"/>
    </xf>
    <xf numFmtId="165" fontId="32" fillId="76" borderId="45" xfId="2" applyNumberFormat="1" applyFont="1" applyFill="1" applyBorder="1" applyAlignment="1">
      <alignment horizontal="right" vertical="center"/>
    </xf>
    <xf numFmtId="0" fontId="32" fillId="76" borderId="0" xfId="2" applyFont="1" applyFill="1" applyBorder="1" applyAlignment="1">
      <alignment horizontal="left" vertical="center"/>
    </xf>
    <xf numFmtId="0" fontId="32" fillId="76" borderId="44" xfId="2" applyFont="1" applyFill="1" applyBorder="1" applyAlignment="1">
      <alignment horizontal="left" vertical="center"/>
    </xf>
    <xf numFmtId="0" fontId="32" fillId="76" borderId="46" xfId="2" applyFont="1" applyFill="1" applyBorder="1" applyAlignment="1">
      <alignment horizontal="left" vertical="center"/>
    </xf>
    <xf numFmtId="0" fontId="32" fillId="76" borderId="56" xfId="2" applyFont="1" applyFill="1" applyBorder="1" applyAlignment="1">
      <alignment horizontal="left" vertical="center"/>
    </xf>
    <xf numFmtId="3" fontId="32" fillId="76" borderId="53" xfId="2" applyNumberFormat="1" applyFont="1" applyFill="1" applyBorder="1" applyAlignment="1">
      <alignment horizontal="right" vertical="center"/>
    </xf>
    <xf numFmtId="3" fontId="32" fillId="76" borderId="56" xfId="2" applyNumberFormat="1" applyFont="1" applyFill="1" applyBorder="1" applyAlignment="1">
      <alignment horizontal="right" vertical="center"/>
    </xf>
    <xf numFmtId="0" fontId="32" fillId="76" borderId="54" xfId="2" applyFont="1" applyFill="1" applyBorder="1" applyAlignment="1">
      <alignment horizontal="left" vertical="center"/>
    </xf>
    <xf numFmtId="0" fontId="32" fillId="76" borderId="55" xfId="2" applyFont="1" applyFill="1" applyBorder="1" applyAlignment="1">
      <alignment horizontal="left" vertical="center"/>
    </xf>
    <xf numFmtId="0" fontId="32" fillId="0" borderId="56" xfId="2" applyFont="1" applyFill="1" applyBorder="1" applyAlignment="1">
      <alignment horizontal="left" vertical="center"/>
    </xf>
    <xf numFmtId="0" fontId="32" fillId="0" borderId="55" xfId="2" applyFont="1" applyFill="1" applyBorder="1" applyAlignment="1">
      <alignment horizontal="left" vertical="center"/>
    </xf>
    <xf numFmtId="0" fontId="32" fillId="76" borderId="47" xfId="2" applyFont="1" applyFill="1" applyBorder="1" applyAlignment="1">
      <alignment horizontal="left" vertical="center"/>
    </xf>
    <xf numFmtId="0" fontId="32" fillId="76" borderId="56" xfId="2" applyFont="1" applyFill="1" applyBorder="1" applyAlignment="1">
      <alignment horizontal="right" vertical="center"/>
    </xf>
    <xf numFmtId="0" fontId="32" fillId="76" borderId="54" xfId="2" applyFont="1" applyFill="1" applyBorder="1" applyAlignment="1">
      <alignment horizontal="right" vertical="center"/>
    </xf>
    <xf numFmtId="0" fontId="32" fillId="76" borderId="55" xfId="2" applyFont="1" applyFill="1" applyBorder="1" applyAlignment="1">
      <alignment horizontal="right" vertical="center"/>
    </xf>
    <xf numFmtId="0" fontId="32" fillId="0" borderId="56" xfId="2" applyFont="1" applyFill="1" applyBorder="1" applyAlignment="1">
      <alignment horizontal="right" vertical="center"/>
    </xf>
    <xf numFmtId="0" fontId="32" fillId="0" borderId="55" xfId="2" applyFont="1" applyFill="1" applyBorder="1" applyAlignment="1">
      <alignment horizontal="right" vertical="center"/>
    </xf>
    <xf numFmtId="0" fontId="32" fillId="76" borderId="47" xfId="2" applyFont="1" applyFill="1" applyBorder="1" applyAlignment="1">
      <alignment horizontal="right" vertical="center"/>
    </xf>
    <xf numFmtId="165" fontId="138" fillId="76" borderId="48" xfId="2" applyNumberFormat="1" applyFont="1" applyFill="1" applyBorder="1" applyAlignment="1">
      <alignment horizontal="right" vertical="center"/>
    </xf>
    <xf numFmtId="165" fontId="138" fillId="76" borderId="0" xfId="2" applyNumberFormat="1" applyFont="1" applyFill="1" applyBorder="1" applyAlignment="1">
      <alignment horizontal="right" vertical="center"/>
    </xf>
    <xf numFmtId="165" fontId="138" fillId="76" borderId="54" xfId="2" applyNumberFormat="1" applyFont="1" applyFill="1" applyBorder="1" applyAlignment="1">
      <alignment horizontal="right" vertical="center"/>
    </xf>
    <xf numFmtId="165" fontId="138" fillId="76" borderId="50" xfId="2" applyNumberFormat="1" applyFont="1" applyFill="1" applyBorder="1" applyAlignment="1">
      <alignment horizontal="right" vertical="center"/>
    </xf>
    <xf numFmtId="165" fontId="138" fillId="76" borderId="52" xfId="2" applyNumberFormat="1" applyFont="1" applyFill="1" applyBorder="1" applyAlignment="1">
      <alignment horizontal="right" vertical="center"/>
    </xf>
    <xf numFmtId="165" fontId="138" fillId="76" borderId="44" xfId="2" applyNumberFormat="1" applyFont="1" applyFill="1" applyBorder="1" applyAlignment="1">
      <alignment horizontal="right" vertical="center"/>
    </xf>
    <xf numFmtId="165" fontId="138" fillId="76" borderId="55" xfId="2" applyNumberFormat="1" applyFont="1" applyFill="1" applyBorder="1" applyAlignment="1">
      <alignment horizontal="right" vertical="center"/>
    </xf>
    <xf numFmtId="165" fontId="138" fillId="76" borderId="51" xfId="2" applyNumberFormat="1" applyFont="1" applyFill="1" applyBorder="1" applyAlignment="1">
      <alignment horizontal="right" vertical="center"/>
    </xf>
    <xf numFmtId="165" fontId="138" fillId="76" borderId="49" xfId="2" applyNumberFormat="1" applyFont="1" applyFill="1" applyBorder="1" applyAlignment="1">
      <alignment horizontal="right" vertical="center"/>
    </xf>
    <xf numFmtId="165" fontId="138" fillId="76" borderId="46" xfId="2" applyNumberFormat="1" applyFont="1" applyFill="1" applyBorder="1" applyAlignment="1">
      <alignment horizontal="right" vertical="center"/>
    </xf>
    <xf numFmtId="165" fontId="138" fillId="76" borderId="47" xfId="2" applyNumberFormat="1" applyFont="1" applyFill="1" applyBorder="1" applyAlignment="1">
      <alignment horizontal="right" vertical="center"/>
    </xf>
    <xf numFmtId="165" fontId="138" fillId="76" borderId="57" xfId="2" applyNumberFormat="1" applyFont="1" applyFill="1" applyBorder="1" applyAlignment="1">
      <alignment horizontal="right" vertical="center"/>
    </xf>
    <xf numFmtId="165" fontId="30" fillId="0" borderId="48" xfId="2" applyNumberFormat="1" applyFont="1" applyFill="1" applyBorder="1" applyAlignment="1">
      <alignment horizontal="right" vertical="center"/>
    </xf>
    <xf numFmtId="165" fontId="30" fillId="0" borderId="0" xfId="2" applyNumberFormat="1" applyFont="1" applyFill="1" applyBorder="1" applyAlignment="1">
      <alignment horizontal="right" vertical="center"/>
    </xf>
    <xf numFmtId="165" fontId="30" fillId="0" borderId="56" xfId="2" applyNumberFormat="1" applyFont="1" applyFill="1" applyBorder="1" applyAlignment="1">
      <alignment horizontal="right" vertical="center"/>
    </xf>
    <xf numFmtId="165" fontId="30" fillId="0" borderId="53" xfId="2" applyNumberFormat="1" applyFont="1" applyFill="1" applyBorder="1" applyAlignment="1">
      <alignment horizontal="right" vertical="center"/>
    </xf>
    <xf numFmtId="165" fontId="30" fillId="0" borderId="45" xfId="2" applyNumberFormat="1" applyFont="1" applyFill="1" applyBorder="1" applyAlignment="1">
      <alignment horizontal="right" vertical="center"/>
    </xf>
    <xf numFmtId="165" fontId="30" fillId="0" borderId="52" xfId="2" applyNumberFormat="1" applyFont="1" applyFill="1" applyBorder="1" applyAlignment="1">
      <alignment horizontal="right" vertical="center"/>
    </xf>
    <xf numFmtId="165" fontId="30" fillId="0" borderId="44" xfId="2" applyNumberFormat="1" applyFont="1" applyFill="1" applyBorder="1" applyAlignment="1">
      <alignment horizontal="right" vertical="center"/>
    </xf>
    <xf numFmtId="165" fontId="30" fillId="0" borderId="55" xfId="2" applyNumberFormat="1" applyFont="1" applyFill="1" applyBorder="1" applyAlignment="1">
      <alignment horizontal="right" vertical="center"/>
    </xf>
    <xf numFmtId="165" fontId="30" fillId="0" borderId="51" xfId="2" applyNumberFormat="1" applyFont="1" applyFill="1" applyBorder="1" applyAlignment="1">
      <alignment horizontal="right" vertical="center"/>
    </xf>
    <xf numFmtId="165" fontId="138" fillId="76" borderId="48" xfId="20" applyNumberFormat="1" applyFont="1" applyFill="1" applyBorder="1" applyAlignment="1">
      <alignment horizontal="right" vertical="center"/>
    </xf>
    <xf numFmtId="165" fontId="138" fillId="76" borderId="54" xfId="20" applyNumberFormat="1" applyFont="1" applyFill="1" applyBorder="1" applyAlignment="1">
      <alignment horizontal="right" vertical="center"/>
    </xf>
    <xf numFmtId="164" fontId="138" fillId="76" borderId="50" xfId="1" applyNumberFormat="1" applyFont="1" applyFill="1" applyBorder="1" applyAlignment="1">
      <alignment vertical="center"/>
    </xf>
    <xf numFmtId="165" fontId="138" fillId="76" borderId="0" xfId="20" applyNumberFormat="1" applyFont="1" applyFill="1" applyBorder="1" applyAlignment="1">
      <alignment horizontal="right" vertical="center"/>
    </xf>
    <xf numFmtId="165" fontId="138" fillId="76" borderId="52" xfId="20" applyNumberFormat="1" applyFont="1" applyFill="1" applyBorder="1" applyAlignment="1">
      <alignment horizontal="right" vertical="center"/>
    </xf>
    <xf numFmtId="165" fontId="138" fillId="76" borderId="55" xfId="20" applyNumberFormat="1" applyFont="1" applyFill="1" applyBorder="1" applyAlignment="1">
      <alignment horizontal="right" vertical="center"/>
    </xf>
    <xf numFmtId="164" fontId="138" fillId="76" borderId="51" xfId="1" applyNumberFormat="1" applyFont="1" applyFill="1" applyBorder="1" applyAlignment="1">
      <alignment vertical="center"/>
    </xf>
    <xf numFmtId="165" fontId="138" fillId="76" borderId="44" xfId="20" applyNumberFormat="1" applyFont="1" applyFill="1" applyBorder="1" applyAlignment="1">
      <alignment horizontal="right" vertical="center"/>
    </xf>
    <xf numFmtId="165" fontId="138" fillId="76" borderId="49" xfId="20" applyNumberFormat="1" applyFont="1" applyFill="1" applyBorder="1" applyAlignment="1">
      <alignment horizontal="right" vertical="center"/>
    </xf>
    <xf numFmtId="165" fontId="138" fillId="76" borderId="47" xfId="20" applyNumberFormat="1" applyFont="1" applyFill="1" applyBorder="1" applyAlignment="1">
      <alignment horizontal="right" vertical="center"/>
    </xf>
    <xf numFmtId="164" fontId="138" fillId="76" borderId="57" xfId="1" applyNumberFormat="1" applyFont="1" applyFill="1" applyBorder="1" applyAlignment="1">
      <alignment vertical="center"/>
    </xf>
    <xf numFmtId="165" fontId="138" fillId="76" borderId="46" xfId="20" applyNumberFormat="1" applyFont="1" applyFill="1" applyBorder="1" applyAlignment="1">
      <alignment horizontal="right" vertical="center"/>
    </xf>
    <xf numFmtId="165" fontId="30" fillId="0" borderId="48" xfId="20" applyNumberFormat="1" applyFont="1" applyFill="1" applyBorder="1" applyAlignment="1">
      <alignment horizontal="right" vertical="center"/>
    </xf>
    <xf numFmtId="165" fontId="30" fillId="0" borderId="56" xfId="20" applyNumberFormat="1" applyFont="1" applyFill="1" applyBorder="1" applyAlignment="1">
      <alignment horizontal="right" vertical="center"/>
    </xf>
    <xf numFmtId="164" fontId="30" fillId="0" borderId="53" xfId="1" applyNumberFormat="1" applyFont="1" applyFill="1" applyBorder="1" applyAlignment="1">
      <alignment vertical="center"/>
    </xf>
    <xf numFmtId="165" fontId="30" fillId="0" borderId="0" xfId="20" applyNumberFormat="1" applyFont="1" applyFill="1" applyBorder="1" applyAlignment="1">
      <alignment horizontal="right" vertical="center"/>
    </xf>
    <xf numFmtId="165" fontId="30" fillId="0" borderId="58" xfId="20" applyNumberFormat="1" applyFont="1" applyFill="1" applyBorder="1" applyAlignment="1">
      <alignment horizontal="right" vertical="center"/>
    </xf>
    <xf numFmtId="165" fontId="30" fillId="0" borderId="52" xfId="20" applyNumberFormat="1" applyFont="1" applyFill="1" applyBorder="1" applyAlignment="1">
      <alignment horizontal="right" vertical="center"/>
    </xf>
    <xf numFmtId="165" fontId="30" fillId="0" borderId="55" xfId="20" applyNumberFormat="1" applyFont="1" applyFill="1" applyBorder="1" applyAlignment="1">
      <alignment horizontal="right" vertical="center"/>
    </xf>
    <xf numFmtId="164" fontId="30" fillId="0" borderId="51" xfId="1" applyNumberFormat="1" applyFont="1" applyFill="1" applyBorder="1" applyAlignment="1">
      <alignment vertical="center"/>
    </xf>
    <xf numFmtId="165" fontId="30" fillId="0" borderId="44" xfId="20" applyNumberFormat="1" applyFont="1" applyFill="1" applyBorder="1" applyAlignment="1">
      <alignment horizontal="right" vertical="center"/>
    </xf>
    <xf numFmtId="165" fontId="113" fillId="76" borderId="56" xfId="20" applyNumberFormat="1" applyFont="1" applyFill="1" applyBorder="1" applyAlignment="1">
      <alignment horizontal="right" vertical="center"/>
    </xf>
    <xf numFmtId="165" fontId="113" fillId="76" borderId="54" xfId="20" applyNumberFormat="1" applyFont="1" applyFill="1" applyBorder="1" applyAlignment="1">
      <alignment horizontal="right" vertical="center"/>
    </xf>
    <xf numFmtId="165" fontId="113" fillId="76" borderId="55" xfId="20" applyNumberFormat="1" applyFont="1" applyFill="1" applyBorder="1" applyAlignment="1">
      <alignment horizontal="right" vertical="center"/>
    </xf>
    <xf numFmtId="165" fontId="113" fillId="0" borderId="56" xfId="20" applyNumberFormat="1" applyFont="1" applyFill="1" applyBorder="1" applyAlignment="1">
      <alignment horizontal="right" vertical="center"/>
    </xf>
    <xf numFmtId="165" fontId="113" fillId="0" borderId="55" xfId="20" applyNumberFormat="1" applyFont="1" applyFill="1" applyBorder="1" applyAlignment="1">
      <alignment horizontal="right" vertical="center"/>
    </xf>
    <xf numFmtId="165" fontId="113" fillId="76" borderId="47" xfId="20" applyNumberFormat="1" applyFont="1" applyFill="1" applyBorder="1" applyAlignment="1">
      <alignment horizontal="right" vertical="center"/>
    </xf>
    <xf numFmtId="3" fontId="138" fillId="76" borderId="48" xfId="2" applyNumberFormat="1" applyFont="1" applyFill="1" applyBorder="1" applyAlignment="1">
      <alignment horizontal="right" vertical="center"/>
    </xf>
    <xf numFmtId="3" fontId="138" fillId="76" borderId="0" xfId="2" applyNumberFormat="1" applyFont="1" applyFill="1" applyBorder="1" applyAlignment="1">
      <alignment horizontal="right" vertical="center"/>
    </xf>
    <xf numFmtId="3" fontId="138" fillId="76" borderId="52" xfId="2" applyNumberFormat="1" applyFont="1" applyFill="1" applyBorder="1" applyAlignment="1">
      <alignment horizontal="right" vertical="center"/>
    </xf>
    <xf numFmtId="3" fontId="138" fillId="76" borderId="44" xfId="2" applyNumberFormat="1" applyFont="1" applyFill="1" applyBorder="1" applyAlignment="1">
      <alignment horizontal="right" vertical="center"/>
    </xf>
    <xf numFmtId="3" fontId="138" fillId="76" borderId="49" xfId="2" applyNumberFormat="1" applyFont="1" applyFill="1" applyBorder="1" applyAlignment="1">
      <alignment horizontal="right" vertical="center"/>
    </xf>
    <xf numFmtId="3" fontId="138" fillId="76" borderId="46" xfId="2" applyNumberFormat="1" applyFont="1" applyFill="1" applyBorder="1" applyAlignment="1">
      <alignment horizontal="right" vertical="center"/>
    </xf>
    <xf numFmtId="3" fontId="30" fillId="0" borderId="48" xfId="2" applyNumberFormat="1" applyFont="1" applyFill="1" applyBorder="1" applyAlignment="1">
      <alignment horizontal="right" vertical="center"/>
    </xf>
    <xf numFmtId="3" fontId="30" fillId="0" borderId="0" xfId="2" applyNumberFormat="1" applyFont="1" applyFill="1" applyBorder="1" applyAlignment="1">
      <alignment horizontal="right" vertical="center"/>
    </xf>
    <xf numFmtId="3" fontId="30" fillId="0" borderId="58" xfId="2" applyNumberFormat="1" applyFont="1" applyFill="1" applyBorder="1" applyAlignment="1">
      <alignment horizontal="right" vertical="center"/>
    </xf>
    <xf numFmtId="3" fontId="30" fillId="0" borderId="45" xfId="2" applyNumberFormat="1" applyFont="1" applyFill="1" applyBorder="1" applyAlignment="1">
      <alignment horizontal="right" vertical="center"/>
    </xf>
    <xf numFmtId="165" fontId="30" fillId="0" borderId="58" xfId="2" applyNumberFormat="1" applyFont="1" applyFill="1" applyBorder="1" applyAlignment="1">
      <alignment horizontal="right" vertical="center"/>
    </xf>
    <xf numFmtId="3" fontId="30" fillId="0" borderId="52" xfId="2" applyNumberFormat="1" applyFont="1" applyFill="1" applyBorder="1" applyAlignment="1">
      <alignment horizontal="right" vertical="center"/>
    </xf>
    <xf numFmtId="3" fontId="30" fillId="0" borderId="44" xfId="2" applyNumberFormat="1" applyFont="1" applyFill="1" applyBorder="1" applyAlignment="1">
      <alignment horizontal="right" vertical="center"/>
    </xf>
    <xf numFmtId="3" fontId="138" fillId="76" borderId="50" xfId="2" applyNumberFormat="1" applyFont="1" applyFill="1" applyBorder="1" applyAlignment="1">
      <alignment horizontal="right" vertical="center"/>
    </xf>
    <xf numFmtId="3" fontId="138" fillId="76" borderId="54" xfId="2" applyNumberFormat="1" applyFont="1" applyFill="1" applyBorder="1" applyAlignment="1">
      <alignment horizontal="right" vertical="center"/>
    </xf>
    <xf numFmtId="3" fontId="138" fillId="76" borderId="51" xfId="2" applyNumberFormat="1" applyFont="1" applyFill="1" applyBorder="1" applyAlignment="1">
      <alignment horizontal="right" vertical="center"/>
    </xf>
    <xf numFmtId="3" fontId="138" fillId="76" borderId="55" xfId="2" applyNumberFormat="1" applyFont="1" applyFill="1" applyBorder="1" applyAlignment="1">
      <alignment horizontal="right" vertical="center"/>
    </xf>
    <xf numFmtId="3" fontId="138" fillId="76" borderId="57" xfId="2" applyNumberFormat="1" applyFont="1" applyFill="1" applyBorder="1" applyAlignment="1">
      <alignment horizontal="right" vertical="center"/>
    </xf>
    <xf numFmtId="3" fontId="138" fillId="76" borderId="47" xfId="2" applyNumberFormat="1" applyFont="1" applyFill="1" applyBorder="1" applyAlignment="1">
      <alignment horizontal="right" vertical="center"/>
    </xf>
    <xf numFmtId="3" fontId="30" fillId="0" borderId="53" xfId="2" applyNumberFormat="1" applyFont="1" applyFill="1" applyBorder="1" applyAlignment="1">
      <alignment horizontal="right" vertical="center"/>
    </xf>
    <xf numFmtId="3" fontId="30" fillId="0" borderId="56" xfId="2" applyNumberFormat="1" applyFont="1" applyFill="1" applyBorder="1" applyAlignment="1">
      <alignment horizontal="right" vertical="center"/>
    </xf>
    <xf numFmtId="3" fontId="30" fillId="0" borderId="51" xfId="2" applyNumberFormat="1" applyFont="1" applyFill="1" applyBorder="1" applyAlignment="1">
      <alignment horizontal="right" vertical="center"/>
    </xf>
    <xf numFmtId="3" fontId="30" fillId="0" borderId="55" xfId="2" applyNumberFormat="1" applyFont="1" applyFill="1" applyBorder="1" applyAlignment="1">
      <alignment horizontal="right" vertical="center"/>
    </xf>
    <xf numFmtId="165" fontId="23" fillId="76" borderId="50" xfId="20" applyNumberFormat="1" applyFont="1" applyFill="1" applyBorder="1" applyAlignment="1">
      <alignment horizontal="right" vertical="center"/>
    </xf>
    <xf numFmtId="165" fontId="23" fillId="76" borderId="51" xfId="20" applyNumberFormat="1" applyFont="1" applyFill="1" applyBorder="1" applyAlignment="1">
      <alignment horizontal="right" vertical="center"/>
    </xf>
    <xf numFmtId="165" fontId="23" fillId="0" borderId="53" xfId="20" applyNumberFormat="1" applyFont="1" applyFill="1" applyBorder="1" applyAlignment="1">
      <alignment horizontal="right" vertical="center"/>
    </xf>
    <xf numFmtId="165" fontId="23" fillId="0" borderId="51" xfId="20" applyNumberFormat="1" applyFont="1" applyFill="1" applyBorder="1" applyAlignment="1">
      <alignment horizontal="right" vertical="center"/>
    </xf>
    <xf numFmtId="165" fontId="23" fillId="76" borderId="57" xfId="20" applyNumberFormat="1" applyFont="1" applyFill="1" applyBorder="1" applyAlignment="1">
      <alignment horizontal="right" vertical="center"/>
    </xf>
    <xf numFmtId="0" fontId="23" fillId="25" borderId="55" xfId="0" applyFont="1" applyFill="1" applyBorder="1" applyAlignment="1">
      <alignment horizontal="center" wrapText="1"/>
    </xf>
    <xf numFmtId="0" fontId="23" fillId="25" borderId="44" xfId="0" applyFont="1" applyFill="1" applyBorder="1" applyAlignment="1">
      <alignment horizontal="center" wrapText="1"/>
    </xf>
    <xf numFmtId="0" fontId="122" fillId="0" borderId="0" xfId="0" applyFont="1" applyFill="1" applyAlignment="1">
      <alignment horizontal="justify" vertical="top" wrapText="1"/>
    </xf>
    <xf numFmtId="0" fontId="136" fillId="3" borderId="0" xfId="2" applyFont="1" applyFill="1" applyAlignment="1">
      <alignment horizontal="justify" vertical="top" wrapText="1"/>
    </xf>
    <xf numFmtId="0" fontId="21" fillId="0" borderId="0" xfId="0" applyFont="1" applyFill="1" applyBorder="1" applyAlignment="1">
      <alignment horizontal="left"/>
    </xf>
    <xf numFmtId="1" fontId="22" fillId="0" borderId="44" xfId="0" applyNumberFormat="1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center" vertical="center"/>
    </xf>
    <xf numFmtId="0" fontId="26" fillId="25" borderId="49" xfId="0" applyFont="1" applyFill="1" applyBorder="1" applyAlignment="1">
      <alignment horizontal="center"/>
    </xf>
    <xf numFmtId="0" fontId="26" fillId="25" borderId="46" xfId="0" applyFont="1" applyFill="1" applyBorder="1" applyAlignment="1">
      <alignment horizontal="center"/>
    </xf>
    <xf numFmtId="0" fontId="26" fillId="25" borderId="47" xfId="0" applyFont="1" applyFill="1" applyBorder="1" applyAlignment="1">
      <alignment horizontal="center"/>
    </xf>
    <xf numFmtId="1" fontId="50" fillId="25" borderId="49" xfId="0" applyNumberFormat="1" applyFont="1" applyFill="1" applyBorder="1" applyAlignment="1">
      <alignment horizontal="center" vertical="center"/>
    </xf>
    <xf numFmtId="1" fontId="50" fillId="25" borderId="46" xfId="0" applyNumberFormat="1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left" vertical="center"/>
    </xf>
    <xf numFmtId="0" fontId="23" fillId="0" borderId="51" xfId="0" applyFont="1" applyFill="1" applyBorder="1" applyAlignment="1">
      <alignment horizontal="left" vertical="center"/>
    </xf>
    <xf numFmtId="0" fontId="23" fillId="0" borderId="53" xfId="0" applyFont="1" applyFill="1" applyBorder="1" applyAlignment="1">
      <alignment horizontal="left" vertical="center"/>
    </xf>
    <xf numFmtId="0" fontId="23" fillId="0" borderId="53" xfId="0" applyFont="1" applyFill="1" applyBorder="1" applyAlignment="1">
      <alignment horizontal="left" vertical="center" wrapText="1"/>
    </xf>
    <xf numFmtId="0" fontId="23" fillId="0" borderId="54" xfId="0" applyFont="1" applyFill="1" applyBorder="1" applyAlignment="1">
      <alignment horizontal="left" vertical="center" wrapText="1"/>
    </xf>
    <xf numFmtId="0" fontId="23" fillId="0" borderId="55" xfId="0" applyFont="1" applyFill="1" applyBorder="1" applyAlignment="1">
      <alignment horizontal="left" vertical="center" wrapText="1"/>
    </xf>
    <xf numFmtId="0" fontId="23" fillId="0" borderId="49" xfId="0" applyFont="1" applyFill="1" applyBorder="1" applyAlignment="1">
      <alignment horizontal="left" vertical="center"/>
    </xf>
    <xf numFmtId="0" fontId="23" fillId="0" borderId="46" xfId="0" applyFont="1" applyFill="1" applyBorder="1" applyAlignment="1">
      <alignment horizontal="left" vertical="center"/>
    </xf>
    <xf numFmtId="0" fontId="23" fillId="0" borderId="50" xfId="0" applyFont="1" applyFill="1" applyBorder="1" applyAlignment="1">
      <alignment horizontal="left" vertical="center" wrapText="1"/>
    </xf>
    <xf numFmtId="0" fontId="23" fillId="0" borderId="51" xfId="0" applyFont="1" applyFill="1" applyBorder="1" applyAlignment="1">
      <alignment horizontal="left" vertical="center" wrapText="1"/>
    </xf>
    <xf numFmtId="0" fontId="23" fillId="0" borderId="46" xfId="0" applyFont="1" applyFill="1" applyBorder="1" applyAlignment="1">
      <alignment horizontal="left"/>
    </xf>
    <xf numFmtId="0" fontId="23" fillId="0" borderId="49" xfId="0" applyFont="1" applyFill="1" applyBorder="1" applyAlignment="1">
      <alignment horizontal="left" vertical="center" wrapText="1"/>
    </xf>
    <xf numFmtId="0" fontId="23" fillId="0" borderId="46" xfId="0" applyFont="1" applyFill="1" applyBorder="1" applyAlignment="1">
      <alignment horizontal="left" vertical="center" wrapText="1"/>
    </xf>
    <xf numFmtId="0" fontId="21" fillId="0" borderId="0" xfId="2" applyFont="1" applyFill="1" applyBorder="1" applyAlignment="1">
      <alignment horizontal="left"/>
    </xf>
    <xf numFmtId="0" fontId="23" fillId="25" borderId="57" xfId="2" applyFont="1" applyFill="1" applyBorder="1" applyAlignment="1">
      <alignment horizontal="center" vertical="center" wrapText="1"/>
    </xf>
    <xf numFmtId="0" fontId="23" fillId="25" borderId="57" xfId="2" applyFont="1" applyFill="1" applyBorder="1" applyAlignment="1">
      <alignment horizontal="center" wrapText="1"/>
    </xf>
    <xf numFmtId="0" fontId="113" fillId="25" borderId="57" xfId="2" applyFont="1" applyFill="1" applyBorder="1" applyAlignment="1">
      <alignment horizontal="center" wrapText="1"/>
    </xf>
    <xf numFmtId="0" fontId="23" fillId="25" borderId="49" xfId="2" applyFont="1" applyFill="1" applyBorder="1" applyAlignment="1">
      <alignment horizontal="center" wrapText="1"/>
    </xf>
    <xf numFmtId="0" fontId="26" fillId="25" borderId="49" xfId="2" applyFont="1" applyFill="1" applyBorder="1" applyAlignment="1">
      <alignment horizontal="center" wrapText="1"/>
    </xf>
    <xf numFmtId="0" fontId="26" fillId="25" borderId="46" xfId="2" applyFont="1" applyFill="1" applyBorder="1" applyAlignment="1">
      <alignment horizontal="center" wrapText="1"/>
    </xf>
    <xf numFmtId="0" fontId="28" fillId="0" borderId="0" xfId="2" applyFont="1" applyFill="1" applyBorder="1" applyAlignment="1">
      <alignment horizontal="center" wrapText="1"/>
    </xf>
    <xf numFmtId="1" fontId="50" fillId="25" borderId="49" xfId="2" applyNumberFormat="1" applyFont="1" applyFill="1" applyBorder="1" applyAlignment="1">
      <alignment horizontal="center" vertical="center" wrapText="1"/>
    </xf>
    <xf numFmtId="1" fontId="50" fillId="25" borderId="46" xfId="2" applyNumberFormat="1" applyFont="1" applyFill="1" applyBorder="1" applyAlignment="1">
      <alignment horizontal="center" vertical="center" wrapText="1"/>
    </xf>
    <xf numFmtId="1" fontId="22" fillId="0" borderId="44" xfId="2" applyNumberFormat="1" applyFont="1" applyFill="1" applyBorder="1" applyAlignment="1">
      <alignment horizontal="center" vertical="center" wrapText="1"/>
    </xf>
    <xf numFmtId="0" fontId="22" fillId="0" borderId="44" xfId="2" applyFont="1" applyFill="1" applyBorder="1" applyAlignment="1">
      <alignment horizontal="center" vertical="center" wrapText="1"/>
    </xf>
    <xf numFmtId="0" fontId="28" fillId="0" borderId="0" xfId="2" applyFont="1" applyFill="1" applyBorder="1" applyAlignment="1">
      <alignment horizontal="center"/>
    </xf>
    <xf numFmtId="0" fontId="50" fillId="25" borderId="46" xfId="2" applyFont="1" applyFill="1" applyBorder="1" applyAlignment="1">
      <alignment horizontal="center" vertical="center" wrapText="1"/>
    </xf>
    <xf numFmtId="0" fontId="118" fillId="0" borderId="58" xfId="2" applyFont="1" applyFill="1" applyBorder="1" applyAlignment="1">
      <alignment horizontal="right" vertical="center" wrapText="1"/>
    </xf>
    <xf numFmtId="0" fontId="23" fillId="25" borderId="49" xfId="2" applyFont="1" applyFill="1" applyBorder="1" applyAlignment="1">
      <alignment horizontal="center" vertical="center" wrapText="1"/>
    </xf>
    <xf numFmtId="0" fontId="23" fillId="25" borderId="46" xfId="2" applyFont="1" applyFill="1" applyBorder="1" applyAlignment="1">
      <alignment horizontal="center" vertical="center" wrapText="1"/>
    </xf>
    <xf numFmtId="0" fontId="23" fillId="25" borderId="47" xfId="2" applyFont="1" applyFill="1" applyBorder="1" applyAlignment="1">
      <alignment horizontal="center" vertical="center" wrapText="1"/>
    </xf>
    <xf numFmtId="0" fontId="23" fillId="25" borderId="0" xfId="2" applyFont="1" applyFill="1" applyBorder="1" applyAlignment="1">
      <alignment horizontal="center" vertical="center" wrapText="1"/>
    </xf>
    <xf numFmtId="0" fontId="23" fillId="25" borderId="58" xfId="2" applyFont="1" applyFill="1" applyBorder="1" applyAlignment="1">
      <alignment horizontal="center" vertical="center" wrapText="1"/>
    </xf>
    <xf numFmtId="0" fontId="23" fillId="25" borderId="44" xfId="2" applyFont="1" applyFill="1" applyBorder="1" applyAlignment="1">
      <alignment horizontal="center" vertical="center" wrapText="1"/>
    </xf>
    <xf numFmtId="0" fontId="26" fillId="25" borderId="46" xfId="2" applyFont="1" applyFill="1" applyBorder="1" applyAlignment="1">
      <alignment horizontal="center" vertical="center" wrapText="1"/>
    </xf>
    <xf numFmtId="0" fontId="26" fillId="25" borderId="49" xfId="2" applyFont="1" applyFill="1" applyBorder="1" applyAlignment="1">
      <alignment horizontal="center" vertical="center" wrapText="1"/>
    </xf>
    <xf numFmtId="0" fontId="26" fillId="25" borderId="47" xfId="2" applyFont="1" applyFill="1" applyBorder="1" applyAlignment="1">
      <alignment horizontal="center" vertical="center" wrapText="1"/>
    </xf>
    <xf numFmtId="1" fontId="23" fillId="0" borderId="0" xfId="2" applyNumberFormat="1" applyFont="1" applyFill="1" applyBorder="1" applyAlignment="1">
      <alignment horizontal="center" vertical="center"/>
    </xf>
    <xf numFmtId="1" fontId="22" fillId="0" borderId="44" xfId="2" applyNumberFormat="1" applyFont="1" applyFill="1" applyBorder="1" applyAlignment="1">
      <alignment horizontal="center" wrapText="1"/>
    </xf>
    <xf numFmtId="0" fontId="22" fillId="0" borderId="44" xfId="2" applyFont="1" applyFill="1" applyBorder="1" applyAlignment="1">
      <alignment horizontal="center" wrapText="1"/>
    </xf>
    <xf numFmtId="0" fontId="26" fillId="25" borderId="52" xfId="2" applyFont="1" applyFill="1" applyBorder="1" applyAlignment="1">
      <alignment horizontal="center" wrapText="1"/>
    </xf>
    <xf numFmtId="0" fontId="26" fillId="25" borderId="44" xfId="2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top"/>
    </xf>
    <xf numFmtId="1" fontId="50" fillId="25" borderId="49" xfId="0" applyNumberFormat="1" applyFont="1" applyFill="1" applyBorder="1" applyAlignment="1">
      <alignment horizontal="center" vertical="center" wrapText="1"/>
    </xf>
    <xf numFmtId="0" fontId="50" fillId="25" borderId="46" xfId="0" applyFont="1" applyFill="1" applyBorder="1" applyAlignment="1">
      <alignment horizontal="center" vertical="center" wrapText="1"/>
    </xf>
    <xf numFmtId="0" fontId="34" fillId="25" borderId="54" xfId="0" applyFont="1" applyFill="1" applyBorder="1" applyAlignment="1">
      <alignment horizontal="center" vertical="center"/>
    </xf>
    <xf numFmtId="0" fontId="23" fillId="25" borderId="0" xfId="0" applyFont="1" applyFill="1" applyBorder="1" applyAlignment="1">
      <alignment horizontal="center" wrapText="1"/>
    </xf>
    <xf numFmtId="1" fontId="125" fillId="0" borderId="44" xfId="0" applyNumberFormat="1" applyFont="1" applyFill="1" applyBorder="1" applyAlignment="1">
      <alignment horizontal="left" vertical="center"/>
    </xf>
    <xf numFmtId="0" fontId="113" fillId="25" borderId="45" xfId="0" applyFont="1" applyFill="1" applyBorder="1" applyAlignment="1">
      <alignment horizontal="center" wrapText="1"/>
    </xf>
    <xf numFmtId="0" fontId="113" fillId="25" borderId="58" xfId="0" applyFont="1" applyFill="1" applyBorder="1" applyAlignment="1">
      <alignment horizontal="center" wrapText="1"/>
    </xf>
    <xf numFmtId="0" fontId="113" fillId="25" borderId="48" xfId="0" applyFont="1" applyFill="1" applyBorder="1" applyAlignment="1">
      <alignment horizontal="center" wrapText="1"/>
    </xf>
    <xf numFmtId="0" fontId="113" fillId="25" borderId="0" xfId="0" applyFont="1" applyFill="1" applyBorder="1" applyAlignment="1">
      <alignment horizontal="center" wrapText="1"/>
    </xf>
    <xf numFmtId="0" fontId="23" fillId="25" borderId="45" xfId="0" applyFont="1" applyFill="1" applyBorder="1" applyAlignment="1">
      <alignment horizontal="center" wrapText="1"/>
    </xf>
    <xf numFmtId="0" fontId="23" fillId="25" borderId="58" xfId="0" applyFont="1" applyFill="1" applyBorder="1" applyAlignment="1">
      <alignment horizontal="center" wrapText="1"/>
    </xf>
    <xf numFmtId="0" fontId="23" fillId="25" borderId="48" xfId="0" applyFont="1" applyFill="1" applyBorder="1" applyAlignment="1">
      <alignment horizontal="center" wrapText="1"/>
    </xf>
    <xf numFmtId="0" fontId="23" fillId="25" borderId="56" xfId="0" applyFont="1" applyFill="1" applyBorder="1" applyAlignment="1">
      <alignment horizontal="center" wrapText="1"/>
    </xf>
    <xf numFmtId="1" fontId="26" fillId="25" borderId="52" xfId="0" applyNumberFormat="1" applyFont="1" applyFill="1" applyBorder="1" applyAlignment="1">
      <alignment horizontal="center" vertical="top"/>
    </xf>
    <xf numFmtId="0" fontId="26" fillId="25" borderId="44" xfId="0" applyFont="1" applyFill="1" applyBorder="1" applyAlignment="1">
      <alignment horizontal="center" vertical="top"/>
    </xf>
    <xf numFmtId="0" fontId="26" fillId="25" borderId="55" xfId="0" applyFont="1" applyFill="1" applyBorder="1" applyAlignment="1">
      <alignment horizontal="center" vertical="top"/>
    </xf>
    <xf numFmtId="1" fontId="115" fillId="25" borderId="52" xfId="0" applyNumberFormat="1" applyFont="1" applyFill="1" applyBorder="1" applyAlignment="1">
      <alignment horizontal="center" vertical="top"/>
    </xf>
    <xf numFmtId="0" fontId="115" fillId="25" borderId="44" xfId="0" applyFont="1" applyFill="1" applyBorder="1" applyAlignment="1">
      <alignment horizontal="center" vertical="top"/>
    </xf>
    <xf numFmtId="0" fontId="23" fillId="25" borderId="54" xfId="0" applyFont="1" applyFill="1" applyBorder="1" applyAlignment="1">
      <alignment horizontal="center" wrapText="1"/>
    </xf>
    <xf numFmtId="0" fontId="23" fillId="25" borderId="55" xfId="0" applyFont="1" applyFill="1" applyBorder="1" applyAlignment="1">
      <alignment horizontal="center" wrapText="1"/>
    </xf>
    <xf numFmtId="0" fontId="23" fillId="25" borderId="50" xfId="0" applyFont="1" applyFill="1" applyBorder="1" applyAlignment="1">
      <alignment horizontal="center" wrapText="1"/>
    </xf>
    <xf numFmtId="0" fontId="23" fillId="25" borderId="51" xfId="0" applyFont="1" applyFill="1" applyBorder="1" applyAlignment="1">
      <alignment horizontal="center" wrapText="1"/>
    </xf>
    <xf numFmtId="0" fontId="113" fillId="25" borderId="44" xfId="0" applyFont="1" applyFill="1" applyBorder="1" applyAlignment="1">
      <alignment horizontal="center" wrapText="1"/>
    </xf>
    <xf numFmtId="0" fontId="23" fillId="25" borderId="46" xfId="0" applyFont="1" applyFill="1" applyBorder="1" applyAlignment="1">
      <alignment horizontal="center" wrapText="1"/>
    </xf>
    <xf numFmtId="0" fontId="23" fillId="25" borderId="47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center"/>
    </xf>
    <xf numFmtId="1" fontId="28" fillId="0" borderId="0" xfId="0" applyNumberFormat="1" applyFont="1" applyFill="1" applyBorder="1" applyAlignment="1">
      <alignment horizontal="center" vertical="top"/>
    </xf>
    <xf numFmtId="0" fontId="28" fillId="0" borderId="0" xfId="0" applyFont="1" applyFill="1" applyBorder="1" applyAlignment="1">
      <alignment horizontal="center" vertical="center"/>
    </xf>
    <xf numFmtId="0" fontId="23" fillId="0" borderId="58" xfId="0" applyFont="1" applyFill="1" applyBorder="1" applyAlignment="1">
      <alignment horizontal="center" vertical="center" wrapText="1"/>
    </xf>
    <xf numFmtId="0" fontId="23" fillId="0" borderId="5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5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55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0" fontId="23" fillId="0" borderId="57" xfId="0" applyFont="1" applyFill="1" applyBorder="1" applyAlignment="1">
      <alignment horizontal="center" vertical="center" wrapText="1"/>
    </xf>
    <xf numFmtId="1" fontId="23" fillId="0" borderId="55" xfId="0" applyNumberFormat="1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 wrapText="1"/>
    </xf>
    <xf numFmtId="1" fontId="26" fillId="25" borderId="44" xfId="0" applyNumberFormat="1" applyFont="1" applyFill="1" applyBorder="1" applyAlignment="1">
      <alignment horizontal="center" vertical="top"/>
    </xf>
    <xf numFmtId="1" fontId="26" fillId="25" borderId="55" xfId="0" applyNumberFormat="1" applyFont="1" applyFill="1" applyBorder="1" applyAlignment="1">
      <alignment horizontal="center" vertical="top"/>
    </xf>
    <xf numFmtId="1" fontId="115" fillId="25" borderId="44" xfId="0" applyNumberFormat="1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justify" vertical="top" wrapText="1"/>
    </xf>
    <xf numFmtId="0" fontId="23" fillId="0" borderId="58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center" wrapText="1"/>
    </xf>
    <xf numFmtId="0" fontId="23" fillId="0" borderId="58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wrapText="1"/>
    </xf>
    <xf numFmtId="0" fontId="26" fillId="25" borderId="0" xfId="0" applyFont="1" applyFill="1" applyBorder="1" applyAlignment="1">
      <alignment horizontal="center" vertical="center" wrapText="1"/>
    </xf>
    <xf numFmtId="0" fontId="26" fillId="25" borderId="58" xfId="0" applyFont="1" applyFill="1" applyBorder="1" applyAlignment="1">
      <alignment horizontal="center" vertical="center" wrapText="1"/>
    </xf>
    <xf numFmtId="0" fontId="50" fillId="25" borderId="49" xfId="0" applyFont="1" applyFill="1" applyBorder="1" applyAlignment="1">
      <alignment horizontal="center" vertical="center"/>
    </xf>
    <xf numFmtId="0" fontId="50" fillId="25" borderId="46" xfId="0" applyFont="1" applyFill="1" applyBorder="1" applyAlignment="1">
      <alignment horizontal="center" vertical="center"/>
    </xf>
    <xf numFmtId="0" fontId="26" fillId="25" borderId="58" xfId="0" applyFont="1" applyFill="1" applyBorder="1" applyAlignment="1">
      <alignment horizontal="center" vertical="top" wrapText="1"/>
    </xf>
    <xf numFmtId="0" fontId="26" fillId="25" borderId="56" xfId="0" applyFont="1" applyFill="1" applyBorder="1" applyAlignment="1">
      <alignment horizontal="center" vertical="top" wrapText="1"/>
    </xf>
    <xf numFmtId="0" fontId="26" fillId="25" borderId="49" xfId="0" applyFont="1" applyFill="1" applyBorder="1" applyAlignment="1">
      <alignment horizontal="center" vertical="center" wrapText="1"/>
    </xf>
    <xf numFmtId="0" fontId="26" fillId="25" borderId="46" xfId="0" applyFont="1" applyFill="1" applyBorder="1" applyAlignment="1">
      <alignment horizontal="center" vertical="center" wrapText="1"/>
    </xf>
    <xf numFmtId="0" fontId="26" fillId="25" borderId="47" xfId="0" applyFont="1" applyFill="1" applyBorder="1" applyAlignment="1">
      <alignment horizontal="center" vertical="center" wrapText="1"/>
    </xf>
    <xf numFmtId="0" fontId="125" fillId="0" borderId="44" xfId="0" applyFont="1" applyFill="1" applyBorder="1" applyAlignment="1">
      <alignment horizontal="left" vertical="center"/>
    </xf>
    <xf numFmtId="0" fontId="23" fillId="25" borderId="53" xfId="0" applyFont="1" applyFill="1" applyBorder="1" applyAlignment="1">
      <alignment horizontal="center" wrapText="1"/>
    </xf>
    <xf numFmtId="1" fontId="28" fillId="0" borderId="0" xfId="0" applyNumberFormat="1" applyFont="1" applyFill="1" applyBorder="1" applyAlignment="1">
      <alignment horizontal="center" vertical="top" wrapText="1"/>
    </xf>
    <xf numFmtId="1" fontId="125" fillId="0" borderId="44" xfId="2" applyNumberFormat="1" applyFont="1" applyFill="1" applyBorder="1" applyAlignment="1">
      <alignment horizontal="left" vertical="top" wrapText="1"/>
    </xf>
    <xf numFmtId="0" fontId="125" fillId="0" borderId="44" xfId="2" applyFont="1" applyFill="1" applyBorder="1" applyAlignment="1">
      <alignment horizontal="left" vertical="top" wrapText="1"/>
    </xf>
    <xf numFmtId="0" fontId="26" fillId="25" borderId="47" xfId="2" applyFont="1" applyFill="1" applyBorder="1" applyAlignment="1">
      <alignment horizontal="center" wrapText="1"/>
    </xf>
    <xf numFmtId="0" fontId="113" fillId="25" borderId="52" xfId="0" applyFont="1" applyFill="1" applyBorder="1" applyAlignment="1">
      <alignment horizontal="center" wrapText="1"/>
    </xf>
    <xf numFmtId="0" fontId="113" fillId="25" borderId="0" xfId="0" applyFont="1" applyFill="1" applyBorder="1" applyAlignment="1">
      <alignment horizontal="center" vertical="center" wrapText="1"/>
    </xf>
    <xf numFmtId="0" fontId="113" fillId="25" borderId="56" xfId="0" applyFont="1" applyFill="1" applyBorder="1" applyAlignment="1">
      <alignment horizontal="center" vertical="center" wrapText="1"/>
    </xf>
    <xf numFmtId="0" fontId="113" fillId="25" borderId="54" xfId="0" applyFont="1" applyFill="1" applyBorder="1" applyAlignment="1">
      <alignment horizontal="center" vertical="center" wrapText="1"/>
    </xf>
    <xf numFmtId="0" fontId="23" fillId="25" borderId="44" xfId="0" applyFont="1" applyFill="1" applyBorder="1" applyAlignment="1">
      <alignment horizontal="center" wrapText="1"/>
    </xf>
    <xf numFmtId="0" fontId="26" fillId="25" borderId="58" xfId="0" applyFont="1" applyFill="1" applyBorder="1" applyAlignment="1">
      <alignment horizontal="center" vertical="center"/>
    </xf>
    <xf numFmtId="0" fontId="26" fillId="25" borderId="0" xfId="0" applyFont="1" applyFill="1" applyBorder="1" applyAlignment="1">
      <alignment horizontal="center" vertical="center"/>
    </xf>
    <xf numFmtId="0" fontId="26" fillId="25" borderId="56" xfId="0" applyFont="1" applyFill="1" applyBorder="1" applyAlignment="1">
      <alignment horizontal="center" vertical="center"/>
    </xf>
    <xf numFmtId="0" fontId="113" fillId="25" borderId="45" xfId="0" applyFont="1" applyFill="1" applyBorder="1" applyAlignment="1">
      <alignment horizontal="center" vertical="center" wrapText="1"/>
    </xf>
    <xf numFmtId="0" fontId="113" fillId="25" borderId="48" xfId="0" applyFont="1" applyFill="1" applyBorder="1" applyAlignment="1">
      <alignment horizontal="center" vertical="center" wrapText="1"/>
    </xf>
    <xf numFmtId="0" fontId="23" fillId="25" borderId="52" xfId="0" applyFont="1" applyFill="1" applyBorder="1" applyAlignment="1">
      <alignment horizontal="center" wrapText="1"/>
    </xf>
    <xf numFmtId="165" fontId="23" fillId="23" borderId="0" xfId="2" applyNumberFormat="1" applyFont="1" applyFill="1" applyBorder="1" applyAlignment="1">
      <alignment horizontal="center" vertical="center" wrapText="1"/>
    </xf>
    <xf numFmtId="3" fontId="23" fillId="74" borderId="0" xfId="2" applyNumberFormat="1" applyFont="1" applyFill="1" applyBorder="1" applyAlignment="1">
      <alignment horizontal="center" vertical="center" wrapText="1"/>
    </xf>
    <xf numFmtId="3" fontId="23" fillId="75" borderId="0" xfId="2" applyNumberFormat="1" applyFont="1" applyFill="1" applyBorder="1" applyAlignment="1">
      <alignment horizontal="center" vertical="center" wrapText="1"/>
    </xf>
    <xf numFmtId="0" fontId="23" fillId="26" borderId="0" xfId="2" applyFont="1" applyFill="1" applyBorder="1" applyAlignment="1">
      <alignment horizontal="center" textRotation="180"/>
    </xf>
    <xf numFmtId="165" fontId="23" fillId="0" borderId="0" xfId="2" applyNumberFormat="1" applyFont="1" applyFill="1" applyBorder="1" applyAlignment="1">
      <alignment horizontal="center" wrapText="1"/>
    </xf>
    <xf numFmtId="3" fontId="23" fillId="72" borderId="0" xfId="2" applyNumberFormat="1" applyFont="1" applyFill="1" applyBorder="1" applyAlignment="1">
      <alignment horizontal="center" vertical="center" wrapText="1"/>
    </xf>
    <xf numFmtId="3" fontId="23" fillId="73" borderId="0" xfId="2" applyNumberFormat="1" applyFont="1" applyFill="1" applyBorder="1" applyAlignment="1">
      <alignment horizontal="center" vertical="center" wrapText="1"/>
    </xf>
    <xf numFmtId="0" fontId="117" fillId="74" borderId="33" xfId="2" applyFont="1" applyFill="1" applyBorder="1" applyAlignment="1">
      <alignment horizontal="center" vertical="center" wrapText="1"/>
    </xf>
    <xf numFmtId="0" fontId="117" fillId="74" borderId="34" xfId="2" applyFont="1" applyFill="1" applyBorder="1" applyAlignment="1">
      <alignment horizontal="center" vertical="center" wrapText="1"/>
    </xf>
    <xf numFmtId="0" fontId="117" fillId="74" borderId="35" xfId="2" applyFont="1" applyFill="1" applyBorder="1" applyAlignment="1">
      <alignment horizontal="center" vertical="center" wrapText="1"/>
    </xf>
    <xf numFmtId="165" fontId="23" fillId="74" borderId="0" xfId="2" applyNumberFormat="1" applyFont="1" applyFill="1" applyBorder="1" applyAlignment="1">
      <alignment horizontal="center" vertical="center" wrapText="1"/>
    </xf>
    <xf numFmtId="3" fontId="23" fillId="23" borderId="36" xfId="2" applyNumberFormat="1" applyFont="1" applyFill="1" applyBorder="1" applyAlignment="1">
      <alignment horizontal="center" vertical="center" wrapText="1"/>
    </xf>
    <xf numFmtId="3" fontId="23" fillId="23" borderId="0" xfId="2" applyNumberFormat="1" applyFont="1" applyFill="1" applyBorder="1" applyAlignment="1">
      <alignment horizontal="center" vertical="center" wrapText="1"/>
    </xf>
    <xf numFmtId="3" fontId="23" fillId="23" borderId="37" xfId="2" applyNumberFormat="1" applyFont="1" applyFill="1" applyBorder="1" applyAlignment="1">
      <alignment horizontal="center" vertical="center" wrapText="1"/>
    </xf>
    <xf numFmtId="3" fontId="23" fillId="23" borderId="38" xfId="2" applyNumberFormat="1" applyFont="1" applyFill="1" applyBorder="1" applyAlignment="1">
      <alignment horizontal="center" vertical="center" wrapText="1"/>
    </xf>
    <xf numFmtId="3" fontId="23" fillId="23" borderId="39" xfId="2" applyNumberFormat="1" applyFont="1" applyFill="1" applyBorder="1" applyAlignment="1">
      <alignment horizontal="center" vertical="center" wrapText="1"/>
    </xf>
    <xf numFmtId="3" fontId="23" fillId="23" borderId="40" xfId="2" applyNumberFormat="1" applyFont="1" applyFill="1" applyBorder="1" applyAlignment="1">
      <alignment horizontal="center" vertical="center" wrapText="1"/>
    </xf>
    <xf numFmtId="0" fontId="117" fillId="2" borderId="59" xfId="2" applyFont="1" applyFill="1" applyBorder="1" applyAlignment="1">
      <alignment horizontal="center" wrapText="1"/>
    </xf>
    <xf numFmtId="0" fontId="117" fillId="2" borderId="60" xfId="2" applyFont="1" applyFill="1" applyBorder="1" applyAlignment="1">
      <alignment horizontal="center" wrapText="1"/>
    </xf>
    <xf numFmtId="0" fontId="117" fillId="2" borderId="61" xfId="2" applyFont="1" applyFill="1" applyBorder="1" applyAlignment="1">
      <alignment horizontal="center" wrapText="1"/>
    </xf>
    <xf numFmtId="165" fontId="23" fillId="9" borderId="0" xfId="2" applyNumberFormat="1" applyFont="1" applyFill="1" applyBorder="1" applyAlignment="1">
      <alignment horizontal="center" vertical="center" wrapText="1"/>
    </xf>
    <xf numFmtId="3" fontId="23" fillId="25" borderId="0" xfId="2" applyNumberFormat="1" applyFont="1" applyFill="1" applyBorder="1" applyAlignment="1">
      <alignment horizontal="center" vertical="center" wrapText="1"/>
    </xf>
    <xf numFmtId="0" fontId="117" fillId="9" borderId="41" xfId="2" applyFont="1" applyFill="1" applyBorder="1" applyAlignment="1">
      <alignment horizontal="center" vertical="center" wrapText="1"/>
    </xf>
    <xf numFmtId="0" fontId="117" fillId="9" borderId="42" xfId="2" applyFont="1" applyFill="1" applyBorder="1" applyAlignment="1">
      <alignment horizontal="center" vertical="center" wrapText="1"/>
    </xf>
    <xf numFmtId="0" fontId="117" fillId="9" borderId="43" xfId="2" applyFont="1" applyFill="1" applyBorder="1" applyAlignment="1">
      <alignment horizontal="center" vertical="center" wrapText="1"/>
    </xf>
    <xf numFmtId="3" fontId="23" fillId="72" borderId="28" xfId="2" applyNumberFormat="1" applyFont="1" applyFill="1" applyBorder="1" applyAlignment="1">
      <alignment horizontal="center" vertical="center" wrapText="1"/>
    </xf>
    <xf numFmtId="3" fontId="23" fillId="72" borderId="29" xfId="2" applyNumberFormat="1" applyFont="1" applyFill="1" applyBorder="1" applyAlignment="1">
      <alignment horizontal="center" vertical="center" wrapText="1"/>
    </xf>
    <xf numFmtId="3" fontId="23" fillId="72" borderId="30" xfId="2" applyNumberFormat="1" applyFont="1" applyFill="1" applyBorder="1" applyAlignment="1">
      <alignment horizontal="center" vertical="center" wrapText="1"/>
    </xf>
    <xf numFmtId="3" fontId="23" fillId="72" borderId="31" xfId="2" applyNumberFormat="1" applyFont="1" applyFill="1" applyBorder="1" applyAlignment="1">
      <alignment horizontal="center" vertical="center" wrapText="1"/>
    </xf>
    <xf numFmtId="3" fontId="23" fillId="72" borderId="32" xfId="2" applyNumberFormat="1" applyFont="1" applyFill="1" applyBorder="1" applyAlignment="1">
      <alignment horizontal="center" vertical="center" wrapText="1"/>
    </xf>
    <xf numFmtId="0" fontId="38" fillId="0" borderId="0" xfId="2" applyFont="1" applyFill="1" applyAlignment="1">
      <alignment horizontal="left" vertical="center" wrapText="1"/>
    </xf>
    <xf numFmtId="0" fontId="38" fillId="0" borderId="0" xfId="2" applyFont="1" applyFill="1" applyAlignment="1">
      <alignment horizontal="left" vertical="center"/>
    </xf>
    <xf numFmtId="0" fontId="50" fillId="0" borderId="0" xfId="2" applyFont="1" applyFill="1" applyAlignment="1">
      <alignment horizontal="center"/>
    </xf>
    <xf numFmtId="0" fontId="23" fillId="0" borderId="0" xfId="2" applyFont="1" applyFill="1" applyBorder="1" applyAlignment="1">
      <alignment horizontal="left"/>
    </xf>
    <xf numFmtId="0" fontId="23" fillId="0" borderId="0" xfId="2" applyFont="1" applyFill="1" applyBorder="1" applyAlignment="1">
      <alignment horizontal="left" vertical="top" wrapText="1"/>
    </xf>
    <xf numFmtId="0" fontId="111" fillId="0" borderId="0" xfId="2" applyFont="1" applyFill="1" applyBorder="1" applyAlignment="1">
      <alignment horizontal="center"/>
    </xf>
    <xf numFmtId="0" fontId="50" fillId="0" borderId="0" xfId="2" applyFont="1" applyFill="1" applyBorder="1" applyAlignment="1">
      <alignment horizontal="center"/>
    </xf>
    <xf numFmtId="0" fontId="117" fillId="3" borderId="25" xfId="2" applyFont="1" applyFill="1" applyBorder="1" applyAlignment="1">
      <alignment horizontal="center" vertical="center" wrapText="1"/>
    </xf>
    <xf numFmtId="0" fontId="117" fillId="3" borderId="26" xfId="2" applyFont="1" applyFill="1" applyBorder="1" applyAlignment="1">
      <alignment horizontal="center" vertical="center" wrapText="1"/>
    </xf>
    <xf numFmtId="0" fontId="117" fillId="3" borderId="27" xfId="2" applyFont="1" applyFill="1" applyBorder="1" applyAlignment="1">
      <alignment horizontal="center" vertical="center" wrapText="1"/>
    </xf>
    <xf numFmtId="0" fontId="131" fillId="0" borderId="0" xfId="0" applyFont="1" applyFill="1" applyAlignment="1">
      <alignment horizontal="justify" vertical="top" wrapText="1"/>
    </xf>
  </cellXfs>
  <cellStyles count="1535">
    <cellStyle name="$l0 %" xfId="88" xr:uid="{00000000-0005-0000-0000-000000000000}"/>
    <cellStyle name="$l0 % 2" xfId="89" xr:uid="{00000000-0005-0000-0000-000001000000}"/>
    <cellStyle name="$l0 % 2 2" xfId="90" xr:uid="{00000000-0005-0000-0000-000002000000}"/>
    <cellStyle name="$l0 % 2 3" xfId="91" xr:uid="{00000000-0005-0000-0000-000003000000}"/>
    <cellStyle name="$l0 % 2 4" xfId="92" xr:uid="{00000000-0005-0000-0000-000004000000}"/>
    <cellStyle name="$l0 % 2 5" xfId="93" xr:uid="{00000000-0005-0000-0000-000005000000}"/>
    <cellStyle name="$l0 % 2 6" xfId="94" xr:uid="{00000000-0005-0000-0000-000006000000}"/>
    <cellStyle name="$l0 % 2 7" xfId="95" xr:uid="{00000000-0005-0000-0000-000007000000}"/>
    <cellStyle name="$l0 % 3" xfId="96" xr:uid="{00000000-0005-0000-0000-000008000000}"/>
    <cellStyle name="$l0 % 3 2" xfId="97" xr:uid="{00000000-0005-0000-0000-000009000000}"/>
    <cellStyle name="$l0 % 3 3" xfId="98" xr:uid="{00000000-0005-0000-0000-00000A000000}"/>
    <cellStyle name="$l0 % 3 4" xfId="99" xr:uid="{00000000-0005-0000-0000-00000B000000}"/>
    <cellStyle name="$l0 % 3 5" xfId="100" xr:uid="{00000000-0005-0000-0000-00000C000000}"/>
    <cellStyle name="$l0 % 3 6" xfId="101" xr:uid="{00000000-0005-0000-0000-00000D000000}"/>
    <cellStyle name="$l0 % 3 7" xfId="102" xr:uid="{00000000-0005-0000-0000-00000E000000}"/>
    <cellStyle name="$l0 % 4" xfId="103" xr:uid="{00000000-0005-0000-0000-00000F000000}"/>
    <cellStyle name="$l0 % 5" xfId="104" xr:uid="{00000000-0005-0000-0000-000010000000}"/>
    <cellStyle name="$l0 % 6" xfId="105" xr:uid="{00000000-0005-0000-0000-000011000000}"/>
    <cellStyle name="$l0 % 7" xfId="106" xr:uid="{00000000-0005-0000-0000-000012000000}"/>
    <cellStyle name="$l0 % 8" xfId="107" xr:uid="{00000000-0005-0000-0000-000013000000}"/>
    <cellStyle name="$l0 % 9" xfId="108" xr:uid="{00000000-0005-0000-0000-000014000000}"/>
    <cellStyle name="$l0 Dec" xfId="109" xr:uid="{00000000-0005-0000-0000-000015000000}"/>
    <cellStyle name="$l0 Dec 2" xfId="110" xr:uid="{00000000-0005-0000-0000-000016000000}"/>
    <cellStyle name="$l0 Dec 2 2" xfId="111" xr:uid="{00000000-0005-0000-0000-000017000000}"/>
    <cellStyle name="$l0 Dec 2 3" xfId="112" xr:uid="{00000000-0005-0000-0000-000018000000}"/>
    <cellStyle name="$l0 Dec 2 4" xfId="113" xr:uid="{00000000-0005-0000-0000-000019000000}"/>
    <cellStyle name="$l0 Dec 2 5" xfId="114" xr:uid="{00000000-0005-0000-0000-00001A000000}"/>
    <cellStyle name="$l0 Dec 2 6" xfId="115" xr:uid="{00000000-0005-0000-0000-00001B000000}"/>
    <cellStyle name="$l0 Dec 2 7" xfId="116" xr:uid="{00000000-0005-0000-0000-00001C000000}"/>
    <cellStyle name="$l0 Dec 3" xfId="117" xr:uid="{00000000-0005-0000-0000-00001D000000}"/>
    <cellStyle name="$l0 Dec 3 2" xfId="118" xr:uid="{00000000-0005-0000-0000-00001E000000}"/>
    <cellStyle name="$l0 Dec 3 3" xfId="119" xr:uid="{00000000-0005-0000-0000-00001F000000}"/>
    <cellStyle name="$l0 Dec 3 4" xfId="120" xr:uid="{00000000-0005-0000-0000-000020000000}"/>
    <cellStyle name="$l0 Dec 3 5" xfId="121" xr:uid="{00000000-0005-0000-0000-000021000000}"/>
    <cellStyle name="$l0 Dec 3 6" xfId="122" xr:uid="{00000000-0005-0000-0000-000022000000}"/>
    <cellStyle name="$l0 Dec 3 7" xfId="123" xr:uid="{00000000-0005-0000-0000-000023000000}"/>
    <cellStyle name="$l0 Dec 4" xfId="124" xr:uid="{00000000-0005-0000-0000-000024000000}"/>
    <cellStyle name="$l0 Dec 5" xfId="125" xr:uid="{00000000-0005-0000-0000-000025000000}"/>
    <cellStyle name="$l0 Dec 6" xfId="126" xr:uid="{00000000-0005-0000-0000-000026000000}"/>
    <cellStyle name="$l0 Dec 7" xfId="127" xr:uid="{00000000-0005-0000-0000-000027000000}"/>
    <cellStyle name="$l0 Dec 8" xfId="128" xr:uid="{00000000-0005-0000-0000-000028000000}"/>
    <cellStyle name="$l0 Dec 9" xfId="129" xr:uid="{00000000-0005-0000-0000-000029000000}"/>
    <cellStyle name="$l0 No" xfId="130" xr:uid="{00000000-0005-0000-0000-00002A000000}"/>
    <cellStyle name="$l0 No 2" xfId="131" xr:uid="{00000000-0005-0000-0000-00002B000000}"/>
    <cellStyle name="$l0 No 2 2" xfId="132" xr:uid="{00000000-0005-0000-0000-00002C000000}"/>
    <cellStyle name="$l0 No 2 3" xfId="133" xr:uid="{00000000-0005-0000-0000-00002D000000}"/>
    <cellStyle name="$l0 No 2 4" xfId="134" xr:uid="{00000000-0005-0000-0000-00002E000000}"/>
    <cellStyle name="$l0 No 2 5" xfId="135" xr:uid="{00000000-0005-0000-0000-00002F000000}"/>
    <cellStyle name="$l0 No 2 6" xfId="136" xr:uid="{00000000-0005-0000-0000-000030000000}"/>
    <cellStyle name="$l0 No 2 7" xfId="137" xr:uid="{00000000-0005-0000-0000-000031000000}"/>
    <cellStyle name="$l0 No 3" xfId="138" xr:uid="{00000000-0005-0000-0000-000032000000}"/>
    <cellStyle name="$l0 No 3 2" xfId="139" xr:uid="{00000000-0005-0000-0000-000033000000}"/>
    <cellStyle name="$l0 No 3 3" xfId="140" xr:uid="{00000000-0005-0000-0000-000034000000}"/>
    <cellStyle name="$l0 No 3 4" xfId="141" xr:uid="{00000000-0005-0000-0000-000035000000}"/>
    <cellStyle name="$l0 No 3 5" xfId="142" xr:uid="{00000000-0005-0000-0000-000036000000}"/>
    <cellStyle name="$l0 No 3 6" xfId="143" xr:uid="{00000000-0005-0000-0000-000037000000}"/>
    <cellStyle name="$l0 No 3 7" xfId="144" xr:uid="{00000000-0005-0000-0000-000038000000}"/>
    <cellStyle name="$l0 No 4" xfId="145" xr:uid="{00000000-0005-0000-0000-000039000000}"/>
    <cellStyle name="$l0 No 5" xfId="146" xr:uid="{00000000-0005-0000-0000-00003A000000}"/>
    <cellStyle name="$l0 No 6" xfId="147" xr:uid="{00000000-0005-0000-0000-00003B000000}"/>
    <cellStyle name="$l0 No 7" xfId="148" xr:uid="{00000000-0005-0000-0000-00003C000000}"/>
    <cellStyle name="$l0 No 8" xfId="149" xr:uid="{00000000-0005-0000-0000-00003D000000}"/>
    <cellStyle name="$l0 No 9" xfId="150" xr:uid="{00000000-0005-0000-0000-00003E000000}"/>
    <cellStyle name="$l0 Row" xfId="151" xr:uid="{00000000-0005-0000-0000-00003F000000}"/>
    <cellStyle name="$l1 %" xfId="152" xr:uid="{00000000-0005-0000-0000-000040000000}"/>
    <cellStyle name="$l1 % 2" xfId="153" xr:uid="{00000000-0005-0000-0000-000041000000}"/>
    <cellStyle name="$l1 % 2 2" xfId="154" xr:uid="{00000000-0005-0000-0000-000042000000}"/>
    <cellStyle name="$l1 % 2 3" xfId="155" xr:uid="{00000000-0005-0000-0000-000043000000}"/>
    <cellStyle name="$l1 % 2 4" xfId="156" xr:uid="{00000000-0005-0000-0000-000044000000}"/>
    <cellStyle name="$l1 % 2 5" xfId="157" xr:uid="{00000000-0005-0000-0000-000045000000}"/>
    <cellStyle name="$l1 % 2 6" xfId="158" xr:uid="{00000000-0005-0000-0000-000046000000}"/>
    <cellStyle name="$l1 % 2 7" xfId="159" xr:uid="{00000000-0005-0000-0000-000047000000}"/>
    <cellStyle name="$l1 % 3" xfId="160" xr:uid="{00000000-0005-0000-0000-000048000000}"/>
    <cellStyle name="$l1 % 3 2" xfId="161" xr:uid="{00000000-0005-0000-0000-000049000000}"/>
    <cellStyle name="$l1 % 3 3" xfId="162" xr:uid="{00000000-0005-0000-0000-00004A000000}"/>
    <cellStyle name="$l1 % 3 4" xfId="163" xr:uid="{00000000-0005-0000-0000-00004B000000}"/>
    <cellStyle name="$l1 % 3 5" xfId="164" xr:uid="{00000000-0005-0000-0000-00004C000000}"/>
    <cellStyle name="$l1 % 3 6" xfId="165" xr:uid="{00000000-0005-0000-0000-00004D000000}"/>
    <cellStyle name="$l1 % 3 7" xfId="166" xr:uid="{00000000-0005-0000-0000-00004E000000}"/>
    <cellStyle name="$l1 % 4" xfId="167" xr:uid="{00000000-0005-0000-0000-00004F000000}"/>
    <cellStyle name="$l1 % 5" xfId="168" xr:uid="{00000000-0005-0000-0000-000050000000}"/>
    <cellStyle name="$l1 % 6" xfId="169" xr:uid="{00000000-0005-0000-0000-000051000000}"/>
    <cellStyle name="$l1 % 7" xfId="170" xr:uid="{00000000-0005-0000-0000-000052000000}"/>
    <cellStyle name="$l1 % 8" xfId="171" xr:uid="{00000000-0005-0000-0000-000053000000}"/>
    <cellStyle name="$l1 % 9" xfId="172" xr:uid="{00000000-0005-0000-0000-000054000000}"/>
    <cellStyle name="$l1 No" xfId="173" xr:uid="{00000000-0005-0000-0000-000055000000}"/>
    <cellStyle name="$l1 No 2" xfId="174" xr:uid="{00000000-0005-0000-0000-000056000000}"/>
    <cellStyle name="$l1 No 2 2" xfId="175" xr:uid="{00000000-0005-0000-0000-000057000000}"/>
    <cellStyle name="$l1 No 2 3" xfId="176" xr:uid="{00000000-0005-0000-0000-000058000000}"/>
    <cellStyle name="$l1 No 2 4" xfId="177" xr:uid="{00000000-0005-0000-0000-000059000000}"/>
    <cellStyle name="$l1 No 2 5" xfId="178" xr:uid="{00000000-0005-0000-0000-00005A000000}"/>
    <cellStyle name="$l1 No 2 6" xfId="179" xr:uid="{00000000-0005-0000-0000-00005B000000}"/>
    <cellStyle name="$l1 No 2 7" xfId="180" xr:uid="{00000000-0005-0000-0000-00005C000000}"/>
    <cellStyle name="$l1 No 3" xfId="181" xr:uid="{00000000-0005-0000-0000-00005D000000}"/>
    <cellStyle name="$l1 No 3 2" xfId="182" xr:uid="{00000000-0005-0000-0000-00005E000000}"/>
    <cellStyle name="$l1 No 3 3" xfId="183" xr:uid="{00000000-0005-0000-0000-00005F000000}"/>
    <cellStyle name="$l1 No 3 4" xfId="184" xr:uid="{00000000-0005-0000-0000-000060000000}"/>
    <cellStyle name="$l1 No 3 5" xfId="185" xr:uid="{00000000-0005-0000-0000-000061000000}"/>
    <cellStyle name="$l1 No 3 6" xfId="186" xr:uid="{00000000-0005-0000-0000-000062000000}"/>
    <cellStyle name="$l1 No 3 7" xfId="187" xr:uid="{00000000-0005-0000-0000-000063000000}"/>
    <cellStyle name="$l1 No 4" xfId="188" xr:uid="{00000000-0005-0000-0000-000064000000}"/>
    <cellStyle name="$l1 No 5" xfId="189" xr:uid="{00000000-0005-0000-0000-000065000000}"/>
    <cellStyle name="$l1 No 6" xfId="190" xr:uid="{00000000-0005-0000-0000-000066000000}"/>
    <cellStyle name="$l1 No 7" xfId="191" xr:uid="{00000000-0005-0000-0000-000067000000}"/>
    <cellStyle name="$l1 No 8" xfId="192" xr:uid="{00000000-0005-0000-0000-000068000000}"/>
    <cellStyle name="$l1 No 9" xfId="193" xr:uid="{00000000-0005-0000-0000-000069000000}"/>
    <cellStyle name="$l1 Row" xfId="194" xr:uid="{00000000-0005-0000-0000-00006A000000}"/>
    <cellStyle name="$l2 %" xfId="195" xr:uid="{00000000-0005-0000-0000-00006B000000}"/>
    <cellStyle name="$l2 % 2" xfId="196" xr:uid="{00000000-0005-0000-0000-00006C000000}"/>
    <cellStyle name="$l2 % 2 2" xfId="197" xr:uid="{00000000-0005-0000-0000-00006D000000}"/>
    <cellStyle name="$l2 % 2 3" xfId="198" xr:uid="{00000000-0005-0000-0000-00006E000000}"/>
    <cellStyle name="$l2 % 2 4" xfId="199" xr:uid="{00000000-0005-0000-0000-00006F000000}"/>
    <cellStyle name="$l2 % 2 5" xfId="200" xr:uid="{00000000-0005-0000-0000-000070000000}"/>
    <cellStyle name="$l2 % 2 6" xfId="201" xr:uid="{00000000-0005-0000-0000-000071000000}"/>
    <cellStyle name="$l2 % 2 7" xfId="202" xr:uid="{00000000-0005-0000-0000-000072000000}"/>
    <cellStyle name="$l2 % 3" xfId="203" xr:uid="{00000000-0005-0000-0000-000073000000}"/>
    <cellStyle name="$l2 % 3 2" xfId="204" xr:uid="{00000000-0005-0000-0000-000074000000}"/>
    <cellStyle name="$l2 % 3 3" xfId="205" xr:uid="{00000000-0005-0000-0000-000075000000}"/>
    <cellStyle name="$l2 % 3 4" xfId="206" xr:uid="{00000000-0005-0000-0000-000076000000}"/>
    <cellStyle name="$l2 % 3 5" xfId="207" xr:uid="{00000000-0005-0000-0000-000077000000}"/>
    <cellStyle name="$l2 % 3 6" xfId="208" xr:uid="{00000000-0005-0000-0000-000078000000}"/>
    <cellStyle name="$l2 % 3 7" xfId="209" xr:uid="{00000000-0005-0000-0000-000079000000}"/>
    <cellStyle name="$l2 % 4" xfId="210" xr:uid="{00000000-0005-0000-0000-00007A000000}"/>
    <cellStyle name="$l2 % 5" xfId="211" xr:uid="{00000000-0005-0000-0000-00007B000000}"/>
    <cellStyle name="$l2 % 6" xfId="212" xr:uid="{00000000-0005-0000-0000-00007C000000}"/>
    <cellStyle name="$l2 % 7" xfId="213" xr:uid="{00000000-0005-0000-0000-00007D000000}"/>
    <cellStyle name="$l2 % 8" xfId="214" xr:uid="{00000000-0005-0000-0000-00007E000000}"/>
    <cellStyle name="$l2 % 9" xfId="215" xr:uid="{00000000-0005-0000-0000-00007F000000}"/>
    <cellStyle name="$l2 No" xfId="216" xr:uid="{00000000-0005-0000-0000-000080000000}"/>
    <cellStyle name="$l2 No 2" xfId="217" xr:uid="{00000000-0005-0000-0000-000081000000}"/>
    <cellStyle name="$l2 No 2 2" xfId="218" xr:uid="{00000000-0005-0000-0000-000082000000}"/>
    <cellStyle name="$l2 No 2 3" xfId="219" xr:uid="{00000000-0005-0000-0000-000083000000}"/>
    <cellStyle name="$l2 No 2 4" xfId="220" xr:uid="{00000000-0005-0000-0000-000084000000}"/>
    <cellStyle name="$l2 No 2 5" xfId="221" xr:uid="{00000000-0005-0000-0000-000085000000}"/>
    <cellStyle name="$l2 No 2 6" xfId="222" xr:uid="{00000000-0005-0000-0000-000086000000}"/>
    <cellStyle name="$l2 No 2 7" xfId="223" xr:uid="{00000000-0005-0000-0000-000087000000}"/>
    <cellStyle name="$l2 No 3" xfId="224" xr:uid="{00000000-0005-0000-0000-000088000000}"/>
    <cellStyle name="$l2 No 3 2" xfId="225" xr:uid="{00000000-0005-0000-0000-000089000000}"/>
    <cellStyle name="$l2 No 3 3" xfId="226" xr:uid="{00000000-0005-0000-0000-00008A000000}"/>
    <cellStyle name="$l2 No 3 4" xfId="227" xr:uid="{00000000-0005-0000-0000-00008B000000}"/>
    <cellStyle name="$l2 No 3 5" xfId="228" xr:uid="{00000000-0005-0000-0000-00008C000000}"/>
    <cellStyle name="$l2 No 3 6" xfId="229" xr:uid="{00000000-0005-0000-0000-00008D000000}"/>
    <cellStyle name="$l2 No 3 7" xfId="230" xr:uid="{00000000-0005-0000-0000-00008E000000}"/>
    <cellStyle name="$l2 No 4" xfId="231" xr:uid="{00000000-0005-0000-0000-00008F000000}"/>
    <cellStyle name="$l2 No 5" xfId="232" xr:uid="{00000000-0005-0000-0000-000090000000}"/>
    <cellStyle name="$l2 No 6" xfId="233" xr:uid="{00000000-0005-0000-0000-000091000000}"/>
    <cellStyle name="$l2 No 7" xfId="234" xr:uid="{00000000-0005-0000-0000-000092000000}"/>
    <cellStyle name="$l2 No 8" xfId="235" xr:uid="{00000000-0005-0000-0000-000093000000}"/>
    <cellStyle name="$l2 No 9" xfId="236" xr:uid="{00000000-0005-0000-0000-000094000000}"/>
    <cellStyle name="$l2 Row" xfId="237" xr:uid="{00000000-0005-0000-0000-000095000000}"/>
    <cellStyle name="$l2 Row 10" xfId="238" xr:uid="{00000000-0005-0000-0000-000096000000}"/>
    <cellStyle name="$l2 Row 11" xfId="239" xr:uid="{00000000-0005-0000-0000-000097000000}"/>
    <cellStyle name="$l2 Row 2" xfId="240" xr:uid="{00000000-0005-0000-0000-000098000000}"/>
    <cellStyle name="$l2 Row 2 2" xfId="241" xr:uid="{00000000-0005-0000-0000-000099000000}"/>
    <cellStyle name="$l2 Row 2 3" xfId="242" xr:uid="{00000000-0005-0000-0000-00009A000000}"/>
    <cellStyle name="$l2 Row 2 4" xfId="243" xr:uid="{00000000-0005-0000-0000-00009B000000}"/>
    <cellStyle name="$l2 Row 2 5" xfId="244" xr:uid="{00000000-0005-0000-0000-00009C000000}"/>
    <cellStyle name="$l2 Row 2 6" xfId="245" xr:uid="{00000000-0005-0000-0000-00009D000000}"/>
    <cellStyle name="$l2 Row 2 7" xfId="246" xr:uid="{00000000-0005-0000-0000-00009E000000}"/>
    <cellStyle name="$l2 Row 2 8" xfId="247" xr:uid="{00000000-0005-0000-0000-00009F000000}"/>
    <cellStyle name="$l2 Row 3" xfId="248" xr:uid="{00000000-0005-0000-0000-0000A0000000}"/>
    <cellStyle name="$l2 Row 3 2" xfId="249" xr:uid="{00000000-0005-0000-0000-0000A1000000}"/>
    <cellStyle name="$l2 Row 3 3" xfId="250" xr:uid="{00000000-0005-0000-0000-0000A2000000}"/>
    <cellStyle name="$l2 Row 3 4" xfId="251" xr:uid="{00000000-0005-0000-0000-0000A3000000}"/>
    <cellStyle name="$l2 Row 3 5" xfId="252" xr:uid="{00000000-0005-0000-0000-0000A4000000}"/>
    <cellStyle name="$l2 Row 3 6" xfId="253" xr:uid="{00000000-0005-0000-0000-0000A5000000}"/>
    <cellStyle name="$l2 Row 3 7" xfId="254" xr:uid="{00000000-0005-0000-0000-0000A6000000}"/>
    <cellStyle name="$l2 Row 3 8" xfId="255" xr:uid="{00000000-0005-0000-0000-0000A7000000}"/>
    <cellStyle name="$l2 Row 4" xfId="256" xr:uid="{00000000-0005-0000-0000-0000A8000000}"/>
    <cellStyle name="$l2 Row 5" xfId="257" xr:uid="{00000000-0005-0000-0000-0000A9000000}"/>
    <cellStyle name="$l2 Row 6" xfId="258" xr:uid="{00000000-0005-0000-0000-0000AA000000}"/>
    <cellStyle name="$l2 Row 7" xfId="259" xr:uid="{00000000-0005-0000-0000-0000AB000000}"/>
    <cellStyle name="$l2 Row 8" xfId="260" xr:uid="{00000000-0005-0000-0000-0000AC000000}"/>
    <cellStyle name="$l2 Row 9" xfId="261" xr:uid="{00000000-0005-0000-0000-0000AD000000}"/>
    <cellStyle name="$u0 %" xfId="262" xr:uid="{00000000-0005-0000-0000-0000AE000000}"/>
    <cellStyle name="$u0 % 2" xfId="263" xr:uid="{00000000-0005-0000-0000-0000AF000000}"/>
    <cellStyle name="$u0 % 2 2" xfId="264" xr:uid="{00000000-0005-0000-0000-0000B0000000}"/>
    <cellStyle name="$u0 % 2 3" xfId="265" xr:uid="{00000000-0005-0000-0000-0000B1000000}"/>
    <cellStyle name="$u0 % 2 4" xfId="266" xr:uid="{00000000-0005-0000-0000-0000B2000000}"/>
    <cellStyle name="$u0 % 2 5" xfId="267" xr:uid="{00000000-0005-0000-0000-0000B3000000}"/>
    <cellStyle name="$u0 % 2 6" xfId="268" xr:uid="{00000000-0005-0000-0000-0000B4000000}"/>
    <cellStyle name="$u0 % 2 7" xfId="269" xr:uid="{00000000-0005-0000-0000-0000B5000000}"/>
    <cellStyle name="$u0 % 3" xfId="270" xr:uid="{00000000-0005-0000-0000-0000B6000000}"/>
    <cellStyle name="$u0 % 3 2" xfId="271" xr:uid="{00000000-0005-0000-0000-0000B7000000}"/>
    <cellStyle name="$u0 % 3 3" xfId="272" xr:uid="{00000000-0005-0000-0000-0000B8000000}"/>
    <cellStyle name="$u0 % 3 4" xfId="273" xr:uid="{00000000-0005-0000-0000-0000B9000000}"/>
    <cellStyle name="$u0 % 3 5" xfId="274" xr:uid="{00000000-0005-0000-0000-0000BA000000}"/>
    <cellStyle name="$u0 % 3 6" xfId="275" xr:uid="{00000000-0005-0000-0000-0000BB000000}"/>
    <cellStyle name="$u0 % 3 7" xfId="276" xr:uid="{00000000-0005-0000-0000-0000BC000000}"/>
    <cellStyle name="$u0 % 4" xfId="277" xr:uid="{00000000-0005-0000-0000-0000BD000000}"/>
    <cellStyle name="$u0 % 5" xfId="278" xr:uid="{00000000-0005-0000-0000-0000BE000000}"/>
    <cellStyle name="$u0 % 6" xfId="279" xr:uid="{00000000-0005-0000-0000-0000BF000000}"/>
    <cellStyle name="$u0 % 7" xfId="280" xr:uid="{00000000-0005-0000-0000-0000C0000000}"/>
    <cellStyle name="$u0 % 8" xfId="281" xr:uid="{00000000-0005-0000-0000-0000C1000000}"/>
    <cellStyle name="$u0 % 9" xfId="282" xr:uid="{00000000-0005-0000-0000-0000C2000000}"/>
    <cellStyle name="$u0 No" xfId="283" xr:uid="{00000000-0005-0000-0000-0000C3000000}"/>
    <cellStyle name="$u0 No 2" xfId="284" xr:uid="{00000000-0005-0000-0000-0000C4000000}"/>
    <cellStyle name="$u0 No 2 2" xfId="285" xr:uid="{00000000-0005-0000-0000-0000C5000000}"/>
    <cellStyle name="$u0 No 2 3" xfId="286" xr:uid="{00000000-0005-0000-0000-0000C6000000}"/>
    <cellStyle name="$u0 No 2 4" xfId="287" xr:uid="{00000000-0005-0000-0000-0000C7000000}"/>
    <cellStyle name="$u0 No 2 5" xfId="288" xr:uid="{00000000-0005-0000-0000-0000C8000000}"/>
    <cellStyle name="$u0 No 2 6" xfId="289" xr:uid="{00000000-0005-0000-0000-0000C9000000}"/>
    <cellStyle name="$u0 No 2 7" xfId="290" xr:uid="{00000000-0005-0000-0000-0000CA000000}"/>
    <cellStyle name="$u0 No 3" xfId="291" xr:uid="{00000000-0005-0000-0000-0000CB000000}"/>
    <cellStyle name="$u0 No 3 2" xfId="292" xr:uid="{00000000-0005-0000-0000-0000CC000000}"/>
    <cellStyle name="$u0 No 3 3" xfId="293" xr:uid="{00000000-0005-0000-0000-0000CD000000}"/>
    <cellStyle name="$u0 No 3 4" xfId="294" xr:uid="{00000000-0005-0000-0000-0000CE000000}"/>
    <cellStyle name="$u0 No 3 5" xfId="295" xr:uid="{00000000-0005-0000-0000-0000CF000000}"/>
    <cellStyle name="$u0 No 3 6" xfId="296" xr:uid="{00000000-0005-0000-0000-0000D0000000}"/>
    <cellStyle name="$u0 No 3 7" xfId="297" xr:uid="{00000000-0005-0000-0000-0000D1000000}"/>
    <cellStyle name="$u0 No 4" xfId="298" xr:uid="{00000000-0005-0000-0000-0000D2000000}"/>
    <cellStyle name="$u0 No 5" xfId="299" xr:uid="{00000000-0005-0000-0000-0000D3000000}"/>
    <cellStyle name="$u0 No 6" xfId="300" xr:uid="{00000000-0005-0000-0000-0000D4000000}"/>
    <cellStyle name="$u0 No 7" xfId="301" xr:uid="{00000000-0005-0000-0000-0000D5000000}"/>
    <cellStyle name="$u0 No 8" xfId="302" xr:uid="{00000000-0005-0000-0000-0000D6000000}"/>
    <cellStyle name="$u0 No 9" xfId="303" xr:uid="{00000000-0005-0000-0000-0000D7000000}"/>
    <cellStyle name="[StdExit()]" xfId="304" xr:uid="{00000000-0005-0000-0000-0000D8000000}"/>
    <cellStyle name="_List1" xfId="305" xr:uid="{00000000-0005-0000-0000-0000D9000000}"/>
    <cellStyle name="’E‰Ý [0.00]_Region Orders (2)" xfId="306" xr:uid="{00000000-0005-0000-0000-0000DA000000}"/>
    <cellStyle name="’E‰Ý_Region Orders (2)" xfId="307" xr:uid="{00000000-0005-0000-0000-0000DB000000}"/>
    <cellStyle name="•WŹ€_Pacific Region P&amp;L" xfId="308" xr:uid="{00000000-0005-0000-0000-0000DC000000}"/>
    <cellStyle name="•WŹ_Pacific Region P&amp;L" xfId="309" xr:uid="{00000000-0005-0000-0000-0000DD000000}"/>
    <cellStyle name="20 % – Zvýraznění1 2" xfId="310" xr:uid="{00000000-0005-0000-0000-0000DE000000}"/>
    <cellStyle name="20 % – Zvýraznění2 2" xfId="311" xr:uid="{00000000-0005-0000-0000-0000DF000000}"/>
    <cellStyle name="20 % – Zvýraznění3 2" xfId="312" xr:uid="{00000000-0005-0000-0000-0000E0000000}"/>
    <cellStyle name="20 % – Zvýraznění4 2" xfId="313" xr:uid="{00000000-0005-0000-0000-0000E1000000}"/>
    <cellStyle name="20 % – Zvýraznění5 2" xfId="314" xr:uid="{00000000-0005-0000-0000-0000E2000000}"/>
    <cellStyle name="20 % – Zvýraznění6 2" xfId="315" xr:uid="{00000000-0005-0000-0000-0000E3000000}"/>
    <cellStyle name="40 % – Zvýraznění1 2" xfId="316" xr:uid="{00000000-0005-0000-0000-0000E4000000}"/>
    <cellStyle name="40 % – Zvýraznění2 2" xfId="317" xr:uid="{00000000-0005-0000-0000-0000E5000000}"/>
    <cellStyle name="40 % – Zvýraznění3 2" xfId="318" xr:uid="{00000000-0005-0000-0000-0000E6000000}"/>
    <cellStyle name="40 % – Zvýraznění4 2" xfId="319" xr:uid="{00000000-0005-0000-0000-0000E7000000}"/>
    <cellStyle name="40 % – Zvýraznění5 2" xfId="320" xr:uid="{00000000-0005-0000-0000-0000E8000000}"/>
    <cellStyle name="40 % – Zvýraznění6 2" xfId="321" xr:uid="{00000000-0005-0000-0000-0000E9000000}"/>
    <cellStyle name="60 % – Zvýraznění1 2" xfId="322" xr:uid="{00000000-0005-0000-0000-0000EA000000}"/>
    <cellStyle name="60 % – Zvýraznění2 2" xfId="323" xr:uid="{00000000-0005-0000-0000-0000EB000000}"/>
    <cellStyle name="60 % – Zvýraznění3 2" xfId="324" xr:uid="{00000000-0005-0000-0000-0000EC000000}"/>
    <cellStyle name="60 % – Zvýraznění4 2" xfId="325" xr:uid="{00000000-0005-0000-0000-0000ED000000}"/>
    <cellStyle name="60 % – Zvýraznění5 2" xfId="326" xr:uid="{00000000-0005-0000-0000-0000EE000000}"/>
    <cellStyle name="60 % – Zvýraznění6 2" xfId="327" xr:uid="{00000000-0005-0000-0000-0000EF000000}"/>
    <cellStyle name="Accent1 - 20%" xfId="328" xr:uid="{00000000-0005-0000-0000-0000F0000000}"/>
    <cellStyle name="Accent1 - 40%" xfId="329" xr:uid="{00000000-0005-0000-0000-0000F1000000}"/>
    <cellStyle name="Accent1 - 60%" xfId="330" xr:uid="{00000000-0005-0000-0000-0000F2000000}"/>
    <cellStyle name="Accent2 - 20%" xfId="331" xr:uid="{00000000-0005-0000-0000-0000F3000000}"/>
    <cellStyle name="Accent2 - 40%" xfId="332" xr:uid="{00000000-0005-0000-0000-0000F4000000}"/>
    <cellStyle name="Accent2 - 60%" xfId="333" xr:uid="{00000000-0005-0000-0000-0000F5000000}"/>
    <cellStyle name="Accent3 - 20%" xfId="334" xr:uid="{00000000-0005-0000-0000-0000F6000000}"/>
    <cellStyle name="Accent3 - 40%" xfId="335" xr:uid="{00000000-0005-0000-0000-0000F7000000}"/>
    <cellStyle name="Accent3 - 60%" xfId="336" xr:uid="{00000000-0005-0000-0000-0000F8000000}"/>
    <cellStyle name="Accent4 - 20%" xfId="337" xr:uid="{00000000-0005-0000-0000-0000F9000000}"/>
    <cellStyle name="Accent4 - 40%" xfId="338" xr:uid="{00000000-0005-0000-0000-0000FA000000}"/>
    <cellStyle name="Accent4 - 60%" xfId="339" xr:uid="{00000000-0005-0000-0000-0000FB000000}"/>
    <cellStyle name="Accent5 - 20%" xfId="340" xr:uid="{00000000-0005-0000-0000-0000FC000000}"/>
    <cellStyle name="Accent5 - 40%" xfId="341" xr:uid="{00000000-0005-0000-0000-0000FD000000}"/>
    <cellStyle name="Accent5 - 60%" xfId="342" xr:uid="{00000000-0005-0000-0000-0000FE000000}"/>
    <cellStyle name="Accent6 - 20%" xfId="343" xr:uid="{00000000-0005-0000-0000-0000FF000000}"/>
    <cellStyle name="Accent6 - 40%" xfId="344" xr:uid="{00000000-0005-0000-0000-000000010000}"/>
    <cellStyle name="Accent6 - 60%" xfId="345" xr:uid="{00000000-0005-0000-0000-000001010000}"/>
    <cellStyle name="AdminStyle" xfId="346" xr:uid="{00000000-0005-0000-0000-000002010000}"/>
    <cellStyle name="AdminStyle 2" xfId="347" xr:uid="{00000000-0005-0000-0000-000003010000}"/>
    <cellStyle name="AdminStyle 2 2" xfId="348" xr:uid="{00000000-0005-0000-0000-000004010000}"/>
    <cellStyle name="AdminStyle 2 3" xfId="349" xr:uid="{00000000-0005-0000-0000-000005010000}"/>
    <cellStyle name="AdminStyle 2 4" xfId="350" xr:uid="{00000000-0005-0000-0000-000006010000}"/>
    <cellStyle name="AdminStyle 2 5" xfId="351" xr:uid="{00000000-0005-0000-0000-000007010000}"/>
    <cellStyle name="AdminStyle 2 6" xfId="352" xr:uid="{00000000-0005-0000-0000-000008010000}"/>
    <cellStyle name="AdminStyle 2 7" xfId="353" xr:uid="{00000000-0005-0000-0000-000009010000}"/>
    <cellStyle name="AdminStyle 3" xfId="354" xr:uid="{00000000-0005-0000-0000-00000A010000}"/>
    <cellStyle name="AdminStyle 3 2" xfId="355" xr:uid="{00000000-0005-0000-0000-00000B010000}"/>
    <cellStyle name="AdminStyle 3 3" xfId="356" xr:uid="{00000000-0005-0000-0000-00000C010000}"/>
    <cellStyle name="AdminStyle 3 4" xfId="357" xr:uid="{00000000-0005-0000-0000-00000D010000}"/>
    <cellStyle name="AdminStyle 3 5" xfId="358" xr:uid="{00000000-0005-0000-0000-00000E010000}"/>
    <cellStyle name="AdminStyle 3 6" xfId="359" xr:uid="{00000000-0005-0000-0000-00000F010000}"/>
    <cellStyle name="AdminStyle 3 7" xfId="360" xr:uid="{00000000-0005-0000-0000-000010010000}"/>
    <cellStyle name="AdminStyle 4" xfId="361" xr:uid="{00000000-0005-0000-0000-000011010000}"/>
    <cellStyle name="AdminStyle 5" xfId="362" xr:uid="{00000000-0005-0000-0000-000012010000}"/>
    <cellStyle name="AdminStyle 6" xfId="363" xr:uid="{00000000-0005-0000-0000-000013010000}"/>
    <cellStyle name="AdminStyle 7" xfId="364" xr:uid="{00000000-0005-0000-0000-000014010000}"/>
    <cellStyle name="AdminStyle 8" xfId="365" xr:uid="{00000000-0005-0000-0000-000015010000}"/>
    <cellStyle name="AdminStyle 9" xfId="366" xr:uid="{00000000-0005-0000-0000-000016010000}"/>
    <cellStyle name="args.style" xfId="367" xr:uid="{00000000-0005-0000-0000-000017010000}"/>
    <cellStyle name="args.style 2" xfId="368" xr:uid="{00000000-0005-0000-0000-000018010000}"/>
    <cellStyle name="args.style 3" xfId="369" xr:uid="{00000000-0005-0000-0000-000019010000}"/>
    <cellStyle name="args.style_110310_Výkazy CEPS 10_13062011" xfId="370" xr:uid="{00000000-0005-0000-0000-00001A010000}"/>
    <cellStyle name="Calc Currency (0)" xfId="371" xr:uid="{00000000-0005-0000-0000-00001B010000}"/>
    <cellStyle name="Calc Currency (0) 2" xfId="372" xr:uid="{00000000-0005-0000-0000-00001C010000}"/>
    <cellStyle name="Calc Currency (0) 3" xfId="373" xr:uid="{00000000-0005-0000-0000-00001D010000}"/>
    <cellStyle name="Calc Currency (0)_110310_Výkazy CEPS 10_13062011" xfId="374" xr:uid="{00000000-0005-0000-0000-00001E010000}"/>
    <cellStyle name="cárkyd" xfId="375" xr:uid="{00000000-0005-0000-0000-00001F010000}"/>
    <cellStyle name="cary" xfId="376" xr:uid="{00000000-0005-0000-0000-000020010000}"/>
    <cellStyle name="cary 2" xfId="377" xr:uid="{00000000-0005-0000-0000-000021010000}"/>
    <cellStyle name="Celkem 2" xfId="58" xr:uid="{00000000-0005-0000-0000-000022010000}"/>
    <cellStyle name="Celkem 2 10" xfId="378" xr:uid="{00000000-0005-0000-0000-000023010000}"/>
    <cellStyle name="CELKEM 2 2" xfId="379" xr:uid="{00000000-0005-0000-0000-000024010000}"/>
    <cellStyle name="Celkem 2 2 2" xfId="380" xr:uid="{00000000-0005-0000-0000-000025010000}"/>
    <cellStyle name="Celkem 2 2 3" xfId="381" xr:uid="{00000000-0005-0000-0000-000026010000}"/>
    <cellStyle name="Celkem 2 2 4" xfId="382" xr:uid="{00000000-0005-0000-0000-000027010000}"/>
    <cellStyle name="Celkem 2 2 5" xfId="383" xr:uid="{00000000-0005-0000-0000-000028010000}"/>
    <cellStyle name="Celkem 2 2 6" xfId="384" xr:uid="{00000000-0005-0000-0000-000029010000}"/>
    <cellStyle name="Celkem 2 2 7" xfId="385" xr:uid="{00000000-0005-0000-0000-00002A010000}"/>
    <cellStyle name="Celkem 2 2 8" xfId="386" xr:uid="{00000000-0005-0000-0000-00002B010000}"/>
    <cellStyle name="Celkem 2 2 9" xfId="387" xr:uid="{00000000-0005-0000-0000-00002C010000}"/>
    <cellStyle name="CELKEM 2 3" xfId="388" xr:uid="{00000000-0005-0000-0000-00002D010000}"/>
    <cellStyle name="Celkem 2 4" xfId="389" xr:uid="{00000000-0005-0000-0000-00002E010000}"/>
    <cellStyle name="Celkem 2 5" xfId="390" xr:uid="{00000000-0005-0000-0000-00002F010000}"/>
    <cellStyle name="Celkem 2 6" xfId="391" xr:uid="{00000000-0005-0000-0000-000030010000}"/>
    <cellStyle name="Celkem 2 7" xfId="392" xr:uid="{00000000-0005-0000-0000-000031010000}"/>
    <cellStyle name="Celkem 2 8" xfId="393" xr:uid="{00000000-0005-0000-0000-000032010000}"/>
    <cellStyle name="Celkem 2 9" xfId="394" xr:uid="{00000000-0005-0000-0000-000033010000}"/>
    <cellStyle name="CELKEM 3" xfId="395" xr:uid="{00000000-0005-0000-0000-000034010000}"/>
    <cellStyle name="ColLevel_1_BE (2)" xfId="396" xr:uid="{00000000-0005-0000-0000-000035010000}"/>
    <cellStyle name="Comma [0]_!!!GO" xfId="397" xr:uid="{00000000-0005-0000-0000-000036010000}"/>
    <cellStyle name="Comma_!!!GO" xfId="398" xr:uid="{00000000-0005-0000-0000-000037010000}"/>
    <cellStyle name="Copied" xfId="399" xr:uid="{00000000-0005-0000-0000-000038010000}"/>
    <cellStyle name="Copied 2" xfId="400" xr:uid="{00000000-0005-0000-0000-000039010000}"/>
    <cellStyle name="Copied 3" xfId="401" xr:uid="{00000000-0005-0000-0000-00003A010000}"/>
    <cellStyle name="Copied_110310_Výkazy CEPS 10_13062011" xfId="402" xr:uid="{00000000-0005-0000-0000-00003B010000}"/>
    <cellStyle name="COST1" xfId="403" xr:uid="{00000000-0005-0000-0000-00003C010000}"/>
    <cellStyle name="COST1 2" xfId="404" xr:uid="{00000000-0005-0000-0000-00003D010000}"/>
    <cellStyle name="COST1 3" xfId="405" xr:uid="{00000000-0005-0000-0000-00003E010000}"/>
    <cellStyle name="COST1_110310_Výkazy CEPS 10_13062011" xfId="406" xr:uid="{00000000-0005-0000-0000-00003F010000}"/>
    <cellStyle name="Currency [0]_!!!GO" xfId="407" xr:uid="{00000000-0005-0000-0000-000040010000}"/>
    <cellStyle name="Currency_!!!GO" xfId="408" xr:uid="{00000000-0005-0000-0000-000041010000}"/>
    <cellStyle name="ČÁRKA 2" xfId="409" xr:uid="{00000000-0005-0000-0000-000042010000}"/>
    <cellStyle name="ČÁRKA 2 2" xfId="410" xr:uid="{00000000-0005-0000-0000-000043010000}"/>
    <cellStyle name="ČÁRKA 2 3" xfId="411" xr:uid="{00000000-0005-0000-0000-000044010000}"/>
    <cellStyle name="ČEPS" xfId="412" xr:uid="{00000000-0005-0000-0000-000045010000}"/>
    <cellStyle name="ČEPS chybně" xfId="413" xr:uid="{00000000-0005-0000-0000-000046010000}"/>
    <cellStyle name="ČEPS neutrální" xfId="414" xr:uid="{00000000-0005-0000-0000-000047010000}"/>
    <cellStyle name="ČEPS správně" xfId="415" xr:uid="{00000000-0005-0000-0000-000048010000}"/>
    <cellStyle name="Date" xfId="416" xr:uid="{00000000-0005-0000-0000-000049010000}"/>
    <cellStyle name="Date 2" xfId="417" xr:uid="{00000000-0005-0000-0000-00004A010000}"/>
    <cellStyle name="Date 3" xfId="418" xr:uid="{00000000-0005-0000-0000-00004B010000}"/>
    <cellStyle name="Date_110310_Výkazy CEPS 10_13062011" xfId="419" xr:uid="{00000000-0005-0000-0000-00004C010000}"/>
    <cellStyle name="Datum" xfId="59" xr:uid="{00000000-0005-0000-0000-00004D010000}"/>
    <cellStyle name="DATUM 2" xfId="420" xr:uid="{00000000-0005-0000-0000-00004E010000}"/>
    <cellStyle name="DATUM 2 2" xfId="421" xr:uid="{00000000-0005-0000-0000-00004F010000}"/>
    <cellStyle name="DATUM 2 3" xfId="422" xr:uid="{00000000-0005-0000-0000-000050010000}"/>
    <cellStyle name="Emphasis 1" xfId="423" xr:uid="{00000000-0005-0000-0000-000051010000}"/>
    <cellStyle name="Emphasis 2" xfId="424" xr:uid="{00000000-0005-0000-0000-000052010000}"/>
    <cellStyle name="Emphasis 3" xfId="425" xr:uid="{00000000-0005-0000-0000-000053010000}"/>
    <cellStyle name="Entered" xfId="426" xr:uid="{00000000-0005-0000-0000-000054010000}"/>
    <cellStyle name="Entered 2" xfId="427" xr:uid="{00000000-0005-0000-0000-000055010000}"/>
    <cellStyle name="Entered 3" xfId="428" xr:uid="{00000000-0005-0000-0000-000056010000}"/>
    <cellStyle name="Entered_110310_Výkazy CEPS 10_13062011" xfId="429" xr:uid="{00000000-0005-0000-0000-000057010000}"/>
    <cellStyle name="F2" xfId="60" xr:uid="{00000000-0005-0000-0000-000058010000}"/>
    <cellStyle name="F3" xfId="61" xr:uid="{00000000-0005-0000-0000-000059010000}"/>
    <cellStyle name="F4" xfId="62" xr:uid="{00000000-0005-0000-0000-00005A010000}"/>
    <cellStyle name="F5" xfId="63" xr:uid="{00000000-0005-0000-0000-00005B010000}"/>
    <cellStyle name="F6" xfId="64" xr:uid="{00000000-0005-0000-0000-00005C010000}"/>
    <cellStyle name="F7" xfId="65" xr:uid="{00000000-0005-0000-0000-00005D010000}"/>
    <cellStyle name="F8" xfId="66" xr:uid="{00000000-0005-0000-0000-00005E010000}"/>
    <cellStyle name="Finanční0" xfId="67" xr:uid="{00000000-0005-0000-0000-00005F010000}"/>
    <cellStyle name="Fixed" xfId="13" xr:uid="{00000000-0005-0000-0000-000060010000}"/>
    <cellStyle name="Grey" xfId="430" xr:uid="{00000000-0005-0000-0000-000061010000}"/>
    <cellStyle name="Header1" xfId="431" xr:uid="{00000000-0005-0000-0000-000062010000}"/>
    <cellStyle name="Header2" xfId="432" xr:uid="{00000000-0005-0000-0000-000063010000}"/>
    <cellStyle name="Header2 2" xfId="433" xr:uid="{00000000-0005-0000-0000-000064010000}"/>
    <cellStyle name="Header2 2 2" xfId="434" xr:uid="{00000000-0005-0000-0000-000065010000}"/>
    <cellStyle name="Header2 2 3" xfId="435" xr:uid="{00000000-0005-0000-0000-000066010000}"/>
    <cellStyle name="Header2 2 4" xfId="436" xr:uid="{00000000-0005-0000-0000-000067010000}"/>
    <cellStyle name="Header2 2 5" xfId="437" xr:uid="{00000000-0005-0000-0000-000068010000}"/>
    <cellStyle name="Header2 2 6" xfId="438" xr:uid="{00000000-0005-0000-0000-000069010000}"/>
    <cellStyle name="Header2 2 7" xfId="439" xr:uid="{00000000-0005-0000-0000-00006A010000}"/>
    <cellStyle name="Header2 2 8" xfId="440" xr:uid="{00000000-0005-0000-0000-00006B010000}"/>
    <cellStyle name="Header2 3" xfId="441" xr:uid="{00000000-0005-0000-0000-00006C010000}"/>
    <cellStyle name="Header2 3 2" xfId="442" xr:uid="{00000000-0005-0000-0000-00006D010000}"/>
    <cellStyle name="Header2 3 3" xfId="443" xr:uid="{00000000-0005-0000-0000-00006E010000}"/>
    <cellStyle name="Header2 3 4" xfId="444" xr:uid="{00000000-0005-0000-0000-00006F010000}"/>
    <cellStyle name="Header2 3 5" xfId="445" xr:uid="{00000000-0005-0000-0000-000070010000}"/>
    <cellStyle name="Header2 3 6" xfId="446" xr:uid="{00000000-0005-0000-0000-000071010000}"/>
    <cellStyle name="Header2 3 7" xfId="447" xr:uid="{00000000-0005-0000-0000-000072010000}"/>
    <cellStyle name="Header2 3 8" xfId="448" xr:uid="{00000000-0005-0000-0000-000073010000}"/>
    <cellStyle name="HEADING1" xfId="68" xr:uid="{00000000-0005-0000-0000-000074010000}"/>
    <cellStyle name="HEADING2" xfId="69" xr:uid="{00000000-0005-0000-0000-000075010000}"/>
    <cellStyle name="Hypertextový odkaz 2" xfId="4" xr:uid="{00000000-0005-0000-0000-000076010000}"/>
    <cellStyle name="Chybně 2" xfId="449" xr:uid="{00000000-0005-0000-0000-000077010000}"/>
    <cellStyle name="Input [yellow]" xfId="450" xr:uid="{00000000-0005-0000-0000-000078010000}"/>
    <cellStyle name="Input [yellow] 2" xfId="451" xr:uid="{00000000-0005-0000-0000-000079010000}"/>
    <cellStyle name="Input [yellow] 2 10" xfId="452" xr:uid="{00000000-0005-0000-0000-00007A010000}"/>
    <cellStyle name="Input [yellow] 2 2" xfId="453" xr:uid="{00000000-0005-0000-0000-00007B010000}"/>
    <cellStyle name="Input [yellow] 2 3" xfId="454" xr:uid="{00000000-0005-0000-0000-00007C010000}"/>
    <cellStyle name="Input [yellow] 2 4" xfId="455" xr:uid="{00000000-0005-0000-0000-00007D010000}"/>
    <cellStyle name="Input [yellow] 2 5" xfId="456" xr:uid="{00000000-0005-0000-0000-00007E010000}"/>
    <cellStyle name="Input [yellow] 2 6" xfId="457" xr:uid="{00000000-0005-0000-0000-00007F010000}"/>
    <cellStyle name="Input [yellow] 2 7" xfId="458" xr:uid="{00000000-0005-0000-0000-000080010000}"/>
    <cellStyle name="Input [yellow] 2 8" xfId="459" xr:uid="{00000000-0005-0000-0000-000081010000}"/>
    <cellStyle name="Input [yellow] 2 9" xfId="460" xr:uid="{00000000-0005-0000-0000-000082010000}"/>
    <cellStyle name="Input [yellow] 3" xfId="461" xr:uid="{00000000-0005-0000-0000-000083010000}"/>
    <cellStyle name="Input [yellow] 3 10" xfId="462" xr:uid="{00000000-0005-0000-0000-000084010000}"/>
    <cellStyle name="Input [yellow] 3 2" xfId="463" xr:uid="{00000000-0005-0000-0000-000085010000}"/>
    <cellStyle name="Input [yellow] 3 3" xfId="464" xr:uid="{00000000-0005-0000-0000-000086010000}"/>
    <cellStyle name="Input [yellow] 3 4" xfId="465" xr:uid="{00000000-0005-0000-0000-000087010000}"/>
    <cellStyle name="Input [yellow] 3 5" xfId="466" xr:uid="{00000000-0005-0000-0000-000088010000}"/>
    <cellStyle name="Input [yellow] 3 6" xfId="467" xr:uid="{00000000-0005-0000-0000-000089010000}"/>
    <cellStyle name="Input [yellow] 3 7" xfId="468" xr:uid="{00000000-0005-0000-0000-00008A010000}"/>
    <cellStyle name="Input [yellow] 3 8" xfId="469" xr:uid="{00000000-0005-0000-0000-00008B010000}"/>
    <cellStyle name="Input [yellow] 3 9" xfId="470" xr:uid="{00000000-0005-0000-0000-00008C010000}"/>
    <cellStyle name="Input Cells" xfId="471" xr:uid="{00000000-0005-0000-0000-00008D010000}"/>
    <cellStyle name="Input Cells 2" xfId="472" xr:uid="{00000000-0005-0000-0000-00008E010000}"/>
    <cellStyle name="Input Cells 3" xfId="473" xr:uid="{00000000-0005-0000-0000-00008F010000}"/>
    <cellStyle name="Input Cells_110310_Výkazy CEPS 10_13062011" xfId="474" xr:uid="{00000000-0005-0000-0000-000090010000}"/>
    <cellStyle name="Kontrolní buňka 2" xfId="475" xr:uid="{00000000-0005-0000-0000-000091010000}"/>
    <cellStyle name="Linked Cells" xfId="476" xr:uid="{00000000-0005-0000-0000-000092010000}"/>
    <cellStyle name="Linked Cells 2" xfId="477" xr:uid="{00000000-0005-0000-0000-000093010000}"/>
    <cellStyle name="Linked Cells 3" xfId="478" xr:uid="{00000000-0005-0000-0000-000094010000}"/>
    <cellStyle name="Linked Cells_110310_Výkazy CEPS 10_13062011" xfId="479" xr:uid="{00000000-0005-0000-0000-000095010000}"/>
    <cellStyle name="MĚNA 2" xfId="480" xr:uid="{00000000-0005-0000-0000-000096010000}"/>
    <cellStyle name="MĚNA 2 2" xfId="481" xr:uid="{00000000-0005-0000-0000-000097010000}"/>
    <cellStyle name="MĚNA 2 3" xfId="482" xr:uid="{00000000-0005-0000-0000-000098010000}"/>
    <cellStyle name="Měna0" xfId="70" xr:uid="{00000000-0005-0000-0000-000099010000}"/>
    <cellStyle name="Milliers [0]_!!!GO" xfId="483" xr:uid="{00000000-0005-0000-0000-00009A010000}"/>
    <cellStyle name="Milliers_!!!GO" xfId="484" xr:uid="{00000000-0005-0000-0000-00009B010000}"/>
    <cellStyle name="Monétaire [0]_!!!GO" xfId="485" xr:uid="{00000000-0005-0000-0000-00009C010000}"/>
    <cellStyle name="Monétaire_!!!GO" xfId="486" xr:uid="{00000000-0005-0000-0000-00009D010000}"/>
    <cellStyle name="Nadpis 1 2" xfId="487" xr:uid="{00000000-0005-0000-0000-00009E010000}"/>
    <cellStyle name="Nadpis 2 2" xfId="488" xr:uid="{00000000-0005-0000-0000-00009F010000}"/>
    <cellStyle name="Nadpis 3 2" xfId="489" xr:uid="{00000000-0005-0000-0000-0000A0010000}"/>
    <cellStyle name="Nadpis 4 2" xfId="490" xr:uid="{00000000-0005-0000-0000-0000A1010000}"/>
    <cellStyle name="Nadpis malý" xfId="491" xr:uid="{00000000-0005-0000-0000-0000A2010000}"/>
    <cellStyle name="NADPIS1" xfId="492" xr:uid="{00000000-0005-0000-0000-0000A3010000}"/>
    <cellStyle name="NADPIS1 2" xfId="493" xr:uid="{00000000-0005-0000-0000-0000A4010000}"/>
    <cellStyle name="NADPIS1 2 2" xfId="494" xr:uid="{00000000-0005-0000-0000-0000A5010000}"/>
    <cellStyle name="NADPIS1 2 3" xfId="495" xr:uid="{00000000-0005-0000-0000-0000A6010000}"/>
    <cellStyle name="NADPIS2" xfId="496" xr:uid="{00000000-0005-0000-0000-0000A7010000}"/>
    <cellStyle name="NADPIS2 2" xfId="497" xr:uid="{00000000-0005-0000-0000-0000A8010000}"/>
    <cellStyle name="NADPIS2 2 2" xfId="498" xr:uid="{00000000-0005-0000-0000-0000A9010000}"/>
    <cellStyle name="NADPIS2 2 3" xfId="499" xr:uid="{00000000-0005-0000-0000-0000AA010000}"/>
    <cellStyle name="Název 2" xfId="500" xr:uid="{00000000-0005-0000-0000-0000AB010000}"/>
    <cellStyle name="Neutrální 2" xfId="501" xr:uid="{00000000-0005-0000-0000-0000AC010000}"/>
    <cellStyle name="Neutrální 3" xfId="502" xr:uid="{00000000-0005-0000-0000-0000AD010000}"/>
    <cellStyle name="New Times Roman" xfId="503" xr:uid="{00000000-0005-0000-0000-0000AE010000}"/>
    <cellStyle name="New Times Roman 2" xfId="504" xr:uid="{00000000-0005-0000-0000-0000AF010000}"/>
    <cellStyle name="New Times Roman 3" xfId="505" xr:uid="{00000000-0005-0000-0000-0000B0010000}"/>
    <cellStyle name="New Times Roman_110310_Výkazy CEPS 10_13062011" xfId="506" xr:uid="{00000000-0005-0000-0000-0000B1010000}"/>
    <cellStyle name="normal" xfId="71" xr:uid="{00000000-0005-0000-0000-0000B2010000}"/>
    <cellStyle name="Normal - Style1" xfId="507" xr:uid="{00000000-0005-0000-0000-0000B3010000}"/>
    <cellStyle name="Normal - Style1 2" xfId="508" xr:uid="{00000000-0005-0000-0000-0000B4010000}"/>
    <cellStyle name="Normal - Style1 3" xfId="509" xr:uid="{00000000-0005-0000-0000-0000B5010000}"/>
    <cellStyle name="Normal - Style1_110310_Výkazy CEPS 10_13062011" xfId="510" xr:uid="{00000000-0005-0000-0000-0000B6010000}"/>
    <cellStyle name="normal 2" xfId="511" xr:uid="{00000000-0005-0000-0000-0000B7010000}"/>
    <cellStyle name="Normal_!!!GO" xfId="512" xr:uid="{00000000-0005-0000-0000-0000B8010000}"/>
    <cellStyle name="Normální" xfId="0" builtinId="0"/>
    <cellStyle name="Normální 10" xfId="72" xr:uid="{00000000-0005-0000-0000-0000BA010000}"/>
    <cellStyle name="Normální 10 2" xfId="513" xr:uid="{00000000-0005-0000-0000-0000BB010000}"/>
    <cellStyle name="Normální 11" xfId="73" xr:uid="{00000000-0005-0000-0000-0000BC010000}"/>
    <cellStyle name="Normální 11 2" xfId="514" xr:uid="{00000000-0005-0000-0000-0000BD010000}"/>
    <cellStyle name="Normální 11 3" xfId="515" xr:uid="{00000000-0005-0000-0000-0000BE010000}"/>
    <cellStyle name="Normální 11 4" xfId="516" xr:uid="{00000000-0005-0000-0000-0000BF010000}"/>
    <cellStyle name="Normální 11 5" xfId="517" xr:uid="{00000000-0005-0000-0000-0000C0010000}"/>
    <cellStyle name="Normální 11 6" xfId="518" xr:uid="{00000000-0005-0000-0000-0000C1010000}"/>
    <cellStyle name="Normální 12" xfId="74" xr:uid="{00000000-0005-0000-0000-0000C2010000}"/>
    <cellStyle name="Normální 12 2" xfId="519" xr:uid="{00000000-0005-0000-0000-0000C3010000}"/>
    <cellStyle name="Normální 13" xfId="520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2" xfId="2" xr:uid="{00000000-0005-0000-0000-0000CD010000}"/>
    <cellStyle name="Normální 2 2" xfId="14" xr:uid="{00000000-0005-0000-0000-0000CE010000}"/>
    <cellStyle name="Normální 2 2 2" xfId="15" xr:uid="{00000000-0005-0000-0000-0000CF010000}"/>
    <cellStyle name="Normální 2 2 3" xfId="529" xr:uid="{00000000-0005-0000-0000-0000D0010000}"/>
    <cellStyle name="Normální 2 2 4" xfId="530" xr:uid="{00000000-0005-0000-0000-0000D1010000}"/>
    <cellStyle name="Normální 2 3" xfId="20" xr:uid="{00000000-0005-0000-0000-0000D2010000}"/>
    <cellStyle name="normální 2 4" xfId="531" xr:uid="{00000000-0005-0000-0000-0000D3010000}"/>
    <cellStyle name="Normální 2 5" xfId="532" xr:uid="{00000000-0005-0000-0000-0000D4010000}"/>
    <cellStyle name="Normální 2 6" xfId="533" xr:uid="{00000000-0005-0000-0000-0000D5010000}"/>
    <cellStyle name="normální 2_120301 Výkazy PDS 11" xfId="534" xr:uid="{00000000-0005-0000-0000-0000D6010000}"/>
    <cellStyle name="Normální 3" xfId="5" xr:uid="{00000000-0005-0000-0000-0000D7010000}"/>
    <cellStyle name="Normální 3 2" xfId="535" xr:uid="{00000000-0005-0000-0000-0000D8010000}"/>
    <cellStyle name="Normální 3 2 2" xfId="536" xr:uid="{00000000-0005-0000-0000-0000D9010000}"/>
    <cellStyle name="normální 3 3" xfId="537" xr:uid="{00000000-0005-0000-0000-0000DA010000}"/>
    <cellStyle name="Normální 3 4" xfId="538" xr:uid="{00000000-0005-0000-0000-0000DB010000}"/>
    <cellStyle name="Normální 3 5" xfId="539" xr:uid="{00000000-0005-0000-0000-0000DC010000}"/>
    <cellStyle name="Normální 4" xfId="6" xr:uid="{00000000-0005-0000-0000-0000DD010000}"/>
    <cellStyle name="Normální 4 2" xfId="75" xr:uid="{00000000-0005-0000-0000-0000DE010000}"/>
    <cellStyle name="Normální 4 2 2" xfId="540" xr:uid="{00000000-0005-0000-0000-0000DF010000}"/>
    <cellStyle name="Normální 4 2 3" xfId="541" xr:uid="{00000000-0005-0000-0000-0000E0010000}"/>
    <cellStyle name="Normální 5" xfId="16" xr:uid="{00000000-0005-0000-0000-0000E1010000}"/>
    <cellStyle name="Normální 5 2" xfId="17" xr:uid="{00000000-0005-0000-0000-0000E2010000}"/>
    <cellStyle name="Normální 5 2 2" xfId="76" xr:uid="{00000000-0005-0000-0000-0000E3010000}"/>
    <cellStyle name="Normální 5 3" xfId="19" xr:uid="{00000000-0005-0000-0000-0000E4010000}"/>
    <cellStyle name="Normální 5 4" xfId="77" xr:uid="{00000000-0005-0000-0000-0000E5010000}"/>
    <cellStyle name="Normální 6" xfId="18" xr:uid="{00000000-0005-0000-0000-0000E6010000}"/>
    <cellStyle name="Normální 6 2" xfId="78" xr:uid="{00000000-0005-0000-0000-0000E7010000}"/>
    <cellStyle name="Normální 6 3" xfId="542" xr:uid="{00000000-0005-0000-0000-0000E8010000}"/>
    <cellStyle name="Normální 7" xfId="21" xr:uid="{00000000-0005-0000-0000-0000E9010000}"/>
    <cellStyle name="Normální 7 2" xfId="57" xr:uid="{00000000-0005-0000-0000-0000EA010000}"/>
    <cellStyle name="Normální 7 3" xfId="79" xr:uid="{00000000-0005-0000-0000-0000EB010000}"/>
    <cellStyle name="Normální 8" xfId="22" xr:uid="{00000000-0005-0000-0000-0000EC010000}"/>
    <cellStyle name="Normální 8 2" xfId="80" xr:uid="{00000000-0005-0000-0000-0000ED010000}"/>
    <cellStyle name="Normální 9" xfId="23" xr:uid="{00000000-0005-0000-0000-0000EE010000}"/>
    <cellStyle name="Normální 9 2" xfId="81" xr:uid="{00000000-0005-0000-0000-0000EF010000}"/>
    <cellStyle name="Normální 9 3" xfId="543" xr:uid="{00000000-0005-0000-0000-0000F0010000}"/>
    <cellStyle name="Normální 91" xfId="544" xr:uid="{00000000-0005-0000-0000-0000F1010000}"/>
    <cellStyle name="O…‹aO‚e [0.00]_Region Orders (2)" xfId="545" xr:uid="{00000000-0005-0000-0000-0000F2010000}"/>
    <cellStyle name="O…‹aO‚e_Region Orders (2)" xfId="546" xr:uid="{00000000-0005-0000-0000-0000F3010000}"/>
    <cellStyle name="per.style" xfId="547" xr:uid="{00000000-0005-0000-0000-0000F4010000}"/>
    <cellStyle name="per.style 2" xfId="548" xr:uid="{00000000-0005-0000-0000-0000F5010000}"/>
    <cellStyle name="per.style 3" xfId="549" xr:uid="{00000000-0005-0000-0000-0000F6010000}"/>
    <cellStyle name="per.style_110310_Výkazy CEPS 10_13062011" xfId="550" xr:uid="{00000000-0005-0000-0000-0000F7010000}"/>
    <cellStyle name="Percent [2]" xfId="551" xr:uid="{00000000-0005-0000-0000-0000F8010000}"/>
    <cellStyle name="Percent [2] 2" xfId="552" xr:uid="{00000000-0005-0000-0000-0000F9010000}"/>
    <cellStyle name="Percent [2] 3" xfId="553" xr:uid="{00000000-0005-0000-0000-0000FA010000}"/>
    <cellStyle name="Pevný" xfId="82" xr:uid="{00000000-0005-0000-0000-0000FB010000}"/>
    <cellStyle name="PEVNÝ 2" xfId="554" xr:uid="{00000000-0005-0000-0000-0000FC010000}"/>
    <cellStyle name="PEVNÝ 2 2" xfId="555" xr:uid="{00000000-0005-0000-0000-0000FD010000}"/>
    <cellStyle name="PEVNÝ 2 3" xfId="556" xr:uid="{00000000-0005-0000-0000-0000FE010000}"/>
    <cellStyle name="Poznámka 2" xfId="557" xr:uid="{00000000-0005-0000-0000-0000FF010000}"/>
    <cellStyle name="Poznámka 2 10" xfId="558" xr:uid="{00000000-0005-0000-0000-000000020000}"/>
    <cellStyle name="Poznámka 2 11" xfId="559" xr:uid="{00000000-0005-0000-0000-000001020000}"/>
    <cellStyle name="Poznámka 2 12" xfId="560" xr:uid="{00000000-0005-0000-0000-000002020000}"/>
    <cellStyle name="Poznámka 2 2" xfId="561" xr:uid="{00000000-0005-0000-0000-000003020000}"/>
    <cellStyle name="Poznámka 2 2 10" xfId="562" xr:uid="{00000000-0005-0000-0000-000004020000}"/>
    <cellStyle name="Poznámka 2 2 2" xfId="563" xr:uid="{00000000-0005-0000-0000-000005020000}"/>
    <cellStyle name="Poznámka 2 2 3" xfId="564" xr:uid="{00000000-0005-0000-0000-000006020000}"/>
    <cellStyle name="Poznámka 2 2 4" xfId="565" xr:uid="{00000000-0005-0000-0000-000007020000}"/>
    <cellStyle name="Poznámka 2 2 5" xfId="566" xr:uid="{00000000-0005-0000-0000-000008020000}"/>
    <cellStyle name="Poznámka 2 2 6" xfId="567" xr:uid="{00000000-0005-0000-0000-000009020000}"/>
    <cellStyle name="Poznámka 2 2 7" xfId="568" xr:uid="{00000000-0005-0000-0000-00000A020000}"/>
    <cellStyle name="Poznámka 2 2 8" xfId="569" xr:uid="{00000000-0005-0000-0000-00000B020000}"/>
    <cellStyle name="Poznámka 2 2 9" xfId="570" xr:uid="{00000000-0005-0000-0000-00000C020000}"/>
    <cellStyle name="Poznámka 2 3" xfId="571" xr:uid="{00000000-0005-0000-0000-00000D020000}"/>
    <cellStyle name="Poznámka 2 3 10" xfId="572" xr:uid="{00000000-0005-0000-0000-00000E020000}"/>
    <cellStyle name="Poznámka 2 3 2" xfId="573" xr:uid="{00000000-0005-0000-0000-00000F020000}"/>
    <cellStyle name="Poznámka 2 3 3" xfId="574" xr:uid="{00000000-0005-0000-0000-000010020000}"/>
    <cellStyle name="Poznámka 2 3 4" xfId="575" xr:uid="{00000000-0005-0000-0000-000011020000}"/>
    <cellStyle name="Poznámka 2 3 5" xfId="576" xr:uid="{00000000-0005-0000-0000-000012020000}"/>
    <cellStyle name="Poznámka 2 3 6" xfId="577" xr:uid="{00000000-0005-0000-0000-000013020000}"/>
    <cellStyle name="Poznámka 2 3 7" xfId="578" xr:uid="{00000000-0005-0000-0000-000014020000}"/>
    <cellStyle name="Poznámka 2 3 8" xfId="579" xr:uid="{00000000-0005-0000-0000-000015020000}"/>
    <cellStyle name="Poznámka 2 3 9" xfId="580" xr:uid="{00000000-0005-0000-0000-000016020000}"/>
    <cellStyle name="Poznámka 2 4" xfId="581" xr:uid="{00000000-0005-0000-0000-000017020000}"/>
    <cellStyle name="Poznámka 2 5" xfId="582" xr:uid="{00000000-0005-0000-0000-000018020000}"/>
    <cellStyle name="Poznámka 2 6" xfId="583" xr:uid="{00000000-0005-0000-0000-000019020000}"/>
    <cellStyle name="Poznámka 2 7" xfId="584" xr:uid="{00000000-0005-0000-0000-00001A020000}"/>
    <cellStyle name="Poznámka 2 8" xfId="585" xr:uid="{00000000-0005-0000-0000-00001B020000}"/>
    <cellStyle name="Poznámka 2 9" xfId="586" xr:uid="{00000000-0005-0000-0000-00001C020000}"/>
    <cellStyle name="pricing" xfId="587" xr:uid="{00000000-0005-0000-0000-00001D020000}"/>
    <cellStyle name="pricing 2" xfId="588" xr:uid="{00000000-0005-0000-0000-00001E020000}"/>
    <cellStyle name="procent 2" xfId="589" xr:uid="{00000000-0005-0000-0000-00001F020000}"/>
    <cellStyle name="procent 2 2" xfId="590" xr:uid="{00000000-0005-0000-0000-000020020000}"/>
    <cellStyle name="Procenta" xfId="1" builtinId="5"/>
    <cellStyle name="Procenta 2" xfId="7" xr:uid="{00000000-0005-0000-0000-000022020000}"/>
    <cellStyle name="Procenta 2 2" xfId="3" xr:uid="{00000000-0005-0000-0000-000023020000}"/>
    <cellStyle name="Procenta 2 3" xfId="83" xr:uid="{00000000-0005-0000-0000-000024020000}"/>
    <cellStyle name="Procenta 2 4" xfId="591" xr:uid="{00000000-0005-0000-0000-000025020000}"/>
    <cellStyle name="Procenta 2 5" xfId="592" xr:uid="{00000000-0005-0000-0000-000026020000}"/>
    <cellStyle name="Procenta 3" xfId="84" xr:uid="{00000000-0005-0000-0000-000027020000}"/>
    <cellStyle name="Procenta 3 2" xfId="85" xr:uid="{00000000-0005-0000-0000-000028020000}"/>
    <cellStyle name="Procenta 4" xfId="593" xr:uid="{00000000-0005-0000-0000-000029020000}"/>
    <cellStyle name="Propojená buňka 2" xfId="594" xr:uid="{00000000-0005-0000-0000-00002A020000}"/>
    <cellStyle name="PSChar" xfId="595" xr:uid="{00000000-0005-0000-0000-00002B020000}"/>
    <cellStyle name="PSChar 2" xfId="596" xr:uid="{00000000-0005-0000-0000-00002C020000}"/>
    <cellStyle name="PSChar 3" xfId="597" xr:uid="{00000000-0005-0000-0000-00002D020000}"/>
    <cellStyle name="RevList" xfId="598" xr:uid="{00000000-0005-0000-0000-00002E020000}"/>
    <cellStyle name="RevList 2" xfId="599" xr:uid="{00000000-0005-0000-0000-00002F020000}"/>
    <cellStyle name="RevList 3" xfId="600" xr:uid="{00000000-0005-0000-0000-000030020000}"/>
    <cellStyle name="RevList_110310_Výkazy CEPS 10_13062011" xfId="601" xr:uid="{00000000-0005-0000-0000-000031020000}"/>
    <cellStyle name="RowLevel_1_BE (2)" xfId="602" xr:uid="{00000000-0005-0000-0000-000032020000}"/>
    <cellStyle name="SAPBEXaggData" xfId="8" xr:uid="{00000000-0005-0000-0000-000033020000}"/>
    <cellStyle name="SAPBEXaggData 10" xfId="603" xr:uid="{00000000-0005-0000-0000-000034020000}"/>
    <cellStyle name="SAPBEXaggData 11" xfId="604" xr:uid="{00000000-0005-0000-0000-000035020000}"/>
    <cellStyle name="SAPBEXaggData 2" xfId="605" xr:uid="{00000000-0005-0000-0000-000036020000}"/>
    <cellStyle name="SAPBEXaggData 2 10" xfId="606" xr:uid="{00000000-0005-0000-0000-000037020000}"/>
    <cellStyle name="SAPBEXaggData 2 11" xfId="607" xr:uid="{00000000-0005-0000-0000-000038020000}"/>
    <cellStyle name="SAPBEXaggData 2 2" xfId="608" xr:uid="{00000000-0005-0000-0000-000039020000}"/>
    <cellStyle name="SAPBEXaggData 2 3" xfId="609" xr:uid="{00000000-0005-0000-0000-00003A020000}"/>
    <cellStyle name="SAPBEXaggData 2 4" xfId="610" xr:uid="{00000000-0005-0000-0000-00003B020000}"/>
    <cellStyle name="SAPBEXaggData 2 5" xfId="611" xr:uid="{00000000-0005-0000-0000-00003C020000}"/>
    <cellStyle name="SAPBEXaggData 2 6" xfId="612" xr:uid="{00000000-0005-0000-0000-00003D020000}"/>
    <cellStyle name="SAPBEXaggData 2 7" xfId="613" xr:uid="{00000000-0005-0000-0000-00003E020000}"/>
    <cellStyle name="SAPBEXaggData 2 8" xfId="614" xr:uid="{00000000-0005-0000-0000-00003F020000}"/>
    <cellStyle name="SAPBEXaggData 2 9" xfId="615" xr:uid="{00000000-0005-0000-0000-000040020000}"/>
    <cellStyle name="SAPBEXaggData 3" xfId="616" xr:uid="{00000000-0005-0000-0000-000041020000}"/>
    <cellStyle name="SAPBEXaggData 4" xfId="617" xr:uid="{00000000-0005-0000-0000-000042020000}"/>
    <cellStyle name="SAPBEXaggData 5" xfId="618" xr:uid="{00000000-0005-0000-0000-000043020000}"/>
    <cellStyle name="SAPBEXaggData 6" xfId="619" xr:uid="{00000000-0005-0000-0000-000044020000}"/>
    <cellStyle name="SAPBEXaggData 7" xfId="620" xr:uid="{00000000-0005-0000-0000-000045020000}"/>
    <cellStyle name="SAPBEXaggData 8" xfId="621" xr:uid="{00000000-0005-0000-0000-000046020000}"/>
    <cellStyle name="SAPBEXaggData 9" xfId="622" xr:uid="{00000000-0005-0000-0000-000047020000}"/>
    <cellStyle name="SAPBEXaggDataEmph" xfId="24" xr:uid="{00000000-0005-0000-0000-000048020000}"/>
    <cellStyle name="SAPBEXaggDataEmph 10" xfId="623" xr:uid="{00000000-0005-0000-0000-000049020000}"/>
    <cellStyle name="SAPBEXaggDataEmph 11" xfId="624" xr:uid="{00000000-0005-0000-0000-00004A020000}"/>
    <cellStyle name="SAPBEXaggDataEmph 12" xfId="625" xr:uid="{00000000-0005-0000-0000-00004B020000}"/>
    <cellStyle name="SAPBEXaggDataEmph 2" xfId="626" xr:uid="{00000000-0005-0000-0000-00004C020000}"/>
    <cellStyle name="SAPBEXaggDataEmph 2 10" xfId="627" xr:uid="{00000000-0005-0000-0000-00004D020000}"/>
    <cellStyle name="SAPBEXaggDataEmph 2 2" xfId="628" xr:uid="{00000000-0005-0000-0000-00004E020000}"/>
    <cellStyle name="SAPBEXaggDataEmph 2 3" xfId="629" xr:uid="{00000000-0005-0000-0000-00004F020000}"/>
    <cellStyle name="SAPBEXaggDataEmph 2 4" xfId="630" xr:uid="{00000000-0005-0000-0000-000050020000}"/>
    <cellStyle name="SAPBEXaggDataEmph 2 5" xfId="631" xr:uid="{00000000-0005-0000-0000-000051020000}"/>
    <cellStyle name="SAPBEXaggDataEmph 2 6" xfId="632" xr:uid="{00000000-0005-0000-0000-000052020000}"/>
    <cellStyle name="SAPBEXaggDataEmph 2 7" xfId="633" xr:uid="{00000000-0005-0000-0000-000053020000}"/>
    <cellStyle name="SAPBEXaggDataEmph 2 8" xfId="634" xr:uid="{00000000-0005-0000-0000-000054020000}"/>
    <cellStyle name="SAPBEXaggDataEmph 2 9" xfId="635" xr:uid="{00000000-0005-0000-0000-000055020000}"/>
    <cellStyle name="SAPBEXaggDataEmph 3" xfId="636" xr:uid="{00000000-0005-0000-0000-000056020000}"/>
    <cellStyle name="SAPBEXaggDataEmph 4" xfId="637" xr:uid="{00000000-0005-0000-0000-000057020000}"/>
    <cellStyle name="SAPBEXaggDataEmph 5" xfId="638" xr:uid="{00000000-0005-0000-0000-000058020000}"/>
    <cellStyle name="SAPBEXaggDataEmph 6" xfId="639" xr:uid="{00000000-0005-0000-0000-000059020000}"/>
    <cellStyle name="SAPBEXaggDataEmph 7" xfId="640" xr:uid="{00000000-0005-0000-0000-00005A020000}"/>
    <cellStyle name="SAPBEXaggDataEmph 8" xfId="641" xr:uid="{00000000-0005-0000-0000-00005B020000}"/>
    <cellStyle name="SAPBEXaggDataEmph 9" xfId="642" xr:uid="{00000000-0005-0000-0000-00005C020000}"/>
    <cellStyle name="SAPBEXaggItem" xfId="9" xr:uid="{00000000-0005-0000-0000-00005D020000}"/>
    <cellStyle name="SAPBEXaggItem 10" xfId="643" xr:uid="{00000000-0005-0000-0000-00005E020000}"/>
    <cellStyle name="SAPBEXaggItem 11" xfId="644" xr:uid="{00000000-0005-0000-0000-00005F020000}"/>
    <cellStyle name="SAPBEXaggItem 2" xfId="645" xr:uid="{00000000-0005-0000-0000-000060020000}"/>
    <cellStyle name="SAPBEXaggItem 2 10" xfId="646" xr:uid="{00000000-0005-0000-0000-000061020000}"/>
    <cellStyle name="SAPBEXaggItem 2 11" xfId="647" xr:uid="{00000000-0005-0000-0000-000062020000}"/>
    <cellStyle name="SAPBEXaggItem 2 2" xfId="648" xr:uid="{00000000-0005-0000-0000-000063020000}"/>
    <cellStyle name="SAPBEXaggItem 2 3" xfId="649" xr:uid="{00000000-0005-0000-0000-000064020000}"/>
    <cellStyle name="SAPBEXaggItem 2 4" xfId="650" xr:uid="{00000000-0005-0000-0000-000065020000}"/>
    <cellStyle name="SAPBEXaggItem 2 5" xfId="651" xr:uid="{00000000-0005-0000-0000-000066020000}"/>
    <cellStyle name="SAPBEXaggItem 2 6" xfId="652" xr:uid="{00000000-0005-0000-0000-000067020000}"/>
    <cellStyle name="SAPBEXaggItem 2 7" xfId="653" xr:uid="{00000000-0005-0000-0000-000068020000}"/>
    <cellStyle name="SAPBEXaggItem 2 8" xfId="654" xr:uid="{00000000-0005-0000-0000-000069020000}"/>
    <cellStyle name="SAPBEXaggItem 2 9" xfId="655" xr:uid="{00000000-0005-0000-0000-00006A020000}"/>
    <cellStyle name="SAPBEXaggItem 3" xfId="656" xr:uid="{00000000-0005-0000-0000-00006B020000}"/>
    <cellStyle name="SAPBEXaggItem 4" xfId="657" xr:uid="{00000000-0005-0000-0000-00006C020000}"/>
    <cellStyle name="SAPBEXaggItem 5" xfId="658" xr:uid="{00000000-0005-0000-0000-00006D020000}"/>
    <cellStyle name="SAPBEXaggItem 6" xfId="659" xr:uid="{00000000-0005-0000-0000-00006E020000}"/>
    <cellStyle name="SAPBEXaggItem 7" xfId="660" xr:uid="{00000000-0005-0000-0000-00006F020000}"/>
    <cellStyle name="SAPBEXaggItem 8" xfId="661" xr:uid="{00000000-0005-0000-0000-000070020000}"/>
    <cellStyle name="SAPBEXaggItem 9" xfId="662" xr:uid="{00000000-0005-0000-0000-000071020000}"/>
    <cellStyle name="SAPBEXaggItemX" xfId="25" xr:uid="{00000000-0005-0000-0000-000072020000}"/>
    <cellStyle name="SAPBEXaggItemX 10" xfId="663" xr:uid="{00000000-0005-0000-0000-000073020000}"/>
    <cellStyle name="SAPBEXaggItemX 11" xfId="664" xr:uid="{00000000-0005-0000-0000-000074020000}"/>
    <cellStyle name="SAPBEXaggItemX 12" xfId="665" xr:uid="{00000000-0005-0000-0000-000075020000}"/>
    <cellStyle name="SAPBEXaggItemX 2" xfId="666" xr:uid="{00000000-0005-0000-0000-000076020000}"/>
    <cellStyle name="SAPBEXaggItemX 2 10" xfId="667" xr:uid="{00000000-0005-0000-0000-000077020000}"/>
    <cellStyle name="SAPBEXaggItemX 2 2" xfId="668" xr:uid="{00000000-0005-0000-0000-000078020000}"/>
    <cellStyle name="SAPBEXaggItemX 2 3" xfId="669" xr:uid="{00000000-0005-0000-0000-000079020000}"/>
    <cellStyle name="SAPBEXaggItemX 2 4" xfId="670" xr:uid="{00000000-0005-0000-0000-00007A020000}"/>
    <cellStyle name="SAPBEXaggItemX 2 5" xfId="671" xr:uid="{00000000-0005-0000-0000-00007B020000}"/>
    <cellStyle name="SAPBEXaggItemX 2 6" xfId="672" xr:uid="{00000000-0005-0000-0000-00007C020000}"/>
    <cellStyle name="SAPBEXaggItemX 2 7" xfId="673" xr:uid="{00000000-0005-0000-0000-00007D020000}"/>
    <cellStyle name="SAPBEXaggItemX 2 8" xfId="674" xr:uid="{00000000-0005-0000-0000-00007E020000}"/>
    <cellStyle name="SAPBEXaggItemX 2 9" xfId="675" xr:uid="{00000000-0005-0000-0000-00007F020000}"/>
    <cellStyle name="SAPBEXaggItemX 3" xfId="676" xr:uid="{00000000-0005-0000-0000-000080020000}"/>
    <cellStyle name="SAPBEXaggItemX 4" xfId="677" xr:uid="{00000000-0005-0000-0000-000081020000}"/>
    <cellStyle name="SAPBEXaggItemX 5" xfId="678" xr:uid="{00000000-0005-0000-0000-000082020000}"/>
    <cellStyle name="SAPBEXaggItemX 6" xfId="679" xr:uid="{00000000-0005-0000-0000-000083020000}"/>
    <cellStyle name="SAPBEXaggItemX 7" xfId="680" xr:uid="{00000000-0005-0000-0000-000084020000}"/>
    <cellStyle name="SAPBEXaggItemX 8" xfId="681" xr:uid="{00000000-0005-0000-0000-000085020000}"/>
    <cellStyle name="SAPBEXaggItemX 9" xfId="682" xr:uid="{00000000-0005-0000-0000-000086020000}"/>
    <cellStyle name="SAPBEXexcBad7" xfId="26" xr:uid="{00000000-0005-0000-0000-000087020000}"/>
    <cellStyle name="SAPBEXexcBad7 10" xfId="683" xr:uid="{00000000-0005-0000-0000-000088020000}"/>
    <cellStyle name="SAPBEXexcBad7 11" xfId="684" xr:uid="{00000000-0005-0000-0000-000089020000}"/>
    <cellStyle name="SAPBEXexcBad7 12" xfId="685" xr:uid="{00000000-0005-0000-0000-00008A020000}"/>
    <cellStyle name="SAPBEXexcBad7 2" xfId="686" xr:uid="{00000000-0005-0000-0000-00008B020000}"/>
    <cellStyle name="SAPBEXexcBad7 2 10" xfId="687" xr:uid="{00000000-0005-0000-0000-00008C020000}"/>
    <cellStyle name="SAPBEXexcBad7 2 2" xfId="688" xr:uid="{00000000-0005-0000-0000-00008D020000}"/>
    <cellStyle name="SAPBEXexcBad7 2 3" xfId="689" xr:uid="{00000000-0005-0000-0000-00008E020000}"/>
    <cellStyle name="SAPBEXexcBad7 2 4" xfId="690" xr:uid="{00000000-0005-0000-0000-00008F020000}"/>
    <cellStyle name="SAPBEXexcBad7 2 5" xfId="691" xr:uid="{00000000-0005-0000-0000-000090020000}"/>
    <cellStyle name="SAPBEXexcBad7 2 6" xfId="692" xr:uid="{00000000-0005-0000-0000-000091020000}"/>
    <cellStyle name="SAPBEXexcBad7 2 7" xfId="693" xr:uid="{00000000-0005-0000-0000-000092020000}"/>
    <cellStyle name="SAPBEXexcBad7 2 8" xfId="694" xr:uid="{00000000-0005-0000-0000-000093020000}"/>
    <cellStyle name="SAPBEXexcBad7 2 9" xfId="695" xr:uid="{00000000-0005-0000-0000-000094020000}"/>
    <cellStyle name="SAPBEXexcBad7 3" xfId="696" xr:uid="{00000000-0005-0000-0000-000095020000}"/>
    <cellStyle name="SAPBEXexcBad7 4" xfId="697" xr:uid="{00000000-0005-0000-0000-000096020000}"/>
    <cellStyle name="SAPBEXexcBad7 5" xfId="698" xr:uid="{00000000-0005-0000-0000-000097020000}"/>
    <cellStyle name="SAPBEXexcBad7 6" xfId="699" xr:uid="{00000000-0005-0000-0000-000098020000}"/>
    <cellStyle name="SAPBEXexcBad7 7" xfId="700" xr:uid="{00000000-0005-0000-0000-000099020000}"/>
    <cellStyle name="SAPBEXexcBad7 8" xfId="701" xr:uid="{00000000-0005-0000-0000-00009A020000}"/>
    <cellStyle name="SAPBEXexcBad7 9" xfId="702" xr:uid="{00000000-0005-0000-0000-00009B020000}"/>
    <cellStyle name="SAPBEXexcBad8" xfId="27" xr:uid="{00000000-0005-0000-0000-00009C020000}"/>
    <cellStyle name="SAPBEXexcBad8 10" xfId="703" xr:uid="{00000000-0005-0000-0000-00009D020000}"/>
    <cellStyle name="SAPBEXexcBad8 11" xfId="704" xr:uid="{00000000-0005-0000-0000-00009E020000}"/>
    <cellStyle name="SAPBEXexcBad8 12" xfId="705" xr:uid="{00000000-0005-0000-0000-00009F020000}"/>
    <cellStyle name="SAPBEXexcBad8 2" xfId="706" xr:uid="{00000000-0005-0000-0000-0000A0020000}"/>
    <cellStyle name="SAPBEXexcBad8 2 10" xfId="707" xr:uid="{00000000-0005-0000-0000-0000A1020000}"/>
    <cellStyle name="SAPBEXexcBad8 2 2" xfId="708" xr:uid="{00000000-0005-0000-0000-0000A2020000}"/>
    <cellStyle name="SAPBEXexcBad8 2 3" xfId="709" xr:uid="{00000000-0005-0000-0000-0000A3020000}"/>
    <cellStyle name="SAPBEXexcBad8 2 4" xfId="710" xr:uid="{00000000-0005-0000-0000-0000A4020000}"/>
    <cellStyle name="SAPBEXexcBad8 2 5" xfId="711" xr:uid="{00000000-0005-0000-0000-0000A5020000}"/>
    <cellStyle name="SAPBEXexcBad8 2 6" xfId="712" xr:uid="{00000000-0005-0000-0000-0000A6020000}"/>
    <cellStyle name="SAPBEXexcBad8 2 7" xfId="713" xr:uid="{00000000-0005-0000-0000-0000A7020000}"/>
    <cellStyle name="SAPBEXexcBad8 2 8" xfId="714" xr:uid="{00000000-0005-0000-0000-0000A8020000}"/>
    <cellStyle name="SAPBEXexcBad8 2 9" xfId="715" xr:uid="{00000000-0005-0000-0000-0000A9020000}"/>
    <cellStyle name="SAPBEXexcBad8 3" xfId="716" xr:uid="{00000000-0005-0000-0000-0000AA020000}"/>
    <cellStyle name="SAPBEXexcBad8 4" xfId="717" xr:uid="{00000000-0005-0000-0000-0000AB020000}"/>
    <cellStyle name="SAPBEXexcBad8 5" xfId="718" xr:uid="{00000000-0005-0000-0000-0000AC020000}"/>
    <cellStyle name="SAPBEXexcBad8 6" xfId="719" xr:uid="{00000000-0005-0000-0000-0000AD020000}"/>
    <cellStyle name="SAPBEXexcBad8 7" xfId="720" xr:uid="{00000000-0005-0000-0000-0000AE020000}"/>
    <cellStyle name="SAPBEXexcBad8 8" xfId="721" xr:uid="{00000000-0005-0000-0000-0000AF020000}"/>
    <cellStyle name="SAPBEXexcBad8 9" xfId="722" xr:uid="{00000000-0005-0000-0000-0000B0020000}"/>
    <cellStyle name="SAPBEXexcBad9" xfId="28" xr:uid="{00000000-0005-0000-0000-0000B1020000}"/>
    <cellStyle name="SAPBEXexcBad9 10" xfId="723" xr:uid="{00000000-0005-0000-0000-0000B2020000}"/>
    <cellStyle name="SAPBEXexcBad9 11" xfId="724" xr:uid="{00000000-0005-0000-0000-0000B3020000}"/>
    <cellStyle name="SAPBEXexcBad9 12" xfId="725" xr:uid="{00000000-0005-0000-0000-0000B4020000}"/>
    <cellStyle name="SAPBEXexcBad9 2" xfId="726" xr:uid="{00000000-0005-0000-0000-0000B5020000}"/>
    <cellStyle name="SAPBEXexcBad9 2 10" xfId="727" xr:uid="{00000000-0005-0000-0000-0000B6020000}"/>
    <cellStyle name="SAPBEXexcBad9 2 2" xfId="728" xr:uid="{00000000-0005-0000-0000-0000B7020000}"/>
    <cellStyle name="SAPBEXexcBad9 2 3" xfId="729" xr:uid="{00000000-0005-0000-0000-0000B8020000}"/>
    <cellStyle name="SAPBEXexcBad9 2 4" xfId="730" xr:uid="{00000000-0005-0000-0000-0000B9020000}"/>
    <cellStyle name="SAPBEXexcBad9 2 5" xfId="731" xr:uid="{00000000-0005-0000-0000-0000BA020000}"/>
    <cellStyle name="SAPBEXexcBad9 2 6" xfId="732" xr:uid="{00000000-0005-0000-0000-0000BB020000}"/>
    <cellStyle name="SAPBEXexcBad9 2 7" xfId="733" xr:uid="{00000000-0005-0000-0000-0000BC020000}"/>
    <cellStyle name="SAPBEXexcBad9 2 8" xfId="734" xr:uid="{00000000-0005-0000-0000-0000BD020000}"/>
    <cellStyle name="SAPBEXexcBad9 2 9" xfId="735" xr:uid="{00000000-0005-0000-0000-0000BE020000}"/>
    <cellStyle name="SAPBEXexcBad9 3" xfId="736" xr:uid="{00000000-0005-0000-0000-0000BF020000}"/>
    <cellStyle name="SAPBEXexcBad9 4" xfId="737" xr:uid="{00000000-0005-0000-0000-0000C0020000}"/>
    <cellStyle name="SAPBEXexcBad9 5" xfId="738" xr:uid="{00000000-0005-0000-0000-0000C1020000}"/>
    <cellStyle name="SAPBEXexcBad9 6" xfId="739" xr:uid="{00000000-0005-0000-0000-0000C2020000}"/>
    <cellStyle name="SAPBEXexcBad9 7" xfId="740" xr:uid="{00000000-0005-0000-0000-0000C3020000}"/>
    <cellStyle name="SAPBEXexcBad9 8" xfId="741" xr:uid="{00000000-0005-0000-0000-0000C4020000}"/>
    <cellStyle name="SAPBEXexcBad9 9" xfId="742" xr:uid="{00000000-0005-0000-0000-0000C5020000}"/>
    <cellStyle name="SAPBEXexcCritical4" xfId="29" xr:uid="{00000000-0005-0000-0000-0000C6020000}"/>
    <cellStyle name="SAPBEXexcCritical4 10" xfId="743" xr:uid="{00000000-0005-0000-0000-0000C7020000}"/>
    <cellStyle name="SAPBEXexcCritical4 11" xfId="744" xr:uid="{00000000-0005-0000-0000-0000C8020000}"/>
    <cellStyle name="SAPBEXexcCritical4 12" xfId="745" xr:uid="{00000000-0005-0000-0000-0000C9020000}"/>
    <cellStyle name="SAPBEXexcCritical4 2" xfId="746" xr:uid="{00000000-0005-0000-0000-0000CA020000}"/>
    <cellStyle name="SAPBEXexcCritical4 2 10" xfId="747" xr:uid="{00000000-0005-0000-0000-0000CB020000}"/>
    <cellStyle name="SAPBEXexcCritical4 2 2" xfId="748" xr:uid="{00000000-0005-0000-0000-0000CC020000}"/>
    <cellStyle name="SAPBEXexcCritical4 2 3" xfId="749" xr:uid="{00000000-0005-0000-0000-0000CD020000}"/>
    <cellStyle name="SAPBEXexcCritical4 2 4" xfId="750" xr:uid="{00000000-0005-0000-0000-0000CE020000}"/>
    <cellStyle name="SAPBEXexcCritical4 2 5" xfId="751" xr:uid="{00000000-0005-0000-0000-0000CF020000}"/>
    <cellStyle name="SAPBEXexcCritical4 2 6" xfId="752" xr:uid="{00000000-0005-0000-0000-0000D0020000}"/>
    <cellStyle name="SAPBEXexcCritical4 2 7" xfId="753" xr:uid="{00000000-0005-0000-0000-0000D1020000}"/>
    <cellStyle name="SAPBEXexcCritical4 2 8" xfId="754" xr:uid="{00000000-0005-0000-0000-0000D2020000}"/>
    <cellStyle name="SAPBEXexcCritical4 2 9" xfId="755" xr:uid="{00000000-0005-0000-0000-0000D3020000}"/>
    <cellStyle name="SAPBEXexcCritical4 3" xfId="756" xr:uid="{00000000-0005-0000-0000-0000D4020000}"/>
    <cellStyle name="SAPBEXexcCritical4 4" xfId="757" xr:uid="{00000000-0005-0000-0000-0000D5020000}"/>
    <cellStyle name="SAPBEXexcCritical4 5" xfId="758" xr:uid="{00000000-0005-0000-0000-0000D6020000}"/>
    <cellStyle name="SAPBEXexcCritical4 6" xfId="759" xr:uid="{00000000-0005-0000-0000-0000D7020000}"/>
    <cellStyle name="SAPBEXexcCritical4 7" xfId="760" xr:uid="{00000000-0005-0000-0000-0000D8020000}"/>
    <cellStyle name="SAPBEXexcCritical4 8" xfId="761" xr:uid="{00000000-0005-0000-0000-0000D9020000}"/>
    <cellStyle name="SAPBEXexcCritical4 9" xfId="762" xr:uid="{00000000-0005-0000-0000-0000DA020000}"/>
    <cellStyle name="SAPBEXexcCritical5" xfId="30" xr:uid="{00000000-0005-0000-0000-0000DB020000}"/>
    <cellStyle name="SAPBEXexcCritical5 10" xfId="763" xr:uid="{00000000-0005-0000-0000-0000DC020000}"/>
    <cellStyle name="SAPBEXexcCritical5 11" xfId="764" xr:uid="{00000000-0005-0000-0000-0000DD020000}"/>
    <cellStyle name="SAPBEXexcCritical5 12" xfId="765" xr:uid="{00000000-0005-0000-0000-0000DE020000}"/>
    <cellStyle name="SAPBEXexcCritical5 2" xfId="766" xr:uid="{00000000-0005-0000-0000-0000DF020000}"/>
    <cellStyle name="SAPBEXexcCritical5 2 10" xfId="767" xr:uid="{00000000-0005-0000-0000-0000E0020000}"/>
    <cellStyle name="SAPBEXexcCritical5 2 2" xfId="768" xr:uid="{00000000-0005-0000-0000-0000E1020000}"/>
    <cellStyle name="SAPBEXexcCritical5 2 3" xfId="769" xr:uid="{00000000-0005-0000-0000-0000E2020000}"/>
    <cellStyle name="SAPBEXexcCritical5 2 4" xfId="770" xr:uid="{00000000-0005-0000-0000-0000E3020000}"/>
    <cellStyle name="SAPBEXexcCritical5 2 5" xfId="771" xr:uid="{00000000-0005-0000-0000-0000E4020000}"/>
    <cellStyle name="SAPBEXexcCritical5 2 6" xfId="772" xr:uid="{00000000-0005-0000-0000-0000E5020000}"/>
    <cellStyle name="SAPBEXexcCritical5 2 7" xfId="773" xr:uid="{00000000-0005-0000-0000-0000E6020000}"/>
    <cellStyle name="SAPBEXexcCritical5 2 8" xfId="774" xr:uid="{00000000-0005-0000-0000-0000E7020000}"/>
    <cellStyle name="SAPBEXexcCritical5 2 9" xfId="775" xr:uid="{00000000-0005-0000-0000-0000E8020000}"/>
    <cellStyle name="SAPBEXexcCritical5 3" xfId="776" xr:uid="{00000000-0005-0000-0000-0000E9020000}"/>
    <cellStyle name="SAPBEXexcCritical5 4" xfId="777" xr:uid="{00000000-0005-0000-0000-0000EA020000}"/>
    <cellStyle name="SAPBEXexcCritical5 5" xfId="778" xr:uid="{00000000-0005-0000-0000-0000EB020000}"/>
    <cellStyle name="SAPBEXexcCritical5 6" xfId="779" xr:uid="{00000000-0005-0000-0000-0000EC020000}"/>
    <cellStyle name="SAPBEXexcCritical5 7" xfId="780" xr:uid="{00000000-0005-0000-0000-0000ED020000}"/>
    <cellStyle name="SAPBEXexcCritical5 8" xfId="781" xr:uid="{00000000-0005-0000-0000-0000EE020000}"/>
    <cellStyle name="SAPBEXexcCritical5 9" xfId="782" xr:uid="{00000000-0005-0000-0000-0000EF020000}"/>
    <cellStyle name="SAPBEXexcCritical6" xfId="31" xr:uid="{00000000-0005-0000-0000-0000F0020000}"/>
    <cellStyle name="SAPBEXexcCritical6 10" xfId="783" xr:uid="{00000000-0005-0000-0000-0000F1020000}"/>
    <cellStyle name="SAPBEXexcCritical6 11" xfId="784" xr:uid="{00000000-0005-0000-0000-0000F2020000}"/>
    <cellStyle name="SAPBEXexcCritical6 12" xfId="785" xr:uid="{00000000-0005-0000-0000-0000F3020000}"/>
    <cellStyle name="SAPBEXexcCritical6 2" xfId="786" xr:uid="{00000000-0005-0000-0000-0000F4020000}"/>
    <cellStyle name="SAPBEXexcCritical6 2 10" xfId="787" xr:uid="{00000000-0005-0000-0000-0000F5020000}"/>
    <cellStyle name="SAPBEXexcCritical6 2 2" xfId="788" xr:uid="{00000000-0005-0000-0000-0000F6020000}"/>
    <cellStyle name="SAPBEXexcCritical6 2 3" xfId="789" xr:uid="{00000000-0005-0000-0000-0000F7020000}"/>
    <cellStyle name="SAPBEXexcCritical6 2 4" xfId="790" xr:uid="{00000000-0005-0000-0000-0000F8020000}"/>
    <cellStyle name="SAPBEXexcCritical6 2 5" xfId="791" xr:uid="{00000000-0005-0000-0000-0000F9020000}"/>
    <cellStyle name="SAPBEXexcCritical6 2 6" xfId="792" xr:uid="{00000000-0005-0000-0000-0000FA020000}"/>
    <cellStyle name="SAPBEXexcCritical6 2 7" xfId="793" xr:uid="{00000000-0005-0000-0000-0000FB020000}"/>
    <cellStyle name="SAPBEXexcCritical6 2 8" xfId="794" xr:uid="{00000000-0005-0000-0000-0000FC020000}"/>
    <cellStyle name="SAPBEXexcCritical6 2 9" xfId="795" xr:uid="{00000000-0005-0000-0000-0000FD020000}"/>
    <cellStyle name="SAPBEXexcCritical6 3" xfId="796" xr:uid="{00000000-0005-0000-0000-0000FE020000}"/>
    <cellStyle name="SAPBEXexcCritical6 4" xfId="797" xr:uid="{00000000-0005-0000-0000-0000FF020000}"/>
    <cellStyle name="SAPBEXexcCritical6 5" xfId="798" xr:uid="{00000000-0005-0000-0000-000000030000}"/>
    <cellStyle name="SAPBEXexcCritical6 6" xfId="799" xr:uid="{00000000-0005-0000-0000-000001030000}"/>
    <cellStyle name="SAPBEXexcCritical6 7" xfId="800" xr:uid="{00000000-0005-0000-0000-000002030000}"/>
    <cellStyle name="SAPBEXexcCritical6 8" xfId="801" xr:uid="{00000000-0005-0000-0000-000003030000}"/>
    <cellStyle name="SAPBEXexcCritical6 9" xfId="802" xr:uid="{00000000-0005-0000-0000-000004030000}"/>
    <cellStyle name="SAPBEXexcGood1" xfId="32" xr:uid="{00000000-0005-0000-0000-000005030000}"/>
    <cellStyle name="SAPBEXexcGood1 10" xfId="803" xr:uid="{00000000-0005-0000-0000-000006030000}"/>
    <cellStyle name="SAPBEXexcGood1 11" xfId="804" xr:uid="{00000000-0005-0000-0000-000007030000}"/>
    <cellStyle name="SAPBEXexcGood1 12" xfId="805" xr:uid="{00000000-0005-0000-0000-000008030000}"/>
    <cellStyle name="SAPBEXexcGood1 2" xfId="806" xr:uid="{00000000-0005-0000-0000-000009030000}"/>
    <cellStyle name="SAPBEXexcGood1 2 10" xfId="807" xr:uid="{00000000-0005-0000-0000-00000A030000}"/>
    <cellStyle name="SAPBEXexcGood1 2 2" xfId="808" xr:uid="{00000000-0005-0000-0000-00000B030000}"/>
    <cellStyle name="SAPBEXexcGood1 2 3" xfId="809" xr:uid="{00000000-0005-0000-0000-00000C030000}"/>
    <cellStyle name="SAPBEXexcGood1 2 4" xfId="810" xr:uid="{00000000-0005-0000-0000-00000D030000}"/>
    <cellStyle name="SAPBEXexcGood1 2 5" xfId="811" xr:uid="{00000000-0005-0000-0000-00000E030000}"/>
    <cellStyle name="SAPBEXexcGood1 2 6" xfId="812" xr:uid="{00000000-0005-0000-0000-00000F030000}"/>
    <cellStyle name="SAPBEXexcGood1 2 7" xfId="813" xr:uid="{00000000-0005-0000-0000-000010030000}"/>
    <cellStyle name="SAPBEXexcGood1 2 8" xfId="814" xr:uid="{00000000-0005-0000-0000-000011030000}"/>
    <cellStyle name="SAPBEXexcGood1 2 9" xfId="815" xr:uid="{00000000-0005-0000-0000-000012030000}"/>
    <cellStyle name="SAPBEXexcGood1 3" xfId="816" xr:uid="{00000000-0005-0000-0000-000013030000}"/>
    <cellStyle name="SAPBEXexcGood1 4" xfId="817" xr:uid="{00000000-0005-0000-0000-000014030000}"/>
    <cellStyle name="SAPBEXexcGood1 5" xfId="818" xr:uid="{00000000-0005-0000-0000-000015030000}"/>
    <cellStyle name="SAPBEXexcGood1 6" xfId="819" xr:uid="{00000000-0005-0000-0000-000016030000}"/>
    <cellStyle name="SAPBEXexcGood1 7" xfId="820" xr:uid="{00000000-0005-0000-0000-000017030000}"/>
    <cellStyle name="SAPBEXexcGood1 8" xfId="821" xr:uid="{00000000-0005-0000-0000-000018030000}"/>
    <cellStyle name="SAPBEXexcGood1 9" xfId="822" xr:uid="{00000000-0005-0000-0000-000019030000}"/>
    <cellStyle name="SAPBEXexcGood2" xfId="33" xr:uid="{00000000-0005-0000-0000-00001A030000}"/>
    <cellStyle name="SAPBEXexcGood2 10" xfId="823" xr:uid="{00000000-0005-0000-0000-00001B030000}"/>
    <cellStyle name="SAPBEXexcGood2 11" xfId="824" xr:uid="{00000000-0005-0000-0000-00001C030000}"/>
    <cellStyle name="SAPBEXexcGood2 12" xfId="825" xr:uid="{00000000-0005-0000-0000-00001D030000}"/>
    <cellStyle name="SAPBEXexcGood2 2" xfId="826" xr:uid="{00000000-0005-0000-0000-00001E030000}"/>
    <cellStyle name="SAPBEXexcGood2 2 10" xfId="827" xr:uid="{00000000-0005-0000-0000-00001F030000}"/>
    <cellStyle name="SAPBEXexcGood2 2 2" xfId="828" xr:uid="{00000000-0005-0000-0000-000020030000}"/>
    <cellStyle name="SAPBEXexcGood2 2 3" xfId="829" xr:uid="{00000000-0005-0000-0000-000021030000}"/>
    <cellStyle name="SAPBEXexcGood2 2 4" xfId="830" xr:uid="{00000000-0005-0000-0000-000022030000}"/>
    <cellStyle name="SAPBEXexcGood2 2 5" xfId="831" xr:uid="{00000000-0005-0000-0000-000023030000}"/>
    <cellStyle name="SAPBEXexcGood2 2 6" xfId="832" xr:uid="{00000000-0005-0000-0000-000024030000}"/>
    <cellStyle name="SAPBEXexcGood2 2 7" xfId="833" xr:uid="{00000000-0005-0000-0000-000025030000}"/>
    <cellStyle name="SAPBEXexcGood2 2 8" xfId="834" xr:uid="{00000000-0005-0000-0000-000026030000}"/>
    <cellStyle name="SAPBEXexcGood2 2 9" xfId="835" xr:uid="{00000000-0005-0000-0000-000027030000}"/>
    <cellStyle name="SAPBEXexcGood2 3" xfId="836" xr:uid="{00000000-0005-0000-0000-000028030000}"/>
    <cellStyle name="SAPBEXexcGood2 4" xfId="837" xr:uid="{00000000-0005-0000-0000-000029030000}"/>
    <cellStyle name="SAPBEXexcGood2 5" xfId="838" xr:uid="{00000000-0005-0000-0000-00002A030000}"/>
    <cellStyle name="SAPBEXexcGood2 6" xfId="839" xr:uid="{00000000-0005-0000-0000-00002B030000}"/>
    <cellStyle name="SAPBEXexcGood2 7" xfId="840" xr:uid="{00000000-0005-0000-0000-00002C030000}"/>
    <cellStyle name="SAPBEXexcGood2 8" xfId="841" xr:uid="{00000000-0005-0000-0000-00002D030000}"/>
    <cellStyle name="SAPBEXexcGood2 9" xfId="842" xr:uid="{00000000-0005-0000-0000-00002E030000}"/>
    <cellStyle name="SAPBEXexcGood3" xfId="34" xr:uid="{00000000-0005-0000-0000-00002F030000}"/>
    <cellStyle name="SAPBEXexcGood3 10" xfId="843" xr:uid="{00000000-0005-0000-0000-000030030000}"/>
    <cellStyle name="SAPBEXexcGood3 11" xfId="844" xr:uid="{00000000-0005-0000-0000-000031030000}"/>
    <cellStyle name="SAPBEXexcGood3 12" xfId="845" xr:uid="{00000000-0005-0000-0000-000032030000}"/>
    <cellStyle name="SAPBEXexcGood3 2" xfId="846" xr:uid="{00000000-0005-0000-0000-000033030000}"/>
    <cellStyle name="SAPBEXexcGood3 2 10" xfId="847" xr:uid="{00000000-0005-0000-0000-000034030000}"/>
    <cellStyle name="SAPBEXexcGood3 2 2" xfId="848" xr:uid="{00000000-0005-0000-0000-000035030000}"/>
    <cellStyle name="SAPBEXexcGood3 2 3" xfId="849" xr:uid="{00000000-0005-0000-0000-000036030000}"/>
    <cellStyle name="SAPBEXexcGood3 2 4" xfId="850" xr:uid="{00000000-0005-0000-0000-000037030000}"/>
    <cellStyle name="SAPBEXexcGood3 2 5" xfId="851" xr:uid="{00000000-0005-0000-0000-000038030000}"/>
    <cellStyle name="SAPBEXexcGood3 2 6" xfId="852" xr:uid="{00000000-0005-0000-0000-000039030000}"/>
    <cellStyle name="SAPBEXexcGood3 2 7" xfId="853" xr:uid="{00000000-0005-0000-0000-00003A030000}"/>
    <cellStyle name="SAPBEXexcGood3 2 8" xfId="854" xr:uid="{00000000-0005-0000-0000-00003B030000}"/>
    <cellStyle name="SAPBEXexcGood3 2 9" xfId="855" xr:uid="{00000000-0005-0000-0000-00003C030000}"/>
    <cellStyle name="SAPBEXexcGood3 3" xfId="856" xr:uid="{00000000-0005-0000-0000-00003D030000}"/>
    <cellStyle name="SAPBEXexcGood3 4" xfId="857" xr:uid="{00000000-0005-0000-0000-00003E030000}"/>
    <cellStyle name="SAPBEXexcGood3 5" xfId="858" xr:uid="{00000000-0005-0000-0000-00003F030000}"/>
    <cellStyle name="SAPBEXexcGood3 6" xfId="859" xr:uid="{00000000-0005-0000-0000-000040030000}"/>
    <cellStyle name="SAPBEXexcGood3 7" xfId="860" xr:uid="{00000000-0005-0000-0000-000041030000}"/>
    <cellStyle name="SAPBEXexcGood3 8" xfId="861" xr:uid="{00000000-0005-0000-0000-000042030000}"/>
    <cellStyle name="SAPBEXexcGood3 9" xfId="862" xr:uid="{00000000-0005-0000-0000-000043030000}"/>
    <cellStyle name="SAPBEXfilterDrill" xfId="35" xr:uid="{00000000-0005-0000-0000-000044030000}"/>
    <cellStyle name="SAPBEXfilterDrill 10" xfId="863" xr:uid="{00000000-0005-0000-0000-000045030000}"/>
    <cellStyle name="SAPBEXfilterDrill 11" xfId="864" xr:uid="{00000000-0005-0000-0000-000046030000}"/>
    <cellStyle name="SAPBEXfilterDrill 12" xfId="865" xr:uid="{00000000-0005-0000-0000-000047030000}"/>
    <cellStyle name="SAPBEXfilterDrill 2" xfId="866" xr:uid="{00000000-0005-0000-0000-000048030000}"/>
    <cellStyle name="SAPBEXfilterDrill 2 10" xfId="867" xr:uid="{00000000-0005-0000-0000-000049030000}"/>
    <cellStyle name="SAPBEXfilterDrill 2 2" xfId="868" xr:uid="{00000000-0005-0000-0000-00004A030000}"/>
    <cellStyle name="SAPBEXfilterDrill 2 3" xfId="869" xr:uid="{00000000-0005-0000-0000-00004B030000}"/>
    <cellStyle name="SAPBEXfilterDrill 2 4" xfId="870" xr:uid="{00000000-0005-0000-0000-00004C030000}"/>
    <cellStyle name="SAPBEXfilterDrill 2 5" xfId="871" xr:uid="{00000000-0005-0000-0000-00004D030000}"/>
    <cellStyle name="SAPBEXfilterDrill 2 6" xfId="872" xr:uid="{00000000-0005-0000-0000-00004E030000}"/>
    <cellStyle name="SAPBEXfilterDrill 2 7" xfId="873" xr:uid="{00000000-0005-0000-0000-00004F030000}"/>
    <cellStyle name="SAPBEXfilterDrill 2 8" xfId="874" xr:uid="{00000000-0005-0000-0000-000050030000}"/>
    <cellStyle name="SAPBEXfilterDrill 2 9" xfId="875" xr:uid="{00000000-0005-0000-0000-000051030000}"/>
    <cellStyle name="SAPBEXfilterDrill 3" xfId="876" xr:uid="{00000000-0005-0000-0000-000052030000}"/>
    <cellStyle name="SAPBEXfilterDrill 4" xfId="877" xr:uid="{00000000-0005-0000-0000-000053030000}"/>
    <cellStyle name="SAPBEXfilterDrill 5" xfId="878" xr:uid="{00000000-0005-0000-0000-000054030000}"/>
    <cellStyle name="SAPBEXfilterDrill 6" xfId="879" xr:uid="{00000000-0005-0000-0000-000055030000}"/>
    <cellStyle name="SAPBEXfilterDrill 7" xfId="880" xr:uid="{00000000-0005-0000-0000-000056030000}"/>
    <cellStyle name="SAPBEXfilterDrill 8" xfId="881" xr:uid="{00000000-0005-0000-0000-000057030000}"/>
    <cellStyle name="SAPBEXfilterDrill 9" xfId="882" xr:uid="{00000000-0005-0000-0000-000058030000}"/>
    <cellStyle name="SAPBEXfilterItem" xfId="36" xr:uid="{00000000-0005-0000-0000-000059030000}"/>
    <cellStyle name="SAPBEXfilterItem 10" xfId="883" xr:uid="{00000000-0005-0000-0000-00005A030000}"/>
    <cellStyle name="SAPBEXfilterItem 11" xfId="884" xr:uid="{00000000-0005-0000-0000-00005B030000}"/>
    <cellStyle name="SAPBEXfilterItem 12" xfId="885" xr:uid="{00000000-0005-0000-0000-00005C030000}"/>
    <cellStyle name="SAPBEXfilterItem 2" xfId="886" xr:uid="{00000000-0005-0000-0000-00005D030000}"/>
    <cellStyle name="SAPBEXfilterItem 2 10" xfId="887" xr:uid="{00000000-0005-0000-0000-00005E030000}"/>
    <cellStyle name="SAPBEXfilterItem 2 2" xfId="888" xr:uid="{00000000-0005-0000-0000-00005F030000}"/>
    <cellStyle name="SAPBEXfilterItem 2 3" xfId="889" xr:uid="{00000000-0005-0000-0000-000060030000}"/>
    <cellStyle name="SAPBEXfilterItem 2 4" xfId="890" xr:uid="{00000000-0005-0000-0000-000061030000}"/>
    <cellStyle name="SAPBEXfilterItem 2 5" xfId="891" xr:uid="{00000000-0005-0000-0000-000062030000}"/>
    <cellStyle name="SAPBEXfilterItem 2 6" xfId="892" xr:uid="{00000000-0005-0000-0000-000063030000}"/>
    <cellStyle name="SAPBEXfilterItem 2 7" xfId="893" xr:uid="{00000000-0005-0000-0000-000064030000}"/>
    <cellStyle name="SAPBEXfilterItem 2 8" xfId="894" xr:uid="{00000000-0005-0000-0000-000065030000}"/>
    <cellStyle name="SAPBEXfilterItem 2 9" xfId="895" xr:uid="{00000000-0005-0000-0000-000066030000}"/>
    <cellStyle name="SAPBEXfilterItem 3" xfId="896" xr:uid="{00000000-0005-0000-0000-000067030000}"/>
    <cellStyle name="SAPBEXfilterItem 4" xfId="897" xr:uid="{00000000-0005-0000-0000-000068030000}"/>
    <cellStyle name="SAPBEXfilterItem 5" xfId="898" xr:uid="{00000000-0005-0000-0000-000069030000}"/>
    <cellStyle name="SAPBEXfilterItem 6" xfId="899" xr:uid="{00000000-0005-0000-0000-00006A030000}"/>
    <cellStyle name="SAPBEXfilterItem 7" xfId="900" xr:uid="{00000000-0005-0000-0000-00006B030000}"/>
    <cellStyle name="SAPBEXfilterItem 8" xfId="901" xr:uid="{00000000-0005-0000-0000-00006C030000}"/>
    <cellStyle name="SAPBEXfilterItem 9" xfId="902" xr:uid="{00000000-0005-0000-0000-00006D030000}"/>
    <cellStyle name="SAPBEXfilterText" xfId="37" xr:uid="{00000000-0005-0000-0000-00006E030000}"/>
    <cellStyle name="SAPBEXfilterText 10" xfId="903" xr:uid="{00000000-0005-0000-0000-00006F030000}"/>
    <cellStyle name="SAPBEXfilterText 11" xfId="904" xr:uid="{00000000-0005-0000-0000-000070030000}"/>
    <cellStyle name="SAPBEXfilterText 12" xfId="905" xr:uid="{00000000-0005-0000-0000-000071030000}"/>
    <cellStyle name="SAPBEXfilterText 2" xfId="906" xr:uid="{00000000-0005-0000-0000-000072030000}"/>
    <cellStyle name="SAPBEXfilterText 2 10" xfId="907" xr:uid="{00000000-0005-0000-0000-000073030000}"/>
    <cellStyle name="SAPBEXfilterText 2 2" xfId="908" xr:uid="{00000000-0005-0000-0000-000074030000}"/>
    <cellStyle name="SAPBEXfilterText 2 3" xfId="909" xr:uid="{00000000-0005-0000-0000-000075030000}"/>
    <cellStyle name="SAPBEXfilterText 2 4" xfId="910" xr:uid="{00000000-0005-0000-0000-000076030000}"/>
    <cellStyle name="SAPBEXfilterText 2 5" xfId="911" xr:uid="{00000000-0005-0000-0000-000077030000}"/>
    <cellStyle name="SAPBEXfilterText 2 6" xfId="912" xr:uid="{00000000-0005-0000-0000-000078030000}"/>
    <cellStyle name="SAPBEXfilterText 2 7" xfId="913" xr:uid="{00000000-0005-0000-0000-000079030000}"/>
    <cellStyle name="SAPBEXfilterText 2 8" xfId="914" xr:uid="{00000000-0005-0000-0000-00007A030000}"/>
    <cellStyle name="SAPBEXfilterText 2 9" xfId="915" xr:uid="{00000000-0005-0000-0000-00007B030000}"/>
    <cellStyle name="SAPBEXfilterText 3" xfId="916" xr:uid="{00000000-0005-0000-0000-00007C030000}"/>
    <cellStyle name="SAPBEXfilterText 4" xfId="917" xr:uid="{00000000-0005-0000-0000-00007D030000}"/>
    <cellStyle name="SAPBEXfilterText 5" xfId="918" xr:uid="{00000000-0005-0000-0000-00007E030000}"/>
    <cellStyle name="SAPBEXfilterText 6" xfId="919" xr:uid="{00000000-0005-0000-0000-00007F030000}"/>
    <cellStyle name="SAPBEXfilterText 7" xfId="920" xr:uid="{00000000-0005-0000-0000-000080030000}"/>
    <cellStyle name="SAPBEXfilterText 8" xfId="921" xr:uid="{00000000-0005-0000-0000-000081030000}"/>
    <cellStyle name="SAPBEXfilterText 9" xfId="922" xr:uid="{00000000-0005-0000-0000-000082030000}"/>
    <cellStyle name="SAPBEXformats" xfId="38" xr:uid="{00000000-0005-0000-0000-000083030000}"/>
    <cellStyle name="SAPBEXformats 10" xfId="923" xr:uid="{00000000-0005-0000-0000-000084030000}"/>
    <cellStyle name="SAPBEXformats 11" xfId="924" xr:uid="{00000000-0005-0000-0000-000085030000}"/>
    <cellStyle name="SAPBEXformats 12" xfId="925" xr:uid="{00000000-0005-0000-0000-000086030000}"/>
    <cellStyle name="SAPBEXformats 2" xfId="926" xr:uid="{00000000-0005-0000-0000-000087030000}"/>
    <cellStyle name="SAPBEXformats 2 10" xfId="927" xr:uid="{00000000-0005-0000-0000-000088030000}"/>
    <cellStyle name="SAPBEXformats 2 2" xfId="928" xr:uid="{00000000-0005-0000-0000-000089030000}"/>
    <cellStyle name="SAPBEXformats 2 3" xfId="929" xr:uid="{00000000-0005-0000-0000-00008A030000}"/>
    <cellStyle name="SAPBEXformats 2 4" xfId="930" xr:uid="{00000000-0005-0000-0000-00008B030000}"/>
    <cellStyle name="SAPBEXformats 2 5" xfId="931" xr:uid="{00000000-0005-0000-0000-00008C030000}"/>
    <cellStyle name="SAPBEXformats 2 6" xfId="932" xr:uid="{00000000-0005-0000-0000-00008D030000}"/>
    <cellStyle name="SAPBEXformats 2 7" xfId="933" xr:uid="{00000000-0005-0000-0000-00008E030000}"/>
    <cellStyle name="SAPBEXformats 2 8" xfId="934" xr:uid="{00000000-0005-0000-0000-00008F030000}"/>
    <cellStyle name="SAPBEXformats 2 9" xfId="935" xr:uid="{00000000-0005-0000-0000-000090030000}"/>
    <cellStyle name="SAPBEXformats 3" xfId="936" xr:uid="{00000000-0005-0000-0000-000091030000}"/>
    <cellStyle name="SAPBEXformats 4" xfId="937" xr:uid="{00000000-0005-0000-0000-000092030000}"/>
    <cellStyle name="SAPBEXformats 5" xfId="938" xr:uid="{00000000-0005-0000-0000-000093030000}"/>
    <cellStyle name="SAPBEXformats 6" xfId="939" xr:uid="{00000000-0005-0000-0000-000094030000}"/>
    <cellStyle name="SAPBEXformats 7" xfId="940" xr:uid="{00000000-0005-0000-0000-000095030000}"/>
    <cellStyle name="SAPBEXformats 8" xfId="941" xr:uid="{00000000-0005-0000-0000-000096030000}"/>
    <cellStyle name="SAPBEXformats 9" xfId="942" xr:uid="{00000000-0005-0000-0000-000097030000}"/>
    <cellStyle name="SAPBEXheaderItem" xfId="39" xr:uid="{00000000-0005-0000-0000-000098030000}"/>
    <cellStyle name="SAPBEXheaderItem 10" xfId="943" xr:uid="{00000000-0005-0000-0000-000099030000}"/>
    <cellStyle name="SAPBEXheaderItem 11" xfId="944" xr:uid="{00000000-0005-0000-0000-00009A030000}"/>
    <cellStyle name="SAPBEXheaderItem 12" xfId="945" xr:uid="{00000000-0005-0000-0000-00009B030000}"/>
    <cellStyle name="SAPBEXheaderItem 2" xfId="946" xr:uid="{00000000-0005-0000-0000-00009C030000}"/>
    <cellStyle name="SAPBEXheaderItem 2 10" xfId="947" xr:uid="{00000000-0005-0000-0000-00009D030000}"/>
    <cellStyle name="SAPBEXheaderItem 2 2" xfId="948" xr:uid="{00000000-0005-0000-0000-00009E030000}"/>
    <cellStyle name="SAPBEXheaderItem 2 3" xfId="949" xr:uid="{00000000-0005-0000-0000-00009F030000}"/>
    <cellStyle name="SAPBEXheaderItem 2 4" xfId="950" xr:uid="{00000000-0005-0000-0000-0000A0030000}"/>
    <cellStyle name="SAPBEXheaderItem 2 5" xfId="951" xr:uid="{00000000-0005-0000-0000-0000A1030000}"/>
    <cellStyle name="SAPBEXheaderItem 2 6" xfId="952" xr:uid="{00000000-0005-0000-0000-0000A2030000}"/>
    <cellStyle name="SAPBEXheaderItem 2 7" xfId="953" xr:uid="{00000000-0005-0000-0000-0000A3030000}"/>
    <cellStyle name="SAPBEXheaderItem 2 8" xfId="954" xr:uid="{00000000-0005-0000-0000-0000A4030000}"/>
    <cellStyle name="SAPBEXheaderItem 2 9" xfId="955" xr:uid="{00000000-0005-0000-0000-0000A5030000}"/>
    <cellStyle name="SAPBEXheaderItem 3" xfId="956" xr:uid="{00000000-0005-0000-0000-0000A6030000}"/>
    <cellStyle name="SAPBEXheaderItem 4" xfId="957" xr:uid="{00000000-0005-0000-0000-0000A7030000}"/>
    <cellStyle name="SAPBEXheaderItem 5" xfId="958" xr:uid="{00000000-0005-0000-0000-0000A8030000}"/>
    <cellStyle name="SAPBEXheaderItem 6" xfId="959" xr:uid="{00000000-0005-0000-0000-0000A9030000}"/>
    <cellStyle name="SAPBEXheaderItem 7" xfId="960" xr:uid="{00000000-0005-0000-0000-0000AA030000}"/>
    <cellStyle name="SAPBEXheaderItem 8" xfId="961" xr:uid="{00000000-0005-0000-0000-0000AB030000}"/>
    <cellStyle name="SAPBEXheaderItem 9" xfId="962" xr:uid="{00000000-0005-0000-0000-0000AC030000}"/>
    <cellStyle name="SAPBEXheaderText" xfId="40" xr:uid="{00000000-0005-0000-0000-0000AD030000}"/>
    <cellStyle name="SAPBEXheaderText 10" xfId="963" xr:uid="{00000000-0005-0000-0000-0000AE030000}"/>
    <cellStyle name="SAPBEXheaderText 11" xfId="964" xr:uid="{00000000-0005-0000-0000-0000AF030000}"/>
    <cellStyle name="SAPBEXheaderText 12" xfId="965" xr:uid="{00000000-0005-0000-0000-0000B0030000}"/>
    <cellStyle name="SAPBEXheaderText 2" xfId="966" xr:uid="{00000000-0005-0000-0000-0000B1030000}"/>
    <cellStyle name="SAPBEXheaderText 2 10" xfId="967" xr:uid="{00000000-0005-0000-0000-0000B2030000}"/>
    <cellStyle name="SAPBEXheaderText 2 2" xfId="968" xr:uid="{00000000-0005-0000-0000-0000B3030000}"/>
    <cellStyle name="SAPBEXheaderText 2 3" xfId="969" xr:uid="{00000000-0005-0000-0000-0000B4030000}"/>
    <cellStyle name="SAPBEXheaderText 2 4" xfId="970" xr:uid="{00000000-0005-0000-0000-0000B5030000}"/>
    <cellStyle name="SAPBEXheaderText 2 5" xfId="971" xr:uid="{00000000-0005-0000-0000-0000B6030000}"/>
    <cellStyle name="SAPBEXheaderText 2 6" xfId="972" xr:uid="{00000000-0005-0000-0000-0000B7030000}"/>
    <cellStyle name="SAPBEXheaderText 2 7" xfId="973" xr:uid="{00000000-0005-0000-0000-0000B8030000}"/>
    <cellStyle name="SAPBEXheaderText 2 8" xfId="974" xr:uid="{00000000-0005-0000-0000-0000B9030000}"/>
    <cellStyle name="SAPBEXheaderText 2 9" xfId="975" xr:uid="{00000000-0005-0000-0000-0000BA030000}"/>
    <cellStyle name="SAPBEXheaderText 3" xfId="976" xr:uid="{00000000-0005-0000-0000-0000BB030000}"/>
    <cellStyle name="SAPBEXheaderText 4" xfId="977" xr:uid="{00000000-0005-0000-0000-0000BC030000}"/>
    <cellStyle name="SAPBEXheaderText 5" xfId="978" xr:uid="{00000000-0005-0000-0000-0000BD030000}"/>
    <cellStyle name="SAPBEXheaderText 6" xfId="979" xr:uid="{00000000-0005-0000-0000-0000BE030000}"/>
    <cellStyle name="SAPBEXheaderText 7" xfId="980" xr:uid="{00000000-0005-0000-0000-0000BF030000}"/>
    <cellStyle name="SAPBEXheaderText 8" xfId="981" xr:uid="{00000000-0005-0000-0000-0000C0030000}"/>
    <cellStyle name="SAPBEXheaderText 9" xfId="982" xr:uid="{00000000-0005-0000-0000-0000C1030000}"/>
    <cellStyle name="SAPBEXHLevel0" xfId="41" xr:uid="{00000000-0005-0000-0000-0000C2030000}"/>
    <cellStyle name="SAPBEXHLevel0 10" xfId="983" xr:uid="{00000000-0005-0000-0000-0000C3030000}"/>
    <cellStyle name="SAPBEXHLevel0 11" xfId="984" xr:uid="{00000000-0005-0000-0000-0000C4030000}"/>
    <cellStyle name="SAPBEXHLevel0 12" xfId="985" xr:uid="{00000000-0005-0000-0000-0000C5030000}"/>
    <cellStyle name="SAPBEXHLevel0 2" xfId="986" xr:uid="{00000000-0005-0000-0000-0000C6030000}"/>
    <cellStyle name="SAPBEXHLevel0 2 10" xfId="987" xr:uid="{00000000-0005-0000-0000-0000C7030000}"/>
    <cellStyle name="SAPBEXHLevel0 2 11" xfId="988" xr:uid="{00000000-0005-0000-0000-0000C8030000}"/>
    <cellStyle name="SAPBEXHLevel0 2 2" xfId="989" xr:uid="{00000000-0005-0000-0000-0000C9030000}"/>
    <cellStyle name="SAPBEXHLevel0 2 3" xfId="990" xr:uid="{00000000-0005-0000-0000-0000CA030000}"/>
    <cellStyle name="SAPBEXHLevel0 2 4" xfId="991" xr:uid="{00000000-0005-0000-0000-0000CB030000}"/>
    <cellStyle name="SAPBEXHLevel0 2 5" xfId="992" xr:uid="{00000000-0005-0000-0000-0000CC030000}"/>
    <cellStyle name="SAPBEXHLevel0 2 6" xfId="993" xr:uid="{00000000-0005-0000-0000-0000CD030000}"/>
    <cellStyle name="SAPBEXHLevel0 2 7" xfId="994" xr:uid="{00000000-0005-0000-0000-0000CE030000}"/>
    <cellStyle name="SAPBEXHLevel0 2 8" xfId="995" xr:uid="{00000000-0005-0000-0000-0000CF030000}"/>
    <cellStyle name="SAPBEXHLevel0 2 9" xfId="996" xr:uid="{00000000-0005-0000-0000-0000D0030000}"/>
    <cellStyle name="SAPBEXHLevel0 3" xfId="997" xr:uid="{00000000-0005-0000-0000-0000D1030000}"/>
    <cellStyle name="SAPBEXHLevel0 4" xfId="998" xr:uid="{00000000-0005-0000-0000-0000D2030000}"/>
    <cellStyle name="SAPBEXHLevel0 5" xfId="999" xr:uid="{00000000-0005-0000-0000-0000D3030000}"/>
    <cellStyle name="SAPBEXHLevel0 6" xfId="1000" xr:uid="{00000000-0005-0000-0000-0000D4030000}"/>
    <cellStyle name="SAPBEXHLevel0 7" xfId="1001" xr:uid="{00000000-0005-0000-0000-0000D5030000}"/>
    <cellStyle name="SAPBEXHLevel0 8" xfId="1002" xr:uid="{00000000-0005-0000-0000-0000D6030000}"/>
    <cellStyle name="SAPBEXHLevel0 9" xfId="1003" xr:uid="{00000000-0005-0000-0000-0000D7030000}"/>
    <cellStyle name="SAPBEXHLevel0X" xfId="42" xr:uid="{00000000-0005-0000-0000-0000D8030000}"/>
    <cellStyle name="SAPBEXHLevel0X 10" xfId="1004" xr:uid="{00000000-0005-0000-0000-0000D9030000}"/>
    <cellStyle name="SAPBEXHLevel0X 11" xfId="1005" xr:uid="{00000000-0005-0000-0000-0000DA030000}"/>
    <cellStyle name="SAPBEXHLevel0X 12" xfId="1006" xr:uid="{00000000-0005-0000-0000-0000DB030000}"/>
    <cellStyle name="SAPBEXHLevel0X 2" xfId="1007" xr:uid="{00000000-0005-0000-0000-0000DC030000}"/>
    <cellStyle name="SAPBEXHLevel0X 2 10" xfId="1008" xr:uid="{00000000-0005-0000-0000-0000DD030000}"/>
    <cellStyle name="SAPBEXHLevel0X 2 2" xfId="1009" xr:uid="{00000000-0005-0000-0000-0000DE030000}"/>
    <cellStyle name="SAPBEXHLevel0X 2 3" xfId="1010" xr:uid="{00000000-0005-0000-0000-0000DF030000}"/>
    <cellStyle name="SAPBEXHLevel0X 2 4" xfId="1011" xr:uid="{00000000-0005-0000-0000-0000E0030000}"/>
    <cellStyle name="SAPBEXHLevel0X 2 5" xfId="1012" xr:uid="{00000000-0005-0000-0000-0000E1030000}"/>
    <cellStyle name="SAPBEXHLevel0X 2 6" xfId="1013" xr:uid="{00000000-0005-0000-0000-0000E2030000}"/>
    <cellStyle name="SAPBEXHLevel0X 2 7" xfId="1014" xr:uid="{00000000-0005-0000-0000-0000E3030000}"/>
    <cellStyle name="SAPBEXHLevel0X 2 8" xfId="1015" xr:uid="{00000000-0005-0000-0000-0000E4030000}"/>
    <cellStyle name="SAPBEXHLevel0X 2 9" xfId="1016" xr:uid="{00000000-0005-0000-0000-0000E5030000}"/>
    <cellStyle name="SAPBEXHLevel0X 3" xfId="1017" xr:uid="{00000000-0005-0000-0000-0000E6030000}"/>
    <cellStyle name="SAPBEXHLevel0X 4" xfId="1018" xr:uid="{00000000-0005-0000-0000-0000E7030000}"/>
    <cellStyle name="SAPBEXHLevel0X 5" xfId="1019" xr:uid="{00000000-0005-0000-0000-0000E8030000}"/>
    <cellStyle name="SAPBEXHLevel0X 6" xfId="1020" xr:uid="{00000000-0005-0000-0000-0000E9030000}"/>
    <cellStyle name="SAPBEXHLevel0X 7" xfId="1021" xr:uid="{00000000-0005-0000-0000-0000EA030000}"/>
    <cellStyle name="SAPBEXHLevel0X 8" xfId="1022" xr:uid="{00000000-0005-0000-0000-0000EB030000}"/>
    <cellStyle name="SAPBEXHLevel0X 9" xfId="1023" xr:uid="{00000000-0005-0000-0000-0000EC030000}"/>
    <cellStyle name="SAPBEXHLevel1" xfId="43" xr:uid="{00000000-0005-0000-0000-0000ED030000}"/>
    <cellStyle name="SAPBEXHLevel1 10" xfId="1024" xr:uid="{00000000-0005-0000-0000-0000EE030000}"/>
    <cellStyle name="SAPBEXHLevel1 11" xfId="1025" xr:uid="{00000000-0005-0000-0000-0000EF030000}"/>
    <cellStyle name="SAPBEXHLevel1 12" xfId="1026" xr:uid="{00000000-0005-0000-0000-0000F0030000}"/>
    <cellStyle name="SAPBEXHLevel1 2" xfId="1027" xr:uid="{00000000-0005-0000-0000-0000F1030000}"/>
    <cellStyle name="SAPBEXHLevel1 2 10" xfId="1028" xr:uid="{00000000-0005-0000-0000-0000F2030000}"/>
    <cellStyle name="SAPBEXHLevel1 2 11" xfId="1029" xr:uid="{00000000-0005-0000-0000-0000F3030000}"/>
    <cellStyle name="SAPBEXHLevel1 2 2" xfId="1030" xr:uid="{00000000-0005-0000-0000-0000F4030000}"/>
    <cellStyle name="SAPBEXHLevel1 2 3" xfId="1031" xr:uid="{00000000-0005-0000-0000-0000F5030000}"/>
    <cellStyle name="SAPBEXHLevel1 2 4" xfId="1032" xr:uid="{00000000-0005-0000-0000-0000F6030000}"/>
    <cellStyle name="SAPBEXHLevel1 2 5" xfId="1033" xr:uid="{00000000-0005-0000-0000-0000F7030000}"/>
    <cellStyle name="SAPBEXHLevel1 2 6" xfId="1034" xr:uid="{00000000-0005-0000-0000-0000F8030000}"/>
    <cellStyle name="SAPBEXHLevel1 2 7" xfId="1035" xr:uid="{00000000-0005-0000-0000-0000F9030000}"/>
    <cellStyle name="SAPBEXHLevel1 2 8" xfId="1036" xr:uid="{00000000-0005-0000-0000-0000FA030000}"/>
    <cellStyle name="SAPBEXHLevel1 2 9" xfId="1037" xr:uid="{00000000-0005-0000-0000-0000FB030000}"/>
    <cellStyle name="SAPBEXHLevel1 3" xfId="1038" xr:uid="{00000000-0005-0000-0000-0000FC030000}"/>
    <cellStyle name="SAPBEXHLevel1 4" xfId="1039" xr:uid="{00000000-0005-0000-0000-0000FD030000}"/>
    <cellStyle name="SAPBEXHLevel1 5" xfId="1040" xr:uid="{00000000-0005-0000-0000-0000FE030000}"/>
    <cellStyle name="SAPBEXHLevel1 6" xfId="1041" xr:uid="{00000000-0005-0000-0000-0000FF030000}"/>
    <cellStyle name="SAPBEXHLevel1 7" xfId="1042" xr:uid="{00000000-0005-0000-0000-000000040000}"/>
    <cellStyle name="SAPBEXHLevel1 8" xfId="1043" xr:uid="{00000000-0005-0000-0000-000001040000}"/>
    <cellStyle name="SAPBEXHLevel1 9" xfId="1044" xr:uid="{00000000-0005-0000-0000-000002040000}"/>
    <cellStyle name="SAPBEXHLevel1X" xfId="44" xr:uid="{00000000-0005-0000-0000-000003040000}"/>
    <cellStyle name="SAPBEXHLevel1X 10" xfId="1045" xr:uid="{00000000-0005-0000-0000-000004040000}"/>
    <cellStyle name="SAPBEXHLevel1X 11" xfId="1046" xr:uid="{00000000-0005-0000-0000-000005040000}"/>
    <cellStyle name="SAPBEXHLevel1X 12" xfId="1047" xr:uid="{00000000-0005-0000-0000-000006040000}"/>
    <cellStyle name="SAPBEXHLevel1X 2" xfId="1048" xr:uid="{00000000-0005-0000-0000-000007040000}"/>
    <cellStyle name="SAPBEXHLevel1X 2 10" xfId="1049" xr:uid="{00000000-0005-0000-0000-000008040000}"/>
    <cellStyle name="SAPBEXHLevel1X 2 2" xfId="1050" xr:uid="{00000000-0005-0000-0000-000009040000}"/>
    <cellStyle name="SAPBEXHLevel1X 2 3" xfId="1051" xr:uid="{00000000-0005-0000-0000-00000A040000}"/>
    <cellStyle name="SAPBEXHLevel1X 2 4" xfId="1052" xr:uid="{00000000-0005-0000-0000-00000B040000}"/>
    <cellStyle name="SAPBEXHLevel1X 2 5" xfId="1053" xr:uid="{00000000-0005-0000-0000-00000C040000}"/>
    <cellStyle name="SAPBEXHLevel1X 2 6" xfId="1054" xr:uid="{00000000-0005-0000-0000-00000D040000}"/>
    <cellStyle name="SAPBEXHLevel1X 2 7" xfId="1055" xr:uid="{00000000-0005-0000-0000-00000E040000}"/>
    <cellStyle name="SAPBEXHLevel1X 2 8" xfId="1056" xr:uid="{00000000-0005-0000-0000-00000F040000}"/>
    <cellStyle name="SAPBEXHLevel1X 2 9" xfId="1057" xr:uid="{00000000-0005-0000-0000-000010040000}"/>
    <cellStyle name="SAPBEXHLevel1X 3" xfId="1058" xr:uid="{00000000-0005-0000-0000-000011040000}"/>
    <cellStyle name="SAPBEXHLevel1X 4" xfId="1059" xr:uid="{00000000-0005-0000-0000-000012040000}"/>
    <cellStyle name="SAPBEXHLevel1X 5" xfId="1060" xr:uid="{00000000-0005-0000-0000-000013040000}"/>
    <cellStyle name="SAPBEXHLevel1X 6" xfId="1061" xr:uid="{00000000-0005-0000-0000-000014040000}"/>
    <cellStyle name="SAPBEXHLevel1X 7" xfId="1062" xr:uid="{00000000-0005-0000-0000-000015040000}"/>
    <cellStyle name="SAPBEXHLevel1X 8" xfId="1063" xr:uid="{00000000-0005-0000-0000-000016040000}"/>
    <cellStyle name="SAPBEXHLevel1X 9" xfId="1064" xr:uid="{00000000-0005-0000-0000-000017040000}"/>
    <cellStyle name="SAPBEXHLevel2" xfId="45" xr:uid="{00000000-0005-0000-0000-000018040000}"/>
    <cellStyle name="SAPBEXHLevel2 10" xfId="1065" xr:uid="{00000000-0005-0000-0000-000019040000}"/>
    <cellStyle name="SAPBEXHLevel2 11" xfId="1066" xr:uid="{00000000-0005-0000-0000-00001A040000}"/>
    <cellStyle name="SAPBEXHLevel2 12" xfId="1067" xr:uid="{00000000-0005-0000-0000-00001B040000}"/>
    <cellStyle name="SAPBEXHLevel2 2" xfId="1068" xr:uid="{00000000-0005-0000-0000-00001C040000}"/>
    <cellStyle name="SAPBEXHLevel2 2 10" xfId="1069" xr:uid="{00000000-0005-0000-0000-00001D040000}"/>
    <cellStyle name="SAPBEXHLevel2 2 2" xfId="1070" xr:uid="{00000000-0005-0000-0000-00001E040000}"/>
    <cellStyle name="SAPBEXHLevel2 2 3" xfId="1071" xr:uid="{00000000-0005-0000-0000-00001F040000}"/>
    <cellStyle name="SAPBEXHLevel2 2 4" xfId="1072" xr:uid="{00000000-0005-0000-0000-000020040000}"/>
    <cellStyle name="SAPBEXHLevel2 2 5" xfId="1073" xr:uid="{00000000-0005-0000-0000-000021040000}"/>
    <cellStyle name="SAPBEXHLevel2 2 6" xfId="1074" xr:uid="{00000000-0005-0000-0000-000022040000}"/>
    <cellStyle name="SAPBEXHLevel2 2 7" xfId="1075" xr:uid="{00000000-0005-0000-0000-000023040000}"/>
    <cellStyle name="SAPBEXHLevel2 2 8" xfId="1076" xr:uid="{00000000-0005-0000-0000-000024040000}"/>
    <cellStyle name="SAPBEXHLevel2 2 9" xfId="1077" xr:uid="{00000000-0005-0000-0000-000025040000}"/>
    <cellStyle name="SAPBEXHLevel2 3" xfId="1078" xr:uid="{00000000-0005-0000-0000-000026040000}"/>
    <cellStyle name="SAPBEXHLevel2 4" xfId="1079" xr:uid="{00000000-0005-0000-0000-000027040000}"/>
    <cellStyle name="SAPBEXHLevel2 5" xfId="1080" xr:uid="{00000000-0005-0000-0000-000028040000}"/>
    <cellStyle name="SAPBEXHLevel2 6" xfId="1081" xr:uid="{00000000-0005-0000-0000-000029040000}"/>
    <cellStyle name="SAPBEXHLevel2 7" xfId="1082" xr:uid="{00000000-0005-0000-0000-00002A040000}"/>
    <cellStyle name="SAPBEXHLevel2 8" xfId="1083" xr:uid="{00000000-0005-0000-0000-00002B040000}"/>
    <cellStyle name="SAPBEXHLevel2 9" xfId="1084" xr:uid="{00000000-0005-0000-0000-00002C040000}"/>
    <cellStyle name="SAPBEXHLevel2X" xfId="46" xr:uid="{00000000-0005-0000-0000-00002D040000}"/>
    <cellStyle name="SAPBEXHLevel2X 10" xfId="1085" xr:uid="{00000000-0005-0000-0000-00002E040000}"/>
    <cellStyle name="SAPBEXHLevel2X 11" xfId="1086" xr:uid="{00000000-0005-0000-0000-00002F040000}"/>
    <cellStyle name="SAPBEXHLevel2X 12" xfId="1087" xr:uid="{00000000-0005-0000-0000-000030040000}"/>
    <cellStyle name="SAPBEXHLevel2X 2" xfId="1088" xr:uid="{00000000-0005-0000-0000-000031040000}"/>
    <cellStyle name="SAPBEXHLevel2X 2 10" xfId="1089" xr:uid="{00000000-0005-0000-0000-000032040000}"/>
    <cellStyle name="SAPBEXHLevel2X 2 2" xfId="1090" xr:uid="{00000000-0005-0000-0000-000033040000}"/>
    <cellStyle name="SAPBEXHLevel2X 2 3" xfId="1091" xr:uid="{00000000-0005-0000-0000-000034040000}"/>
    <cellStyle name="SAPBEXHLevel2X 2 4" xfId="1092" xr:uid="{00000000-0005-0000-0000-000035040000}"/>
    <cellStyle name="SAPBEXHLevel2X 2 5" xfId="1093" xr:uid="{00000000-0005-0000-0000-000036040000}"/>
    <cellStyle name="SAPBEXHLevel2X 2 6" xfId="1094" xr:uid="{00000000-0005-0000-0000-000037040000}"/>
    <cellStyle name="SAPBEXHLevel2X 2 7" xfId="1095" xr:uid="{00000000-0005-0000-0000-000038040000}"/>
    <cellStyle name="SAPBEXHLevel2X 2 8" xfId="1096" xr:uid="{00000000-0005-0000-0000-000039040000}"/>
    <cellStyle name="SAPBEXHLevel2X 2 9" xfId="1097" xr:uid="{00000000-0005-0000-0000-00003A040000}"/>
    <cellStyle name="SAPBEXHLevel2X 3" xfId="1098" xr:uid="{00000000-0005-0000-0000-00003B040000}"/>
    <cellStyle name="SAPBEXHLevel2X 4" xfId="1099" xr:uid="{00000000-0005-0000-0000-00003C040000}"/>
    <cellStyle name="SAPBEXHLevel2X 5" xfId="1100" xr:uid="{00000000-0005-0000-0000-00003D040000}"/>
    <cellStyle name="SAPBEXHLevel2X 6" xfId="1101" xr:uid="{00000000-0005-0000-0000-00003E040000}"/>
    <cellStyle name="SAPBEXHLevel2X 7" xfId="1102" xr:uid="{00000000-0005-0000-0000-00003F040000}"/>
    <cellStyle name="SAPBEXHLevel2X 8" xfId="1103" xr:uid="{00000000-0005-0000-0000-000040040000}"/>
    <cellStyle name="SAPBEXHLevel2X 9" xfId="1104" xr:uid="{00000000-0005-0000-0000-000041040000}"/>
    <cellStyle name="SAPBEXHLevel3" xfId="47" xr:uid="{00000000-0005-0000-0000-000042040000}"/>
    <cellStyle name="SAPBEXHLevel3 10" xfId="1105" xr:uid="{00000000-0005-0000-0000-000043040000}"/>
    <cellStyle name="SAPBEXHLevel3 11" xfId="1106" xr:uid="{00000000-0005-0000-0000-000044040000}"/>
    <cellStyle name="SAPBEXHLevel3 12" xfId="1107" xr:uid="{00000000-0005-0000-0000-000045040000}"/>
    <cellStyle name="SAPBEXHLevel3 2" xfId="1108" xr:uid="{00000000-0005-0000-0000-000046040000}"/>
    <cellStyle name="SAPBEXHLevel3 2 10" xfId="1109" xr:uid="{00000000-0005-0000-0000-000047040000}"/>
    <cellStyle name="SAPBEXHLevel3 2 2" xfId="1110" xr:uid="{00000000-0005-0000-0000-000048040000}"/>
    <cellStyle name="SAPBEXHLevel3 2 3" xfId="1111" xr:uid="{00000000-0005-0000-0000-000049040000}"/>
    <cellStyle name="SAPBEXHLevel3 2 4" xfId="1112" xr:uid="{00000000-0005-0000-0000-00004A040000}"/>
    <cellStyle name="SAPBEXHLevel3 2 5" xfId="1113" xr:uid="{00000000-0005-0000-0000-00004B040000}"/>
    <cellStyle name="SAPBEXHLevel3 2 6" xfId="1114" xr:uid="{00000000-0005-0000-0000-00004C040000}"/>
    <cellStyle name="SAPBEXHLevel3 2 7" xfId="1115" xr:uid="{00000000-0005-0000-0000-00004D040000}"/>
    <cellStyle name="SAPBEXHLevel3 2 8" xfId="1116" xr:uid="{00000000-0005-0000-0000-00004E040000}"/>
    <cellStyle name="SAPBEXHLevel3 2 9" xfId="1117" xr:uid="{00000000-0005-0000-0000-00004F040000}"/>
    <cellStyle name="SAPBEXHLevel3 3" xfId="1118" xr:uid="{00000000-0005-0000-0000-000050040000}"/>
    <cellStyle name="SAPBEXHLevel3 4" xfId="1119" xr:uid="{00000000-0005-0000-0000-000051040000}"/>
    <cellStyle name="SAPBEXHLevel3 5" xfId="1120" xr:uid="{00000000-0005-0000-0000-000052040000}"/>
    <cellStyle name="SAPBEXHLevel3 6" xfId="1121" xr:uid="{00000000-0005-0000-0000-000053040000}"/>
    <cellStyle name="SAPBEXHLevel3 7" xfId="1122" xr:uid="{00000000-0005-0000-0000-000054040000}"/>
    <cellStyle name="SAPBEXHLevel3 8" xfId="1123" xr:uid="{00000000-0005-0000-0000-000055040000}"/>
    <cellStyle name="SAPBEXHLevel3 9" xfId="1124" xr:uid="{00000000-0005-0000-0000-000056040000}"/>
    <cellStyle name="SAPBEXHLevel3X" xfId="48" xr:uid="{00000000-0005-0000-0000-000057040000}"/>
    <cellStyle name="SAPBEXHLevel3X 10" xfId="1125" xr:uid="{00000000-0005-0000-0000-000058040000}"/>
    <cellStyle name="SAPBEXHLevel3X 11" xfId="1126" xr:uid="{00000000-0005-0000-0000-000059040000}"/>
    <cellStyle name="SAPBEXHLevel3X 12" xfId="1127" xr:uid="{00000000-0005-0000-0000-00005A040000}"/>
    <cellStyle name="SAPBEXHLevel3X 2" xfId="1128" xr:uid="{00000000-0005-0000-0000-00005B040000}"/>
    <cellStyle name="SAPBEXHLevel3X 2 10" xfId="1129" xr:uid="{00000000-0005-0000-0000-00005C040000}"/>
    <cellStyle name="SAPBEXHLevel3X 2 2" xfId="1130" xr:uid="{00000000-0005-0000-0000-00005D040000}"/>
    <cellStyle name="SAPBEXHLevel3X 2 3" xfId="1131" xr:uid="{00000000-0005-0000-0000-00005E040000}"/>
    <cellStyle name="SAPBEXHLevel3X 2 4" xfId="1132" xr:uid="{00000000-0005-0000-0000-00005F040000}"/>
    <cellStyle name="SAPBEXHLevel3X 2 5" xfId="1133" xr:uid="{00000000-0005-0000-0000-000060040000}"/>
    <cellStyle name="SAPBEXHLevel3X 2 6" xfId="1134" xr:uid="{00000000-0005-0000-0000-000061040000}"/>
    <cellStyle name="SAPBEXHLevel3X 2 7" xfId="1135" xr:uid="{00000000-0005-0000-0000-000062040000}"/>
    <cellStyle name="SAPBEXHLevel3X 2 8" xfId="1136" xr:uid="{00000000-0005-0000-0000-000063040000}"/>
    <cellStyle name="SAPBEXHLevel3X 2 9" xfId="1137" xr:uid="{00000000-0005-0000-0000-000064040000}"/>
    <cellStyle name="SAPBEXHLevel3X 3" xfId="1138" xr:uid="{00000000-0005-0000-0000-000065040000}"/>
    <cellStyle name="SAPBEXHLevel3X 4" xfId="1139" xr:uid="{00000000-0005-0000-0000-000066040000}"/>
    <cellStyle name="SAPBEXHLevel3X 5" xfId="1140" xr:uid="{00000000-0005-0000-0000-000067040000}"/>
    <cellStyle name="SAPBEXHLevel3X 6" xfId="1141" xr:uid="{00000000-0005-0000-0000-000068040000}"/>
    <cellStyle name="SAPBEXHLevel3X 7" xfId="1142" xr:uid="{00000000-0005-0000-0000-000069040000}"/>
    <cellStyle name="SAPBEXHLevel3X 8" xfId="1143" xr:uid="{00000000-0005-0000-0000-00006A040000}"/>
    <cellStyle name="SAPBEXHLevel3X 9" xfId="1144" xr:uid="{00000000-0005-0000-0000-00006B040000}"/>
    <cellStyle name="SAPBEXchaText" xfId="10" xr:uid="{00000000-0005-0000-0000-00006C040000}"/>
    <cellStyle name="SAPBEXchaText 10" xfId="1145" xr:uid="{00000000-0005-0000-0000-00006D040000}"/>
    <cellStyle name="SAPBEXchaText 11" xfId="1146" xr:uid="{00000000-0005-0000-0000-00006E040000}"/>
    <cellStyle name="SAPBEXchaText 12" xfId="1147" xr:uid="{00000000-0005-0000-0000-00006F040000}"/>
    <cellStyle name="SAPBEXchaText 2" xfId="1148" xr:uid="{00000000-0005-0000-0000-000070040000}"/>
    <cellStyle name="SAPBEXchaText 2 10" xfId="1149" xr:uid="{00000000-0005-0000-0000-000071040000}"/>
    <cellStyle name="SAPBEXchaText 2 11" xfId="1150" xr:uid="{00000000-0005-0000-0000-000072040000}"/>
    <cellStyle name="SAPBEXchaText 2 12" xfId="1151" xr:uid="{00000000-0005-0000-0000-000073040000}"/>
    <cellStyle name="SAPBEXchaText 2 2" xfId="1152" xr:uid="{00000000-0005-0000-0000-000074040000}"/>
    <cellStyle name="SAPBEXchaText 2 2 10" xfId="1153" xr:uid="{00000000-0005-0000-0000-000075040000}"/>
    <cellStyle name="SAPBEXchaText 2 2 2" xfId="1154" xr:uid="{00000000-0005-0000-0000-000076040000}"/>
    <cellStyle name="SAPBEXchaText 2 2 3" xfId="1155" xr:uid="{00000000-0005-0000-0000-000077040000}"/>
    <cellStyle name="SAPBEXchaText 2 2 4" xfId="1156" xr:uid="{00000000-0005-0000-0000-000078040000}"/>
    <cellStyle name="SAPBEXchaText 2 2 5" xfId="1157" xr:uid="{00000000-0005-0000-0000-000079040000}"/>
    <cellStyle name="SAPBEXchaText 2 2 6" xfId="1158" xr:uid="{00000000-0005-0000-0000-00007A040000}"/>
    <cellStyle name="SAPBEXchaText 2 2 7" xfId="1159" xr:uid="{00000000-0005-0000-0000-00007B040000}"/>
    <cellStyle name="SAPBEXchaText 2 2 8" xfId="1160" xr:uid="{00000000-0005-0000-0000-00007C040000}"/>
    <cellStyle name="SAPBEXchaText 2 2 9" xfId="1161" xr:uid="{00000000-0005-0000-0000-00007D040000}"/>
    <cellStyle name="SAPBEXchaText 2 3" xfId="1162" xr:uid="{00000000-0005-0000-0000-00007E040000}"/>
    <cellStyle name="SAPBEXchaText 2 4" xfId="1163" xr:uid="{00000000-0005-0000-0000-00007F040000}"/>
    <cellStyle name="SAPBEXchaText 2 5" xfId="1164" xr:uid="{00000000-0005-0000-0000-000080040000}"/>
    <cellStyle name="SAPBEXchaText 2 6" xfId="1165" xr:uid="{00000000-0005-0000-0000-000081040000}"/>
    <cellStyle name="SAPBEXchaText 2 7" xfId="1166" xr:uid="{00000000-0005-0000-0000-000082040000}"/>
    <cellStyle name="SAPBEXchaText 2 8" xfId="1167" xr:uid="{00000000-0005-0000-0000-000083040000}"/>
    <cellStyle name="SAPBEXchaText 2 9" xfId="1168" xr:uid="{00000000-0005-0000-0000-000084040000}"/>
    <cellStyle name="SAPBEXchaText 3" xfId="1169" xr:uid="{00000000-0005-0000-0000-000085040000}"/>
    <cellStyle name="SAPBEXchaText 3 10" xfId="1170" xr:uid="{00000000-0005-0000-0000-000086040000}"/>
    <cellStyle name="SAPBEXchaText 3 2" xfId="1171" xr:uid="{00000000-0005-0000-0000-000087040000}"/>
    <cellStyle name="SAPBEXchaText 3 3" xfId="1172" xr:uid="{00000000-0005-0000-0000-000088040000}"/>
    <cellStyle name="SAPBEXchaText 3 4" xfId="1173" xr:uid="{00000000-0005-0000-0000-000089040000}"/>
    <cellStyle name="SAPBEXchaText 3 5" xfId="1174" xr:uid="{00000000-0005-0000-0000-00008A040000}"/>
    <cellStyle name="SAPBEXchaText 3 6" xfId="1175" xr:uid="{00000000-0005-0000-0000-00008B040000}"/>
    <cellStyle name="SAPBEXchaText 3 7" xfId="1176" xr:uid="{00000000-0005-0000-0000-00008C040000}"/>
    <cellStyle name="SAPBEXchaText 3 8" xfId="1177" xr:uid="{00000000-0005-0000-0000-00008D040000}"/>
    <cellStyle name="SAPBEXchaText 3 9" xfId="1178" xr:uid="{00000000-0005-0000-0000-00008E040000}"/>
    <cellStyle name="SAPBEXchaText 4" xfId="1179" xr:uid="{00000000-0005-0000-0000-00008F040000}"/>
    <cellStyle name="SAPBEXchaText 5" xfId="1180" xr:uid="{00000000-0005-0000-0000-000090040000}"/>
    <cellStyle name="SAPBEXchaText 6" xfId="1181" xr:uid="{00000000-0005-0000-0000-000091040000}"/>
    <cellStyle name="SAPBEXchaText 7" xfId="1182" xr:uid="{00000000-0005-0000-0000-000092040000}"/>
    <cellStyle name="SAPBEXchaText 8" xfId="1183" xr:uid="{00000000-0005-0000-0000-000093040000}"/>
    <cellStyle name="SAPBEXchaText 9" xfId="1184" xr:uid="{00000000-0005-0000-0000-000094040000}"/>
    <cellStyle name="SAPBEXchaText_Výkaz 13-D3a _2011_jk" xfId="1185" xr:uid="{00000000-0005-0000-0000-000095040000}"/>
    <cellStyle name="SAPBEXinputData" xfId="1186" xr:uid="{00000000-0005-0000-0000-000096040000}"/>
    <cellStyle name="SAPBEXinputData 2" xfId="1187" xr:uid="{00000000-0005-0000-0000-000097040000}"/>
    <cellStyle name="SAPBEXItemHeader" xfId="1188" xr:uid="{00000000-0005-0000-0000-000098040000}"/>
    <cellStyle name="SAPBEXItemHeader 10" xfId="1189" xr:uid="{00000000-0005-0000-0000-000099040000}"/>
    <cellStyle name="SAPBEXItemHeader 11" xfId="1190" xr:uid="{00000000-0005-0000-0000-00009A040000}"/>
    <cellStyle name="SAPBEXItemHeader 2" xfId="1191" xr:uid="{00000000-0005-0000-0000-00009B040000}"/>
    <cellStyle name="SAPBEXItemHeader 2 10" xfId="1192" xr:uid="{00000000-0005-0000-0000-00009C040000}"/>
    <cellStyle name="SAPBEXItemHeader 2 2" xfId="1193" xr:uid="{00000000-0005-0000-0000-00009D040000}"/>
    <cellStyle name="SAPBEXItemHeader 2 3" xfId="1194" xr:uid="{00000000-0005-0000-0000-00009E040000}"/>
    <cellStyle name="SAPBEXItemHeader 2 4" xfId="1195" xr:uid="{00000000-0005-0000-0000-00009F040000}"/>
    <cellStyle name="SAPBEXItemHeader 2 5" xfId="1196" xr:uid="{00000000-0005-0000-0000-0000A0040000}"/>
    <cellStyle name="SAPBEXItemHeader 2 6" xfId="1197" xr:uid="{00000000-0005-0000-0000-0000A1040000}"/>
    <cellStyle name="SAPBEXItemHeader 2 7" xfId="1198" xr:uid="{00000000-0005-0000-0000-0000A2040000}"/>
    <cellStyle name="SAPBEXItemHeader 2 8" xfId="1199" xr:uid="{00000000-0005-0000-0000-0000A3040000}"/>
    <cellStyle name="SAPBEXItemHeader 2 9" xfId="1200" xr:uid="{00000000-0005-0000-0000-0000A4040000}"/>
    <cellStyle name="SAPBEXItemHeader 3" xfId="1201" xr:uid="{00000000-0005-0000-0000-0000A5040000}"/>
    <cellStyle name="SAPBEXItemHeader 4" xfId="1202" xr:uid="{00000000-0005-0000-0000-0000A6040000}"/>
    <cellStyle name="SAPBEXItemHeader 5" xfId="1203" xr:uid="{00000000-0005-0000-0000-0000A7040000}"/>
    <cellStyle name="SAPBEXItemHeader 6" xfId="1204" xr:uid="{00000000-0005-0000-0000-0000A8040000}"/>
    <cellStyle name="SAPBEXItemHeader 7" xfId="1205" xr:uid="{00000000-0005-0000-0000-0000A9040000}"/>
    <cellStyle name="SAPBEXItemHeader 8" xfId="1206" xr:uid="{00000000-0005-0000-0000-0000AA040000}"/>
    <cellStyle name="SAPBEXItemHeader 9" xfId="1207" xr:uid="{00000000-0005-0000-0000-0000AB040000}"/>
    <cellStyle name="SAPBEXresData" xfId="49" xr:uid="{00000000-0005-0000-0000-0000AC040000}"/>
    <cellStyle name="SAPBEXresData 10" xfId="1208" xr:uid="{00000000-0005-0000-0000-0000AD040000}"/>
    <cellStyle name="SAPBEXresData 11" xfId="1209" xr:uid="{00000000-0005-0000-0000-0000AE040000}"/>
    <cellStyle name="SAPBEXresData 12" xfId="1210" xr:uid="{00000000-0005-0000-0000-0000AF040000}"/>
    <cellStyle name="SAPBEXresData 2" xfId="1211" xr:uid="{00000000-0005-0000-0000-0000B0040000}"/>
    <cellStyle name="SAPBEXresData 2 10" xfId="1212" xr:uid="{00000000-0005-0000-0000-0000B1040000}"/>
    <cellStyle name="SAPBEXresData 2 2" xfId="1213" xr:uid="{00000000-0005-0000-0000-0000B2040000}"/>
    <cellStyle name="SAPBEXresData 2 3" xfId="1214" xr:uid="{00000000-0005-0000-0000-0000B3040000}"/>
    <cellStyle name="SAPBEXresData 2 4" xfId="1215" xr:uid="{00000000-0005-0000-0000-0000B4040000}"/>
    <cellStyle name="SAPBEXresData 2 5" xfId="1216" xr:uid="{00000000-0005-0000-0000-0000B5040000}"/>
    <cellStyle name="SAPBEXresData 2 6" xfId="1217" xr:uid="{00000000-0005-0000-0000-0000B6040000}"/>
    <cellStyle name="SAPBEXresData 2 7" xfId="1218" xr:uid="{00000000-0005-0000-0000-0000B7040000}"/>
    <cellStyle name="SAPBEXresData 2 8" xfId="1219" xr:uid="{00000000-0005-0000-0000-0000B8040000}"/>
    <cellStyle name="SAPBEXresData 2 9" xfId="1220" xr:uid="{00000000-0005-0000-0000-0000B9040000}"/>
    <cellStyle name="SAPBEXresData 3" xfId="1221" xr:uid="{00000000-0005-0000-0000-0000BA040000}"/>
    <cellStyle name="SAPBEXresData 4" xfId="1222" xr:uid="{00000000-0005-0000-0000-0000BB040000}"/>
    <cellStyle name="SAPBEXresData 5" xfId="1223" xr:uid="{00000000-0005-0000-0000-0000BC040000}"/>
    <cellStyle name="SAPBEXresData 6" xfId="1224" xr:uid="{00000000-0005-0000-0000-0000BD040000}"/>
    <cellStyle name="SAPBEXresData 7" xfId="1225" xr:uid="{00000000-0005-0000-0000-0000BE040000}"/>
    <cellStyle name="SAPBEXresData 8" xfId="1226" xr:uid="{00000000-0005-0000-0000-0000BF040000}"/>
    <cellStyle name="SAPBEXresData 9" xfId="1227" xr:uid="{00000000-0005-0000-0000-0000C0040000}"/>
    <cellStyle name="SAPBEXresDataEmph" xfId="50" xr:uid="{00000000-0005-0000-0000-0000C1040000}"/>
    <cellStyle name="SAPBEXresDataEmph 2" xfId="1228" xr:uid="{00000000-0005-0000-0000-0000C2040000}"/>
    <cellStyle name="SAPBEXresDataEmph 2 2" xfId="1229" xr:uid="{00000000-0005-0000-0000-0000C3040000}"/>
    <cellStyle name="SAPBEXresDataEmph 2 3" xfId="1230" xr:uid="{00000000-0005-0000-0000-0000C4040000}"/>
    <cellStyle name="SAPBEXresDataEmph 2 4" xfId="1231" xr:uid="{00000000-0005-0000-0000-0000C5040000}"/>
    <cellStyle name="SAPBEXresDataEmph 2 5" xfId="1232" xr:uid="{00000000-0005-0000-0000-0000C6040000}"/>
    <cellStyle name="SAPBEXresDataEmph 2 6" xfId="1233" xr:uid="{00000000-0005-0000-0000-0000C7040000}"/>
    <cellStyle name="SAPBEXresDataEmph 2 7" xfId="1234" xr:uid="{00000000-0005-0000-0000-0000C8040000}"/>
    <cellStyle name="SAPBEXresDataEmph 3" xfId="1235" xr:uid="{00000000-0005-0000-0000-0000C9040000}"/>
    <cellStyle name="SAPBEXresDataEmph 4" xfId="1236" xr:uid="{00000000-0005-0000-0000-0000CA040000}"/>
    <cellStyle name="SAPBEXresDataEmph 5" xfId="1237" xr:uid="{00000000-0005-0000-0000-0000CB040000}"/>
    <cellStyle name="SAPBEXresDataEmph 6" xfId="1238" xr:uid="{00000000-0005-0000-0000-0000CC040000}"/>
    <cellStyle name="SAPBEXresDataEmph 7" xfId="1239" xr:uid="{00000000-0005-0000-0000-0000CD040000}"/>
    <cellStyle name="SAPBEXresDataEmph 8" xfId="1240" xr:uid="{00000000-0005-0000-0000-0000CE040000}"/>
    <cellStyle name="SAPBEXresDataEmph 9" xfId="1241" xr:uid="{00000000-0005-0000-0000-0000CF040000}"/>
    <cellStyle name="SAPBEXresItem" xfId="51" xr:uid="{00000000-0005-0000-0000-0000D0040000}"/>
    <cellStyle name="SAPBEXresItem 10" xfId="1242" xr:uid="{00000000-0005-0000-0000-0000D1040000}"/>
    <cellStyle name="SAPBEXresItem 11" xfId="1243" xr:uid="{00000000-0005-0000-0000-0000D2040000}"/>
    <cellStyle name="SAPBEXresItem 12" xfId="1244" xr:uid="{00000000-0005-0000-0000-0000D3040000}"/>
    <cellStyle name="SAPBEXresItem 2" xfId="1245" xr:uid="{00000000-0005-0000-0000-0000D4040000}"/>
    <cellStyle name="SAPBEXresItem 2 10" xfId="1246" xr:uid="{00000000-0005-0000-0000-0000D5040000}"/>
    <cellStyle name="SAPBEXresItem 2 2" xfId="1247" xr:uid="{00000000-0005-0000-0000-0000D6040000}"/>
    <cellStyle name="SAPBEXresItem 2 3" xfId="1248" xr:uid="{00000000-0005-0000-0000-0000D7040000}"/>
    <cellStyle name="SAPBEXresItem 2 4" xfId="1249" xr:uid="{00000000-0005-0000-0000-0000D8040000}"/>
    <cellStyle name="SAPBEXresItem 2 5" xfId="1250" xr:uid="{00000000-0005-0000-0000-0000D9040000}"/>
    <cellStyle name="SAPBEXresItem 2 6" xfId="1251" xr:uid="{00000000-0005-0000-0000-0000DA040000}"/>
    <cellStyle name="SAPBEXresItem 2 7" xfId="1252" xr:uid="{00000000-0005-0000-0000-0000DB040000}"/>
    <cellStyle name="SAPBEXresItem 2 8" xfId="1253" xr:uid="{00000000-0005-0000-0000-0000DC040000}"/>
    <cellStyle name="SAPBEXresItem 2 9" xfId="1254" xr:uid="{00000000-0005-0000-0000-0000DD040000}"/>
    <cellStyle name="SAPBEXresItem 3" xfId="1255" xr:uid="{00000000-0005-0000-0000-0000DE040000}"/>
    <cellStyle name="SAPBEXresItem 4" xfId="1256" xr:uid="{00000000-0005-0000-0000-0000DF040000}"/>
    <cellStyle name="SAPBEXresItem 5" xfId="1257" xr:uid="{00000000-0005-0000-0000-0000E0040000}"/>
    <cellStyle name="SAPBEXresItem 6" xfId="1258" xr:uid="{00000000-0005-0000-0000-0000E1040000}"/>
    <cellStyle name="SAPBEXresItem 7" xfId="1259" xr:uid="{00000000-0005-0000-0000-0000E2040000}"/>
    <cellStyle name="SAPBEXresItem 8" xfId="1260" xr:uid="{00000000-0005-0000-0000-0000E3040000}"/>
    <cellStyle name="SAPBEXresItem 9" xfId="1261" xr:uid="{00000000-0005-0000-0000-0000E4040000}"/>
    <cellStyle name="SAPBEXresItemX" xfId="52" xr:uid="{00000000-0005-0000-0000-0000E5040000}"/>
    <cellStyle name="SAPBEXresItemX 10" xfId="1262" xr:uid="{00000000-0005-0000-0000-0000E6040000}"/>
    <cellStyle name="SAPBEXresItemX 11" xfId="1263" xr:uid="{00000000-0005-0000-0000-0000E7040000}"/>
    <cellStyle name="SAPBEXresItemX 12" xfId="1264" xr:uid="{00000000-0005-0000-0000-0000E8040000}"/>
    <cellStyle name="SAPBEXresItemX 2" xfId="1265" xr:uid="{00000000-0005-0000-0000-0000E9040000}"/>
    <cellStyle name="SAPBEXresItemX 2 10" xfId="1266" xr:uid="{00000000-0005-0000-0000-0000EA040000}"/>
    <cellStyle name="SAPBEXresItemX 2 2" xfId="1267" xr:uid="{00000000-0005-0000-0000-0000EB040000}"/>
    <cellStyle name="SAPBEXresItemX 2 3" xfId="1268" xr:uid="{00000000-0005-0000-0000-0000EC040000}"/>
    <cellStyle name="SAPBEXresItemX 2 4" xfId="1269" xr:uid="{00000000-0005-0000-0000-0000ED040000}"/>
    <cellStyle name="SAPBEXresItemX 2 5" xfId="1270" xr:uid="{00000000-0005-0000-0000-0000EE040000}"/>
    <cellStyle name="SAPBEXresItemX 2 6" xfId="1271" xr:uid="{00000000-0005-0000-0000-0000EF040000}"/>
    <cellStyle name="SAPBEXresItemX 2 7" xfId="1272" xr:uid="{00000000-0005-0000-0000-0000F0040000}"/>
    <cellStyle name="SAPBEXresItemX 2 8" xfId="1273" xr:uid="{00000000-0005-0000-0000-0000F1040000}"/>
    <cellStyle name="SAPBEXresItemX 2 9" xfId="1274" xr:uid="{00000000-0005-0000-0000-0000F2040000}"/>
    <cellStyle name="SAPBEXresItemX 3" xfId="1275" xr:uid="{00000000-0005-0000-0000-0000F3040000}"/>
    <cellStyle name="SAPBEXresItemX 4" xfId="1276" xr:uid="{00000000-0005-0000-0000-0000F4040000}"/>
    <cellStyle name="SAPBEXresItemX 5" xfId="1277" xr:uid="{00000000-0005-0000-0000-0000F5040000}"/>
    <cellStyle name="SAPBEXresItemX 6" xfId="1278" xr:uid="{00000000-0005-0000-0000-0000F6040000}"/>
    <cellStyle name="SAPBEXresItemX 7" xfId="1279" xr:uid="{00000000-0005-0000-0000-0000F7040000}"/>
    <cellStyle name="SAPBEXresItemX 8" xfId="1280" xr:uid="{00000000-0005-0000-0000-0000F8040000}"/>
    <cellStyle name="SAPBEXresItemX 9" xfId="1281" xr:uid="{00000000-0005-0000-0000-0000F9040000}"/>
    <cellStyle name="SAPBEXstdData" xfId="11" xr:uid="{00000000-0005-0000-0000-0000FA040000}"/>
    <cellStyle name="SAPBEXstdData 10" xfId="1282" xr:uid="{00000000-0005-0000-0000-0000FB040000}"/>
    <cellStyle name="SAPBEXstdData 11" xfId="1283" xr:uid="{00000000-0005-0000-0000-0000FC040000}"/>
    <cellStyle name="SAPBEXstdData 12" xfId="1284" xr:uid="{00000000-0005-0000-0000-0000FD040000}"/>
    <cellStyle name="SAPBEXstdData 2" xfId="1285" xr:uid="{00000000-0005-0000-0000-0000FE040000}"/>
    <cellStyle name="SAPBEXstdData 2 10" xfId="1286" xr:uid="{00000000-0005-0000-0000-0000FF040000}"/>
    <cellStyle name="SAPBEXstdData 2 11" xfId="1287" xr:uid="{00000000-0005-0000-0000-000000050000}"/>
    <cellStyle name="SAPBEXstdData 2 12" xfId="1288" xr:uid="{00000000-0005-0000-0000-000001050000}"/>
    <cellStyle name="SAPBEXstdData 2 2" xfId="1289" xr:uid="{00000000-0005-0000-0000-000002050000}"/>
    <cellStyle name="SAPBEXstdData 2 2 10" xfId="1290" xr:uid="{00000000-0005-0000-0000-000003050000}"/>
    <cellStyle name="SAPBEXstdData 2 2 2" xfId="1291" xr:uid="{00000000-0005-0000-0000-000004050000}"/>
    <cellStyle name="SAPBEXstdData 2 2 3" xfId="1292" xr:uid="{00000000-0005-0000-0000-000005050000}"/>
    <cellStyle name="SAPBEXstdData 2 2 4" xfId="1293" xr:uid="{00000000-0005-0000-0000-000006050000}"/>
    <cellStyle name="SAPBEXstdData 2 2 5" xfId="1294" xr:uid="{00000000-0005-0000-0000-000007050000}"/>
    <cellStyle name="SAPBEXstdData 2 2 6" xfId="1295" xr:uid="{00000000-0005-0000-0000-000008050000}"/>
    <cellStyle name="SAPBEXstdData 2 2 7" xfId="1296" xr:uid="{00000000-0005-0000-0000-000009050000}"/>
    <cellStyle name="SAPBEXstdData 2 2 8" xfId="1297" xr:uid="{00000000-0005-0000-0000-00000A050000}"/>
    <cellStyle name="SAPBEXstdData 2 2 9" xfId="1298" xr:uid="{00000000-0005-0000-0000-00000B050000}"/>
    <cellStyle name="SAPBEXstdData 2 3" xfId="1299" xr:uid="{00000000-0005-0000-0000-00000C050000}"/>
    <cellStyle name="SAPBEXstdData 2 4" xfId="1300" xr:uid="{00000000-0005-0000-0000-00000D050000}"/>
    <cellStyle name="SAPBEXstdData 2 5" xfId="1301" xr:uid="{00000000-0005-0000-0000-00000E050000}"/>
    <cellStyle name="SAPBEXstdData 2 6" xfId="1302" xr:uid="{00000000-0005-0000-0000-00000F050000}"/>
    <cellStyle name="SAPBEXstdData 2 7" xfId="1303" xr:uid="{00000000-0005-0000-0000-000010050000}"/>
    <cellStyle name="SAPBEXstdData 2 8" xfId="1304" xr:uid="{00000000-0005-0000-0000-000011050000}"/>
    <cellStyle name="SAPBEXstdData 2 9" xfId="1305" xr:uid="{00000000-0005-0000-0000-000012050000}"/>
    <cellStyle name="SAPBEXstdData 3" xfId="1306" xr:uid="{00000000-0005-0000-0000-000013050000}"/>
    <cellStyle name="SAPBEXstdData 3 10" xfId="1307" xr:uid="{00000000-0005-0000-0000-000014050000}"/>
    <cellStyle name="SAPBEXstdData 3 2" xfId="1308" xr:uid="{00000000-0005-0000-0000-000015050000}"/>
    <cellStyle name="SAPBEXstdData 3 3" xfId="1309" xr:uid="{00000000-0005-0000-0000-000016050000}"/>
    <cellStyle name="SAPBEXstdData 3 4" xfId="1310" xr:uid="{00000000-0005-0000-0000-000017050000}"/>
    <cellStyle name="SAPBEXstdData 3 5" xfId="1311" xr:uid="{00000000-0005-0000-0000-000018050000}"/>
    <cellStyle name="SAPBEXstdData 3 6" xfId="1312" xr:uid="{00000000-0005-0000-0000-000019050000}"/>
    <cellStyle name="SAPBEXstdData 3 7" xfId="1313" xr:uid="{00000000-0005-0000-0000-00001A050000}"/>
    <cellStyle name="SAPBEXstdData 3 8" xfId="1314" xr:uid="{00000000-0005-0000-0000-00001B050000}"/>
    <cellStyle name="SAPBEXstdData 3 9" xfId="1315" xr:uid="{00000000-0005-0000-0000-00001C050000}"/>
    <cellStyle name="SAPBEXstdData 4" xfId="1316" xr:uid="{00000000-0005-0000-0000-00001D050000}"/>
    <cellStyle name="SAPBEXstdData 5" xfId="1317" xr:uid="{00000000-0005-0000-0000-00001E050000}"/>
    <cellStyle name="SAPBEXstdData 6" xfId="1318" xr:uid="{00000000-0005-0000-0000-00001F050000}"/>
    <cellStyle name="SAPBEXstdData 7" xfId="1319" xr:uid="{00000000-0005-0000-0000-000020050000}"/>
    <cellStyle name="SAPBEXstdData 8" xfId="1320" xr:uid="{00000000-0005-0000-0000-000021050000}"/>
    <cellStyle name="SAPBEXstdData 9" xfId="1321" xr:uid="{00000000-0005-0000-0000-000022050000}"/>
    <cellStyle name="SAPBEXstdDataEmph" xfId="53" xr:uid="{00000000-0005-0000-0000-000023050000}"/>
    <cellStyle name="SAPBEXstdDataEmph 10" xfId="1322" xr:uid="{00000000-0005-0000-0000-000024050000}"/>
    <cellStyle name="SAPBEXstdDataEmph 11" xfId="1323" xr:uid="{00000000-0005-0000-0000-000025050000}"/>
    <cellStyle name="SAPBEXstdDataEmph 12" xfId="1324" xr:uid="{00000000-0005-0000-0000-000026050000}"/>
    <cellStyle name="SAPBEXstdDataEmph 2" xfId="1325" xr:uid="{00000000-0005-0000-0000-000027050000}"/>
    <cellStyle name="SAPBEXstdDataEmph 2 10" xfId="1326" xr:uid="{00000000-0005-0000-0000-000028050000}"/>
    <cellStyle name="SAPBEXstdDataEmph 2 2" xfId="1327" xr:uid="{00000000-0005-0000-0000-000029050000}"/>
    <cellStyle name="SAPBEXstdDataEmph 2 3" xfId="1328" xr:uid="{00000000-0005-0000-0000-00002A050000}"/>
    <cellStyle name="SAPBEXstdDataEmph 2 4" xfId="1329" xr:uid="{00000000-0005-0000-0000-00002B050000}"/>
    <cellStyle name="SAPBEXstdDataEmph 2 5" xfId="1330" xr:uid="{00000000-0005-0000-0000-00002C050000}"/>
    <cellStyle name="SAPBEXstdDataEmph 2 6" xfId="1331" xr:uid="{00000000-0005-0000-0000-00002D050000}"/>
    <cellStyle name="SAPBEXstdDataEmph 2 7" xfId="1332" xr:uid="{00000000-0005-0000-0000-00002E050000}"/>
    <cellStyle name="SAPBEXstdDataEmph 2 8" xfId="1333" xr:uid="{00000000-0005-0000-0000-00002F050000}"/>
    <cellStyle name="SAPBEXstdDataEmph 2 9" xfId="1334" xr:uid="{00000000-0005-0000-0000-000030050000}"/>
    <cellStyle name="SAPBEXstdDataEmph 3" xfId="1335" xr:uid="{00000000-0005-0000-0000-000031050000}"/>
    <cellStyle name="SAPBEXstdDataEmph 4" xfId="1336" xr:uid="{00000000-0005-0000-0000-000032050000}"/>
    <cellStyle name="SAPBEXstdDataEmph 5" xfId="1337" xr:uid="{00000000-0005-0000-0000-000033050000}"/>
    <cellStyle name="SAPBEXstdDataEmph 6" xfId="1338" xr:uid="{00000000-0005-0000-0000-000034050000}"/>
    <cellStyle name="SAPBEXstdDataEmph 7" xfId="1339" xr:uid="{00000000-0005-0000-0000-000035050000}"/>
    <cellStyle name="SAPBEXstdDataEmph 8" xfId="1340" xr:uid="{00000000-0005-0000-0000-000036050000}"/>
    <cellStyle name="SAPBEXstdDataEmph 9" xfId="1341" xr:uid="{00000000-0005-0000-0000-000037050000}"/>
    <cellStyle name="SAPBEXstdItem" xfId="12" xr:uid="{00000000-0005-0000-0000-000038050000}"/>
    <cellStyle name="SAPBEXstdItem 10" xfId="1342" xr:uid="{00000000-0005-0000-0000-000039050000}"/>
    <cellStyle name="SAPBEXstdItem 11" xfId="1343" xr:uid="{00000000-0005-0000-0000-00003A050000}"/>
    <cellStyle name="SAPBEXstdItem 12" xfId="1344" xr:uid="{00000000-0005-0000-0000-00003B050000}"/>
    <cellStyle name="SAPBEXstdItem 2" xfId="1345" xr:uid="{00000000-0005-0000-0000-00003C050000}"/>
    <cellStyle name="SAPBEXstdItem 2 10" xfId="1346" xr:uid="{00000000-0005-0000-0000-00003D050000}"/>
    <cellStyle name="SAPBEXstdItem 2 11" xfId="1347" xr:uid="{00000000-0005-0000-0000-00003E050000}"/>
    <cellStyle name="SAPBEXstdItem 2 12" xfId="1348" xr:uid="{00000000-0005-0000-0000-00003F050000}"/>
    <cellStyle name="SAPBEXstdItem 2 2" xfId="1349" xr:uid="{00000000-0005-0000-0000-000040050000}"/>
    <cellStyle name="SAPBEXstdItem 2 2 10" xfId="1350" xr:uid="{00000000-0005-0000-0000-000041050000}"/>
    <cellStyle name="SAPBEXstdItem 2 2 2" xfId="1351" xr:uid="{00000000-0005-0000-0000-000042050000}"/>
    <cellStyle name="SAPBEXstdItem 2 2 3" xfId="1352" xr:uid="{00000000-0005-0000-0000-000043050000}"/>
    <cellStyle name="SAPBEXstdItem 2 2 4" xfId="1353" xr:uid="{00000000-0005-0000-0000-000044050000}"/>
    <cellStyle name="SAPBEXstdItem 2 2 5" xfId="1354" xr:uid="{00000000-0005-0000-0000-000045050000}"/>
    <cellStyle name="SAPBEXstdItem 2 2 6" xfId="1355" xr:uid="{00000000-0005-0000-0000-000046050000}"/>
    <cellStyle name="SAPBEXstdItem 2 2 7" xfId="1356" xr:uid="{00000000-0005-0000-0000-000047050000}"/>
    <cellStyle name="SAPBEXstdItem 2 2 8" xfId="1357" xr:uid="{00000000-0005-0000-0000-000048050000}"/>
    <cellStyle name="SAPBEXstdItem 2 2 9" xfId="1358" xr:uid="{00000000-0005-0000-0000-000049050000}"/>
    <cellStyle name="SAPBEXstdItem 2 3" xfId="1359" xr:uid="{00000000-0005-0000-0000-00004A050000}"/>
    <cellStyle name="SAPBEXstdItem 2 4" xfId="1360" xr:uid="{00000000-0005-0000-0000-00004B050000}"/>
    <cellStyle name="SAPBEXstdItem 2 5" xfId="1361" xr:uid="{00000000-0005-0000-0000-00004C050000}"/>
    <cellStyle name="SAPBEXstdItem 2 6" xfId="1362" xr:uid="{00000000-0005-0000-0000-00004D050000}"/>
    <cellStyle name="SAPBEXstdItem 2 7" xfId="1363" xr:uid="{00000000-0005-0000-0000-00004E050000}"/>
    <cellStyle name="SAPBEXstdItem 2 8" xfId="1364" xr:uid="{00000000-0005-0000-0000-00004F050000}"/>
    <cellStyle name="SAPBEXstdItem 2 9" xfId="1365" xr:uid="{00000000-0005-0000-0000-000050050000}"/>
    <cellStyle name="SAPBEXstdItem 3" xfId="1366" xr:uid="{00000000-0005-0000-0000-000051050000}"/>
    <cellStyle name="SAPBEXstdItem 3 10" xfId="1367" xr:uid="{00000000-0005-0000-0000-000052050000}"/>
    <cellStyle name="SAPBEXstdItem 3 2" xfId="1368" xr:uid="{00000000-0005-0000-0000-000053050000}"/>
    <cellStyle name="SAPBEXstdItem 3 3" xfId="1369" xr:uid="{00000000-0005-0000-0000-000054050000}"/>
    <cellStyle name="SAPBEXstdItem 3 4" xfId="1370" xr:uid="{00000000-0005-0000-0000-000055050000}"/>
    <cellStyle name="SAPBEXstdItem 3 5" xfId="1371" xr:uid="{00000000-0005-0000-0000-000056050000}"/>
    <cellStyle name="SAPBEXstdItem 3 6" xfId="1372" xr:uid="{00000000-0005-0000-0000-000057050000}"/>
    <cellStyle name="SAPBEXstdItem 3 7" xfId="1373" xr:uid="{00000000-0005-0000-0000-000058050000}"/>
    <cellStyle name="SAPBEXstdItem 3 8" xfId="1374" xr:uid="{00000000-0005-0000-0000-000059050000}"/>
    <cellStyle name="SAPBEXstdItem 3 9" xfId="1375" xr:uid="{00000000-0005-0000-0000-00005A050000}"/>
    <cellStyle name="SAPBEXstdItem 4" xfId="1376" xr:uid="{00000000-0005-0000-0000-00005B050000}"/>
    <cellStyle name="SAPBEXstdItem 4 2" xfId="1377" xr:uid="{00000000-0005-0000-0000-00005C050000}"/>
    <cellStyle name="SAPBEXstdItem 5" xfId="1378" xr:uid="{00000000-0005-0000-0000-00005D050000}"/>
    <cellStyle name="SAPBEXstdItem 6" xfId="1379" xr:uid="{00000000-0005-0000-0000-00005E050000}"/>
    <cellStyle name="SAPBEXstdItem 7" xfId="1380" xr:uid="{00000000-0005-0000-0000-00005F050000}"/>
    <cellStyle name="SAPBEXstdItem 8" xfId="1381" xr:uid="{00000000-0005-0000-0000-000060050000}"/>
    <cellStyle name="SAPBEXstdItem 9" xfId="1382" xr:uid="{00000000-0005-0000-0000-000061050000}"/>
    <cellStyle name="SAPBEXstdItem_Výkaz 13-D3a _2011_jk" xfId="1383" xr:uid="{00000000-0005-0000-0000-000062050000}"/>
    <cellStyle name="SAPBEXstdItemX" xfId="54" xr:uid="{00000000-0005-0000-0000-000063050000}"/>
    <cellStyle name="SAPBEXstdItemX 10" xfId="1384" xr:uid="{00000000-0005-0000-0000-000064050000}"/>
    <cellStyle name="SAPBEXstdItemX 11" xfId="1385" xr:uid="{00000000-0005-0000-0000-000065050000}"/>
    <cellStyle name="SAPBEXstdItemX 12" xfId="1386" xr:uid="{00000000-0005-0000-0000-000066050000}"/>
    <cellStyle name="SAPBEXstdItemX 13" xfId="1387" xr:uid="{00000000-0005-0000-0000-000067050000}"/>
    <cellStyle name="SAPBEXstdItemX 2" xfId="1388" xr:uid="{00000000-0005-0000-0000-000068050000}"/>
    <cellStyle name="SAPBEXstdItemX 2 10" xfId="1389" xr:uid="{00000000-0005-0000-0000-000069050000}"/>
    <cellStyle name="SAPBEXstdItemX 2 11" xfId="1390" xr:uid="{00000000-0005-0000-0000-00006A050000}"/>
    <cellStyle name="SAPBEXstdItemX 2 2" xfId="1391" xr:uid="{00000000-0005-0000-0000-00006B050000}"/>
    <cellStyle name="SAPBEXstdItemX 2 2 10" xfId="1392" xr:uid="{00000000-0005-0000-0000-00006C050000}"/>
    <cellStyle name="SAPBEXstdItemX 2 2 2" xfId="1393" xr:uid="{00000000-0005-0000-0000-00006D050000}"/>
    <cellStyle name="SAPBEXstdItemX 2 2 3" xfId="1394" xr:uid="{00000000-0005-0000-0000-00006E050000}"/>
    <cellStyle name="SAPBEXstdItemX 2 2 4" xfId="1395" xr:uid="{00000000-0005-0000-0000-00006F050000}"/>
    <cellStyle name="SAPBEXstdItemX 2 2 5" xfId="1396" xr:uid="{00000000-0005-0000-0000-000070050000}"/>
    <cellStyle name="SAPBEXstdItemX 2 2 6" xfId="1397" xr:uid="{00000000-0005-0000-0000-000071050000}"/>
    <cellStyle name="SAPBEXstdItemX 2 2 7" xfId="1398" xr:uid="{00000000-0005-0000-0000-000072050000}"/>
    <cellStyle name="SAPBEXstdItemX 2 2 8" xfId="1399" xr:uid="{00000000-0005-0000-0000-000073050000}"/>
    <cellStyle name="SAPBEXstdItemX 2 2 9" xfId="1400" xr:uid="{00000000-0005-0000-0000-000074050000}"/>
    <cellStyle name="SAPBEXstdItemX 2 3" xfId="1401" xr:uid="{00000000-0005-0000-0000-000075050000}"/>
    <cellStyle name="SAPBEXstdItemX 2 4" xfId="1402" xr:uid="{00000000-0005-0000-0000-000076050000}"/>
    <cellStyle name="SAPBEXstdItemX 2 5" xfId="1403" xr:uid="{00000000-0005-0000-0000-000077050000}"/>
    <cellStyle name="SAPBEXstdItemX 2 6" xfId="1404" xr:uid="{00000000-0005-0000-0000-000078050000}"/>
    <cellStyle name="SAPBEXstdItemX 2 7" xfId="1405" xr:uid="{00000000-0005-0000-0000-000079050000}"/>
    <cellStyle name="SAPBEXstdItemX 2 8" xfId="1406" xr:uid="{00000000-0005-0000-0000-00007A050000}"/>
    <cellStyle name="SAPBEXstdItemX 2 9" xfId="1407" xr:uid="{00000000-0005-0000-0000-00007B050000}"/>
    <cellStyle name="SAPBEXstdItemX 3" xfId="1408" xr:uid="{00000000-0005-0000-0000-00007C050000}"/>
    <cellStyle name="SAPBEXstdItemX 3 10" xfId="1409" xr:uid="{00000000-0005-0000-0000-00007D050000}"/>
    <cellStyle name="SAPBEXstdItemX 3 2" xfId="1410" xr:uid="{00000000-0005-0000-0000-00007E050000}"/>
    <cellStyle name="SAPBEXstdItemX 3 3" xfId="1411" xr:uid="{00000000-0005-0000-0000-00007F050000}"/>
    <cellStyle name="SAPBEXstdItemX 3 4" xfId="1412" xr:uid="{00000000-0005-0000-0000-000080050000}"/>
    <cellStyle name="SAPBEXstdItemX 3 5" xfId="1413" xr:uid="{00000000-0005-0000-0000-000081050000}"/>
    <cellStyle name="SAPBEXstdItemX 3 6" xfId="1414" xr:uid="{00000000-0005-0000-0000-000082050000}"/>
    <cellStyle name="SAPBEXstdItemX 3 7" xfId="1415" xr:uid="{00000000-0005-0000-0000-000083050000}"/>
    <cellStyle name="SAPBEXstdItemX 3 8" xfId="1416" xr:uid="{00000000-0005-0000-0000-000084050000}"/>
    <cellStyle name="SAPBEXstdItemX 3 9" xfId="1417" xr:uid="{00000000-0005-0000-0000-000085050000}"/>
    <cellStyle name="SAPBEXstdItemX 4" xfId="1418" xr:uid="{00000000-0005-0000-0000-000086050000}"/>
    <cellStyle name="SAPBEXstdItemX 5" xfId="1419" xr:uid="{00000000-0005-0000-0000-000087050000}"/>
    <cellStyle name="SAPBEXstdItemX 6" xfId="1420" xr:uid="{00000000-0005-0000-0000-000088050000}"/>
    <cellStyle name="SAPBEXstdItemX 7" xfId="1421" xr:uid="{00000000-0005-0000-0000-000089050000}"/>
    <cellStyle name="SAPBEXstdItemX 8" xfId="1422" xr:uid="{00000000-0005-0000-0000-00008A050000}"/>
    <cellStyle name="SAPBEXstdItemX 9" xfId="1423" xr:uid="{00000000-0005-0000-0000-00008B050000}"/>
    <cellStyle name="SAPBEXstdItemX_Výkaz 13-D3a _2011_jk" xfId="1424" xr:uid="{00000000-0005-0000-0000-00008C050000}"/>
    <cellStyle name="SAPBEXtitle" xfId="55" xr:uid="{00000000-0005-0000-0000-00008D050000}"/>
    <cellStyle name="SAPBEXtitle 2" xfId="1425" xr:uid="{00000000-0005-0000-0000-00008E050000}"/>
    <cellStyle name="SAPBEXtitle 3" xfId="1426" xr:uid="{00000000-0005-0000-0000-00008F050000}"/>
    <cellStyle name="SAPBEXtitle_Výkaz 13-D3a _2011_jk" xfId="1427" xr:uid="{00000000-0005-0000-0000-000090050000}"/>
    <cellStyle name="SAPBEXunassignedItem" xfId="1428" xr:uid="{00000000-0005-0000-0000-000091050000}"/>
    <cellStyle name="SAPBEXunassignedItem 2" xfId="1429" xr:uid="{00000000-0005-0000-0000-000092050000}"/>
    <cellStyle name="SAPBEXunassignedItem 2 2" xfId="1430" xr:uid="{00000000-0005-0000-0000-000093050000}"/>
    <cellStyle name="SAPBEXunassignedItem 2 3" xfId="1431" xr:uid="{00000000-0005-0000-0000-000094050000}"/>
    <cellStyle name="SAPBEXunassignedItem 2 4" xfId="1432" xr:uid="{00000000-0005-0000-0000-000095050000}"/>
    <cellStyle name="SAPBEXunassignedItem 2 5" xfId="1433" xr:uid="{00000000-0005-0000-0000-000096050000}"/>
    <cellStyle name="SAPBEXunassignedItem 2 6" xfId="1434" xr:uid="{00000000-0005-0000-0000-000097050000}"/>
    <cellStyle name="SAPBEXunassignedItem 2 7" xfId="1435" xr:uid="{00000000-0005-0000-0000-000098050000}"/>
    <cellStyle name="SAPBEXunassignedItem 3" xfId="1436" xr:uid="{00000000-0005-0000-0000-000099050000}"/>
    <cellStyle name="SAPBEXunassignedItem 4" xfId="1437" xr:uid="{00000000-0005-0000-0000-00009A050000}"/>
    <cellStyle name="SAPBEXunassignedItem 5" xfId="1438" xr:uid="{00000000-0005-0000-0000-00009B050000}"/>
    <cellStyle name="SAPBEXunassignedItem 6" xfId="1439" xr:uid="{00000000-0005-0000-0000-00009C050000}"/>
    <cellStyle name="SAPBEXunassignedItem 7" xfId="1440" xr:uid="{00000000-0005-0000-0000-00009D050000}"/>
    <cellStyle name="SAPBEXunassignedItem 8" xfId="1441" xr:uid="{00000000-0005-0000-0000-00009E050000}"/>
    <cellStyle name="SAPBEXundefined" xfId="56" xr:uid="{00000000-0005-0000-0000-00009F050000}"/>
    <cellStyle name="SAPBEXundefined 10" xfId="1442" xr:uid="{00000000-0005-0000-0000-0000A0050000}"/>
    <cellStyle name="SAPBEXundefined 11" xfId="1443" xr:uid="{00000000-0005-0000-0000-0000A1050000}"/>
    <cellStyle name="SAPBEXundefined 12" xfId="1444" xr:uid="{00000000-0005-0000-0000-0000A2050000}"/>
    <cellStyle name="SAPBEXundefined 2" xfId="1445" xr:uid="{00000000-0005-0000-0000-0000A3050000}"/>
    <cellStyle name="SAPBEXundefined 2 10" xfId="1446" xr:uid="{00000000-0005-0000-0000-0000A4050000}"/>
    <cellStyle name="SAPBEXundefined 2 2" xfId="1447" xr:uid="{00000000-0005-0000-0000-0000A5050000}"/>
    <cellStyle name="SAPBEXundefined 2 3" xfId="1448" xr:uid="{00000000-0005-0000-0000-0000A6050000}"/>
    <cellStyle name="SAPBEXundefined 2 4" xfId="1449" xr:uid="{00000000-0005-0000-0000-0000A7050000}"/>
    <cellStyle name="SAPBEXundefined 2 5" xfId="1450" xr:uid="{00000000-0005-0000-0000-0000A8050000}"/>
    <cellStyle name="SAPBEXundefined 2 6" xfId="1451" xr:uid="{00000000-0005-0000-0000-0000A9050000}"/>
    <cellStyle name="SAPBEXundefined 2 7" xfId="1452" xr:uid="{00000000-0005-0000-0000-0000AA050000}"/>
    <cellStyle name="SAPBEXundefined 2 8" xfId="1453" xr:uid="{00000000-0005-0000-0000-0000AB050000}"/>
    <cellStyle name="SAPBEXundefined 2 9" xfId="1454" xr:uid="{00000000-0005-0000-0000-0000AC050000}"/>
    <cellStyle name="SAPBEXundefined 3" xfId="1455" xr:uid="{00000000-0005-0000-0000-0000AD050000}"/>
    <cellStyle name="SAPBEXundefined 4" xfId="1456" xr:uid="{00000000-0005-0000-0000-0000AE050000}"/>
    <cellStyle name="SAPBEXundefined 5" xfId="1457" xr:uid="{00000000-0005-0000-0000-0000AF050000}"/>
    <cellStyle name="SAPBEXundefined 6" xfId="1458" xr:uid="{00000000-0005-0000-0000-0000B0050000}"/>
    <cellStyle name="SAPBEXundefined 7" xfId="1459" xr:uid="{00000000-0005-0000-0000-0000B1050000}"/>
    <cellStyle name="SAPBEXundefined 8" xfId="1460" xr:uid="{00000000-0005-0000-0000-0000B2050000}"/>
    <cellStyle name="SAPBEXundefined 9" xfId="1461" xr:uid="{00000000-0005-0000-0000-0000B3050000}"/>
    <cellStyle name="Sheet Title" xfId="1462" xr:uid="{00000000-0005-0000-0000-0000B4050000}"/>
    <cellStyle name="Správně 2" xfId="1463" xr:uid="{00000000-0005-0000-0000-0000B5050000}"/>
    <cellStyle name="Správně 3" xfId="1464" xr:uid="{00000000-0005-0000-0000-0000B6050000}"/>
    <cellStyle name="Styl 1" xfId="1465" xr:uid="{00000000-0005-0000-0000-0000B7050000}"/>
    <cellStyle name="Subtotal" xfId="1466" xr:uid="{00000000-0005-0000-0000-0000B8050000}"/>
    <cellStyle name="Text upozornění 2" xfId="1467" xr:uid="{00000000-0005-0000-0000-0000B9050000}"/>
    <cellStyle name="Vstup 2" xfId="1468" xr:uid="{00000000-0005-0000-0000-0000BA050000}"/>
    <cellStyle name="Vstup 2 10" xfId="1469" xr:uid="{00000000-0005-0000-0000-0000BB050000}"/>
    <cellStyle name="Vstup 2 11" xfId="1470" xr:uid="{00000000-0005-0000-0000-0000BC050000}"/>
    <cellStyle name="Vstup 2 2" xfId="1471" xr:uid="{00000000-0005-0000-0000-0000BD050000}"/>
    <cellStyle name="Vstup 2 2 10" xfId="1472" xr:uid="{00000000-0005-0000-0000-0000BE050000}"/>
    <cellStyle name="Vstup 2 2 2" xfId="1473" xr:uid="{00000000-0005-0000-0000-0000BF050000}"/>
    <cellStyle name="Vstup 2 2 3" xfId="1474" xr:uid="{00000000-0005-0000-0000-0000C0050000}"/>
    <cellStyle name="Vstup 2 2 4" xfId="1475" xr:uid="{00000000-0005-0000-0000-0000C1050000}"/>
    <cellStyle name="Vstup 2 2 5" xfId="1476" xr:uid="{00000000-0005-0000-0000-0000C2050000}"/>
    <cellStyle name="Vstup 2 2 6" xfId="1477" xr:uid="{00000000-0005-0000-0000-0000C3050000}"/>
    <cellStyle name="Vstup 2 2 7" xfId="1478" xr:uid="{00000000-0005-0000-0000-0000C4050000}"/>
    <cellStyle name="Vstup 2 2 8" xfId="1479" xr:uid="{00000000-0005-0000-0000-0000C5050000}"/>
    <cellStyle name="Vstup 2 2 9" xfId="1480" xr:uid="{00000000-0005-0000-0000-0000C6050000}"/>
    <cellStyle name="Vstup 2 3" xfId="1481" xr:uid="{00000000-0005-0000-0000-0000C7050000}"/>
    <cellStyle name="Vstup 2 4" xfId="1482" xr:uid="{00000000-0005-0000-0000-0000C8050000}"/>
    <cellStyle name="Vstup 2 5" xfId="1483" xr:uid="{00000000-0005-0000-0000-0000C9050000}"/>
    <cellStyle name="Vstup 2 6" xfId="1484" xr:uid="{00000000-0005-0000-0000-0000CA050000}"/>
    <cellStyle name="Vstup 2 7" xfId="1485" xr:uid="{00000000-0005-0000-0000-0000CB050000}"/>
    <cellStyle name="Vstup 2 8" xfId="1486" xr:uid="{00000000-0005-0000-0000-0000CC050000}"/>
    <cellStyle name="Vstup 2 9" xfId="1487" xr:uid="{00000000-0005-0000-0000-0000CD050000}"/>
    <cellStyle name="Výpočet 2" xfId="1488" xr:uid="{00000000-0005-0000-0000-0000CE050000}"/>
    <cellStyle name="Výpočet 2 10" xfId="1489" xr:uid="{00000000-0005-0000-0000-0000CF050000}"/>
    <cellStyle name="Výpočet 2 11" xfId="1490" xr:uid="{00000000-0005-0000-0000-0000D0050000}"/>
    <cellStyle name="Výpočet 2 2" xfId="1491" xr:uid="{00000000-0005-0000-0000-0000D1050000}"/>
    <cellStyle name="Výpočet 2 2 10" xfId="1492" xr:uid="{00000000-0005-0000-0000-0000D2050000}"/>
    <cellStyle name="Výpočet 2 2 2" xfId="1493" xr:uid="{00000000-0005-0000-0000-0000D3050000}"/>
    <cellStyle name="Výpočet 2 2 3" xfId="1494" xr:uid="{00000000-0005-0000-0000-0000D4050000}"/>
    <cellStyle name="Výpočet 2 2 4" xfId="1495" xr:uid="{00000000-0005-0000-0000-0000D5050000}"/>
    <cellStyle name="Výpočet 2 2 5" xfId="1496" xr:uid="{00000000-0005-0000-0000-0000D6050000}"/>
    <cellStyle name="Výpočet 2 2 6" xfId="1497" xr:uid="{00000000-0005-0000-0000-0000D7050000}"/>
    <cellStyle name="Výpočet 2 2 7" xfId="1498" xr:uid="{00000000-0005-0000-0000-0000D8050000}"/>
    <cellStyle name="Výpočet 2 2 8" xfId="1499" xr:uid="{00000000-0005-0000-0000-0000D9050000}"/>
    <cellStyle name="Výpočet 2 2 9" xfId="1500" xr:uid="{00000000-0005-0000-0000-0000DA050000}"/>
    <cellStyle name="Výpočet 2 3" xfId="1501" xr:uid="{00000000-0005-0000-0000-0000DB050000}"/>
    <cellStyle name="Výpočet 2 4" xfId="1502" xr:uid="{00000000-0005-0000-0000-0000DC050000}"/>
    <cellStyle name="Výpočet 2 5" xfId="1503" xr:uid="{00000000-0005-0000-0000-0000DD050000}"/>
    <cellStyle name="Výpočet 2 6" xfId="1504" xr:uid="{00000000-0005-0000-0000-0000DE050000}"/>
    <cellStyle name="Výpočet 2 7" xfId="1505" xr:uid="{00000000-0005-0000-0000-0000DF050000}"/>
    <cellStyle name="Výpočet 2 8" xfId="1506" xr:uid="{00000000-0005-0000-0000-0000E0050000}"/>
    <cellStyle name="Výpočet 2 9" xfId="1507" xr:uid="{00000000-0005-0000-0000-0000E1050000}"/>
    <cellStyle name="Výstup 2" xfId="1508" xr:uid="{00000000-0005-0000-0000-0000E2050000}"/>
    <cellStyle name="Výstup 2 10" xfId="1509" xr:uid="{00000000-0005-0000-0000-0000E3050000}"/>
    <cellStyle name="Výstup 2 11" xfId="1510" xr:uid="{00000000-0005-0000-0000-0000E4050000}"/>
    <cellStyle name="Výstup 2 2" xfId="1511" xr:uid="{00000000-0005-0000-0000-0000E5050000}"/>
    <cellStyle name="Výstup 2 2 10" xfId="1512" xr:uid="{00000000-0005-0000-0000-0000E6050000}"/>
    <cellStyle name="Výstup 2 2 2" xfId="1513" xr:uid="{00000000-0005-0000-0000-0000E7050000}"/>
    <cellStyle name="Výstup 2 2 3" xfId="1514" xr:uid="{00000000-0005-0000-0000-0000E8050000}"/>
    <cellStyle name="Výstup 2 2 4" xfId="1515" xr:uid="{00000000-0005-0000-0000-0000E9050000}"/>
    <cellStyle name="Výstup 2 2 5" xfId="1516" xr:uid="{00000000-0005-0000-0000-0000EA050000}"/>
    <cellStyle name="Výstup 2 2 6" xfId="1517" xr:uid="{00000000-0005-0000-0000-0000EB050000}"/>
    <cellStyle name="Výstup 2 2 7" xfId="1518" xr:uid="{00000000-0005-0000-0000-0000EC050000}"/>
    <cellStyle name="Výstup 2 2 8" xfId="1519" xr:uid="{00000000-0005-0000-0000-0000ED050000}"/>
    <cellStyle name="Výstup 2 2 9" xfId="1520" xr:uid="{00000000-0005-0000-0000-0000EE050000}"/>
    <cellStyle name="Výstup 2 3" xfId="1521" xr:uid="{00000000-0005-0000-0000-0000EF050000}"/>
    <cellStyle name="Výstup 2 4" xfId="1522" xr:uid="{00000000-0005-0000-0000-0000F0050000}"/>
    <cellStyle name="Výstup 2 5" xfId="1523" xr:uid="{00000000-0005-0000-0000-0000F1050000}"/>
    <cellStyle name="Výstup 2 6" xfId="1524" xr:uid="{00000000-0005-0000-0000-0000F2050000}"/>
    <cellStyle name="Výstup 2 7" xfId="1525" xr:uid="{00000000-0005-0000-0000-0000F3050000}"/>
    <cellStyle name="Výstup 2 8" xfId="1526" xr:uid="{00000000-0005-0000-0000-0000F4050000}"/>
    <cellStyle name="Výstup 2 9" xfId="1527" xr:uid="{00000000-0005-0000-0000-0000F5050000}"/>
    <cellStyle name="Vysvětlující text 2" xfId="1528" xr:uid="{00000000-0005-0000-0000-0000F6050000}"/>
    <cellStyle name="Záhlaví 1" xfId="86" xr:uid="{00000000-0005-0000-0000-0000F7050000}"/>
    <cellStyle name="Záhlaví 2" xfId="87" xr:uid="{00000000-0005-0000-0000-0000F8050000}"/>
    <cellStyle name="Zvýraznění 1 2" xfId="1529" xr:uid="{00000000-0005-0000-0000-0000F9050000}"/>
    <cellStyle name="Zvýraznění 2 2" xfId="1530" xr:uid="{00000000-0005-0000-0000-0000FA050000}"/>
    <cellStyle name="Zvýraznění 3 2" xfId="1531" xr:uid="{00000000-0005-0000-0000-0000FB050000}"/>
    <cellStyle name="Zvýraznění 4 2" xfId="1532" xr:uid="{00000000-0005-0000-0000-0000FC050000}"/>
    <cellStyle name="Zvýraznění 5 2" xfId="1533" xr:uid="{00000000-0005-0000-0000-0000FD050000}"/>
    <cellStyle name="Zvýraznění 6 2" xfId="1534" xr:uid="{00000000-0005-0000-0000-0000FE050000}"/>
  </cellStyles>
  <dxfs count="0"/>
  <tableStyles count="0" defaultTableStyle="TableStyleMedium2" defaultPivotStyle="PivotStyleLight16"/>
  <colors>
    <mruColors>
      <color rgb="FFFFFFCC"/>
      <color rgb="FFDDFAFB"/>
      <color rgb="FFCEF8FA"/>
      <color rgb="FF79C1D5"/>
      <color rgb="FFFFCC66"/>
      <color rgb="FFFFFF66"/>
      <color rgb="FFFFFF99"/>
      <color rgb="FFFFCCFF"/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'3.2'!$E$28</c:f>
              <c:strCache>
                <c:ptCount val="1"/>
                <c:pt idx="0">
                  <c:v>Do ČR</c:v>
                </c:pt>
              </c:strCache>
            </c:strRef>
          </c:tx>
          <c:invertIfNegative val="0"/>
          <c:cat>
            <c:strRef>
              <c:f>'3.2'!$D$29:$D$40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'3.2'!$E$29:$E$40</c:f>
              <c:numCache>
                <c:formatCode>#,##0.0</c:formatCode>
                <c:ptCount val="12"/>
                <c:pt idx="0">
                  <c:v>3924.2500326039481</c:v>
                </c:pt>
                <c:pt idx="1">
                  <c:v>2861.3715631551599</c:v>
                </c:pt>
                <c:pt idx="2">
                  <c:v>4062.4285724960346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4-49AB-B1D3-D3194406E607}"/>
            </c:ext>
          </c:extLst>
        </c:ser>
        <c:ser>
          <c:idx val="1"/>
          <c:order val="1"/>
          <c:tx>
            <c:strRef>
              <c:f>'3.2'!$F$28</c:f>
              <c:strCache>
                <c:ptCount val="1"/>
                <c:pt idx="0">
                  <c:v>Z ČR</c:v>
                </c:pt>
              </c:strCache>
            </c:strRef>
          </c:tx>
          <c:invertIfNegative val="0"/>
          <c:cat>
            <c:strRef>
              <c:f>'3.2'!$D$29:$D$40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'3.2'!$F$29:$F$40</c:f>
              <c:numCache>
                <c:formatCode>#,##0.0</c:formatCode>
                <c:ptCount val="12"/>
                <c:pt idx="0">
                  <c:v>-3451.1586520247843</c:v>
                </c:pt>
                <c:pt idx="1">
                  <c:v>-2327.7665878553048</c:v>
                </c:pt>
                <c:pt idx="2">
                  <c:v>-3248.4701769314206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4-49AB-B1D3-D3194406E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00256"/>
        <c:axId val="160014336"/>
      </c:barChart>
      <c:catAx>
        <c:axId val="160000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0014336"/>
        <c:crosses val="autoZero"/>
        <c:auto val="1"/>
        <c:lblAlgn val="ctr"/>
        <c:lblOffset val="100"/>
        <c:noMultiLvlLbl val="0"/>
      </c:catAx>
      <c:valAx>
        <c:axId val="1600143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0000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EAA-4434-9EDB-79B35337C27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3EAA-4434-9EDB-79B35337C27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3EAA-4434-9EDB-79B35337C276}"/>
              </c:ext>
            </c:extLst>
          </c:dPt>
          <c:cat>
            <c:strRef>
              <c:f>'4.3'!$H$47:$H$49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'4.3'!$I$47:$I$49</c:f>
              <c:numCache>
                <c:formatCode>#,##0</c:formatCode>
                <c:ptCount val="3"/>
                <c:pt idx="0">
                  <c:v>42397.191034612071</c:v>
                </c:pt>
                <c:pt idx="1">
                  <c:v>22690.441659822685</c:v>
                </c:pt>
                <c:pt idx="2">
                  <c:v>35199.171498067873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AA-4434-9EDB-79B35337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2360704"/>
        <c:axId val="162362496"/>
      </c:barChart>
      <c:catAx>
        <c:axId val="162360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2362496"/>
        <c:crosses val="autoZero"/>
        <c:auto val="1"/>
        <c:lblAlgn val="ctr"/>
        <c:lblOffset val="100"/>
        <c:noMultiLvlLbl val="0"/>
      </c:catAx>
      <c:valAx>
        <c:axId val="1623624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</a:t>
                </a:r>
                <a:r>
                  <a:rPr lang="en-US" b="0"/>
                  <a:t>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2360704"/>
        <c:crosses val="autoZero"/>
        <c:crossBetween val="between"/>
        <c:majorUnit val="1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'5.1'!$B$44</c:f>
              <c:strCache>
                <c:ptCount val="1"/>
                <c:pt idx="0">
                  <c:v>leden</c:v>
                </c:pt>
              </c:strCache>
            </c:strRef>
          </c:tx>
          <c:invertIfNegative val="0"/>
          <c:cat>
            <c:numRef>
              <c:f>'5.1'!$C$43:$D$43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'5.1'!$C$44:$D$44</c:f>
              <c:numCache>
                <c:formatCode>#,##0</c:formatCode>
                <c:ptCount val="2"/>
                <c:pt idx="0">
                  <c:v>1273109.1500516641</c:v>
                </c:pt>
                <c:pt idx="1">
                  <c:v>1216732.1244530992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C-426C-8CB5-97DB8CC20E85}"/>
            </c:ext>
          </c:extLst>
        </c:ser>
        <c:ser>
          <c:idx val="1"/>
          <c:order val="1"/>
          <c:tx>
            <c:strRef>
              <c:f>'5.1'!$B$45</c:f>
              <c:strCache>
                <c:ptCount val="1"/>
                <c:pt idx="0">
                  <c:v>únor</c:v>
                </c:pt>
              </c:strCache>
            </c:strRef>
          </c:tx>
          <c:invertIfNegative val="0"/>
          <c:cat>
            <c:numRef>
              <c:f>'5.1'!$C$43:$D$43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'5.1'!$C$45:$D$45</c:f>
              <c:numCache>
                <c:formatCode>#,##0</c:formatCode>
                <c:ptCount val="2"/>
                <c:pt idx="0">
                  <c:v>1165206.7587806338</c:v>
                </c:pt>
                <c:pt idx="1">
                  <c:v>975541.25988720066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AC-426C-8CB5-97DB8CC20E85}"/>
            </c:ext>
          </c:extLst>
        </c:ser>
        <c:ser>
          <c:idx val="2"/>
          <c:order val="2"/>
          <c:tx>
            <c:strRef>
              <c:f>'5.1'!$B$46</c:f>
              <c:strCache>
                <c:ptCount val="1"/>
                <c:pt idx="0">
                  <c:v>březen</c:v>
                </c:pt>
              </c:strCache>
            </c:strRef>
          </c:tx>
          <c:invertIfNegative val="0"/>
          <c:cat>
            <c:numRef>
              <c:f>'5.1'!$C$43:$D$43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'5.1'!$C$46:$D$46</c:f>
              <c:numCache>
                <c:formatCode>#,##0</c:formatCode>
                <c:ptCount val="2"/>
                <c:pt idx="0">
                  <c:v>1091174.2333659162</c:v>
                </c:pt>
                <c:pt idx="1">
                  <c:v>919136.79822659749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AC-426C-8CB5-97DB8CC20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427264"/>
        <c:axId val="162428800"/>
      </c:barChart>
      <c:catAx>
        <c:axId val="16242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62428800"/>
        <c:crosses val="autoZero"/>
        <c:auto val="1"/>
        <c:lblAlgn val="ctr"/>
        <c:lblOffset val="100"/>
        <c:noMultiLvlLbl val="0"/>
      </c:catAx>
      <c:valAx>
        <c:axId val="1624288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2427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'5.1'!$H$44</c:f>
              <c:strCache>
                <c:ptCount val="1"/>
                <c:pt idx="0">
                  <c:v>leden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'5.1'!$I$43:$J$43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'5.1'!$I$44:$J$44</c:f>
              <c:numCache>
                <c:formatCode>0.0%</c:formatCode>
                <c:ptCount val="2"/>
                <c:pt idx="0">
                  <c:v>0.3607062489934465</c:v>
                </c:pt>
                <c:pt idx="1">
                  <c:v>0.39105487642561532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2-466B-A37D-841994DB4915}"/>
            </c:ext>
          </c:extLst>
        </c:ser>
        <c:ser>
          <c:idx val="1"/>
          <c:order val="1"/>
          <c:tx>
            <c:strRef>
              <c:f>'5.1'!$H$45</c:f>
              <c:strCache>
                <c:ptCount val="1"/>
                <c:pt idx="0">
                  <c:v>únor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'5.1'!$I$43:$J$43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'5.1'!$I$45:$J$45</c:f>
              <c:numCache>
                <c:formatCode>0.0%</c:formatCode>
                <c:ptCount val="2"/>
                <c:pt idx="0">
                  <c:v>0.33013458370361876</c:v>
                </c:pt>
                <c:pt idx="1">
                  <c:v>0.31353669321811634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E2-466B-A37D-841994DB4915}"/>
            </c:ext>
          </c:extLst>
        </c:ser>
        <c:ser>
          <c:idx val="2"/>
          <c:order val="2"/>
          <c:tx>
            <c:strRef>
              <c:f>'5.1'!$H$46</c:f>
              <c:strCache>
                <c:ptCount val="1"/>
                <c:pt idx="0">
                  <c:v>březen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'5.1'!$I$43:$J$43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'5.1'!$I$46:$J$46</c:f>
              <c:numCache>
                <c:formatCode>0.0%</c:formatCode>
                <c:ptCount val="2"/>
                <c:pt idx="0">
                  <c:v>0.30915916730293458</c:v>
                </c:pt>
                <c:pt idx="1">
                  <c:v>0.29540843035626835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E2-466B-A37D-841994DB4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0106752"/>
        <c:axId val="160125312"/>
      </c:barChart>
      <c:catAx>
        <c:axId val="160106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60125312"/>
        <c:crosses val="autoZero"/>
        <c:auto val="1"/>
        <c:lblAlgn val="ctr"/>
        <c:lblOffset val="100"/>
        <c:noMultiLvlLbl val="0"/>
      </c:catAx>
      <c:valAx>
        <c:axId val="16012531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01067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'5.2'!$B$43</c:f>
              <c:strCache>
                <c:ptCount val="1"/>
                <c:pt idx="0">
                  <c:v>leden</c:v>
                </c:pt>
              </c:strCache>
            </c:strRef>
          </c:tx>
          <c:invertIfNegative val="0"/>
          <c:cat>
            <c:numRef>
              <c:f>'5.2'!$C$42:$D$42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'5.2'!$C$43:$D$43</c:f>
              <c:numCache>
                <c:formatCode>#,##0</c:formatCode>
                <c:ptCount val="2"/>
                <c:pt idx="0">
                  <c:v>141237.02531675113</c:v>
                </c:pt>
                <c:pt idx="1">
                  <c:v>136917.21535539071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2B-489A-AC92-55573FC6C8F1}"/>
            </c:ext>
          </c:extLst>
        </c:ser>
        <c:ser>
          <c:idx val="1"/>
          <c:order val="1"/>
          <c:tx>
            <c:strRef>
              <c:f>'5.2'!$B$44</c:f>
              <c:strCache>
                <c:ptCount val="1"/>
                <c:pt idx="0">
                  <c:v>únor</c:v>
                </c:pt>
              </c:strCache>
            </c:strRef>
          </c:tx>
          <c:invertIfNegative val="0"/>
          <c:cat>
            <c:numRef>
              <c:f>'5.2'!$C$42:$D$42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'5.2'!$C$44:$D$44</c:f>
              <c:numCache>
                <c:formatCode>#,##0</c:formatCode>
                <c:ptCount val="2"/>
                <c:pt idx="0">
                  <c:v>130682.14414402453</c:v>
                </c:pt>
                <c:pt idx="1">
                  <c:v>106688.84383246783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2B-489A-AC92-55573FC6C8F1}"/>
            </c:ext>
          </c:extLst>
        </c:ser>
        <c:ser>
          <c:idx val="2"/>
          <c:order val="2"/>
          <c:tx>
            <c:strRef>
              <c:f>'5.2'!$B$45</c:f>
              <c:strCache>
                <c:ptCount val="1"/>
                <c:pt idx="0">
                  <c:v>březen</c:v>
                </c:pt>
              </c:strCache>
            </c:strRef>
          </c:tx>
          <c:invertIfNegative val="0"/>
          <c:cat>
            <c:numRef>
              <c:f>'5.2'!$C$42:$D$42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'5.2'!$C$45:$D$45</c:f>
              <c:numCache>
                <c:formatCode>#,##0</c:formatCode>
                <c:ptCount val="2"/>
                <c:pt idx="0">
                  <c:v>112139.46483280321</c:v>
                </c:pt>
                <c:pt idx="1">
                  <c:v>100518.29895887963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2B-489A-AC92-55573FC6C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797440"/>
        <c:axId val="164803328"/>
      </c:barChart>
      <c:catAx>
        <c:axId val="16479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4803328"/>
        <c:crosses val="autoZero"/>
        <c:auto val="1"/>
        <c:lblAlgn val="ctr"/>
        <c:lblOffset val="100"/>
        <c:noMultiLvlLbl val="0"/>
      </c:catAx>
      <c:valAx>
        <c:axId val="1648033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4797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'5.2'!$H$43</c:f>
              <c:strCache>
                <c:ptCount val="1"/>
                <c:pt idx="0">
                  <c:v>leden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'5.2'!$I$43:$J$43</c:f>
              <c:numCache>
                <c:formatCode>0.0%</c:formatCode>
                <c:ptCount val="2"/>
                <c:pt idx="0">
                  <c:v>0.36774860061807096</c:v>
                </c:pt>
                <c:pt idx="1">
                  <c:v>0.39787132794885682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3-4E0B-B9AD-17DAD6C994D1}"/>
            </c:ext>
          </c:extLst>
        </c:ser>
        <c:ser>
          <c:idx val="1"/>
          <c:order val="1"/>
          <c:tx>
            <c:strRef>
              <c:f>'5.2'!$H$44</c:f>
              <c:strCache>
                <c:ptCount val="1"/>
                <c:pt idx="0">
                  <c:v>únor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'5.2'!$I$44:$J$44</c:f>
              <c:numCache>
                <c:formatCode>0.0%</c:formatCode>
                <c:ptCount val="2"/>
                <c:pt idx="0">
                  <c:v>0.34026612729172379</c:v>
                </c:pt>
                <c:pt idx="1">
                  <c:v>0.31002991013781889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3-4E0B-B9AD-17DAD6C994D1}"/>
            </c:ext>
          </c:extLst>
        </c:ser>
        <c:ser>
          <c:idx val="2"/>
          <c:order val="2"/>
          <c:tx>
            <c:strRef>
              <c:f>'5.2'!$H$45</c:f>
              <c:strCache>
                <c:ptCount val="1"/>
                <c:pt idx="0">
                  <c:v>březen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'5.2'!$I$45:$J$45</c:f>
              <c:numCache>
                <c:formatCode>0.0%</c:formatCode>
                <c:ptCount val="2"/>
                <c:pt idx="0">
                  <c:v>0.29198527209020508</c:v>
                </c:pt>
                <c:pt idx="1">
                  <c:v>0.2920987619133244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43-4E0B-B9AD-17DAD6C99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0150272"/>
        <c:axId val="160152192"/>
      </c:barChart>
      <c:catAx>
        <c:axId val="16015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0152192"/>
        <c:crosses val="autoZero"/>
        <c:auto val="1"/>
        <c:lblAlgn val="ctr"/>
        <c:lblOffset val="100"/>
        <c:noMultiLvlLbl val="0"/>
      </c:catAx>
      <c:valAx>
        <c:axId val="1601521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0150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'5.3'!$H$43</c:f>
              <c:strCache>
                <c:ptCount val="1"/>
                <c:pt idx="0">
                  <c:v>leden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'5.3'!$I$43:$J$43</c:f>
              <c:numCache>
                <c:formatCode>0.0%</c:formatCode>
                <c:ptCount val="2"/>
                <c:pt idx="0">
                  <c:v>0.36012672658355466</c:v>
                </c:pt>
                <c:pt idx="1">
                  <c:v>0.39025945863277617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1-4F62-A8F2-07000363B55B}"/>
            </c:ext>
          </c:extLst>
        </c:ser>
        <c:ser>
          <c:idx val="1"/>
          <c:order val="1"/>
          <c:tx>
            <c:strRef>
              <c:f>'5.3'!$H$44</c:f>
              <c:strCache>
                <c:ptCount val="1"/>
                <c:pt idx="0">
                  <c:v>únor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'5.3'!$I$44:$J$44</c:f>
              <c:numCache>
                <c:formatCode>0.0%</c:formatCode>
                <c:ptCount val="2"/>
                <c:pt idx="0">
                  <c:v>0.3331356528810121</c:v>
                </c:pt>
                <c:pt idx="1">
                  <c:v>0.3128023702301958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21-4F62-A8F2-07000363B55B}"/>
            </c:ext>
          </c:extLst>
        </c:ser>
        <c:ser>
          <c:idx val="2"/>
          <c:order val="2"/>
          <c:tx>
            <c:strRef>
              <c:f>'5.3'!$H$45</c:f>
              <c:strCache>
                <c:ptCount val="1"/>
                <c:pt idx="0">
                  <c:v>březen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'5.3'!$I$45:$J$45</c:f>
              <c:numCache>
                <c:formatCode>0.0%</c:formatCode>
                <c:ptCount val="2"/>
                <c:pt idx="0">
                  <c:v>0.30673762053543335</c:v>
                </c:pt>
                <c:pt idx="1">
                  <c:v>0.29693817113702803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21-4F62-A8F2-07000363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719232"/>
        <c:axId val="164741888"/>
      </c:barChart>
      <c:catAx>
        <c:axId val="16471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4741888"/>
        <c:crosses val="autoZero"/>
        <c:auto val="1"/>
        <c:lblAlgn val="ctr"/>
        <c:lblOffset val="100"/>
        <c:noMultiLvlLbl val="0"/>
      </c:catAx>
      <c:valAx>
        <c:axId val="1647418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47192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'5.3'!$B$43</c:f>
              <c:strCache>
                <c:ptCount val="1"/>
                <c:pt idx="0">
                  <c:v>leden</c:v>
                </c:pt>
              </c:strCache>
            </c:strRef>
          </c:tx>
          <c:invertIfNegative val="0"/>
          <c:cat>
            <c:numRef>
              <c:f>'5.3'!$C$42:$D$42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'5.3'!$C$43:$D$43</c:f>
              <c:numCache>
                <c:formatCode>#,##0</c:formatCode>
                <c:ptCount val="2"/>
                <c:pt idx="0">
                  <c:v>1009377.568744913</c:v>
                </c:pt>
                <c:pt idx="1">
                  <c:v>954758.51609770872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3-4286-BF7E-9B90DA6B9294}"/>
            </c:ext>
          </c:extLst>
        </c:ser>
        <c:ser>
          <c:idx val="1"/>
          <c:order val="1"/>
          <c:tx>
            <c:strRef>
              <c:f>'5.3'!$B$44</c:f>
              <c:strCache>
                <c:ptCount val="1"/>
                <c:pt idx="0">
                  <c:v>únor</c:v>
                </c:pt>
              </c:strCache>
            </c:strRef>
          </c:tx>
          <c:invertIfNegative val="0"/>
          <c:cat>
            <c:numRef>
              <c:f>'5.3'!$C$42:$D$42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'5.3'!$C$44:$D$44</c:f>
              <c:numCache>
                <c:formatCode>#,##0</c:formatCode>
                <c:ptCount val="2"/>
                <c:pt idx="0">
                  <c:v>933725.9096466091</c:v>
                </c:pt>
                <c:pt idx="1">
                  <c:v>765261.9820647327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3-4286-BF7E-9B90DA6B9294}"/>
            </c:ext>
          </c:extLst>
        </c:ser>
        <c:ser>
          <c:idx val="2"/>
          <c:order val="2"/>
          <c:tx>
            <c:strRef>
              <c:f>'5.3'!$B$45</c:f>
              <c:strCache>
                <c:ptCount val="1"/>
                <c:pt idx="0">
                  <c:v>březen</c:v>
                </c:pt>
              </c:strCache>
            </c:strRef>
          </c:tx>
          <c:invertIfNegative val="0"/>
          <c:cat>
            <c:numRef>
              <c:f>'5.3'!$C$42:$D$42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'5.3'!$C$45:$D$45</c:f>
              <c:numCache>
                <c:formatCode>#,##0</c:formatCode>
                <c:ptCount val="2"/>
                <c:pt idx="0">
                  <c:v>859736.45054311294</c:v>
                </c:pt>
                <c:pt idx="1">
                  <c:v>726450.67627771804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C3-4286-BF7E-9B90DA6B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603392"/>
        <c:axId val="166605184"/>
      </c:barChart>
      <c:catAx>
        <c:axId val="16660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66605184"/>
        <c:crosses val="autoZero"/>
        <c:auto val="1"/>
        <c:lblAlgn val="ctr"/>
        <c:lblOffset val="100"/>
        <c:noMultiLvlLbl val="0"/>
      </c:catAx>
      <c:valAx>
        <c:axId val="166605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6603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'5.4'!$B$43</c:f>
              <c:strCache>
                <c:ptCount val="1"/>
                <c:pt idx="0">
                  <c:v>leden</c:v>
                </c:pt>
              </c:strCache>
            </c:strRef>
          </c:tx>
          <c:invertIfNegative val="0"/>
          <c:cat>
            <c:numRef>
              <c:f>'5.4'!$C$42:$D$42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'5.4'!$C$43:$D$43</c:f>
              <c:numCache>
                <c:formatCode>#,##0</c:formatCode>
                <c:ptCount val="2"/>
                <c:pt idx="0">
                  <c:v>49339.417989999994</c:v>
                </c:pt>
                <c:pt idx="1">
                  <c:v>45892.195999999996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D-478B-86C6-58843A0475D5}"/>
            </c:ext>
          </c:extLst>
        </c:ser>
        <c:ser>
          <c:idx val="1"/>
          <c:order val="1"/>
          <c:tx>
            <c:strRef>
              <c:f>'5.4'!$B$44</c:f>
              <c:strCache>
                <c:ptCount val="1"/>
                <c:pt idx="0">
                  <c:v>únor</c:v>
                </c:pt>
              </c:strCache>
            </c:strRef>
          </c:tx>
          <c:invertIfNegative val="0"/>
          <c:cat>
            <c:numRef>
              <c:f>'5.4'!$C$42:$D$42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'5.4'!$C$44:$D$44</c:f>
              <c:numCache>
                <c:formatCode>#,##0</c:formatCode>
                <c:ptCount val="2"/>
                <c:pt idx="0">
                  <c:v>42017.415990000001</c:v>
                </c:pt>
                <c:pt idx="1">
                  <c:v>36536.847990000009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D-478B-86C6-58843A0475D5}"/>
            </c:ext>
          </c:extLst>
        </c:ser>
        <c:ser>
          <c:idx val="2"/>
          <c:order val="2"/>
          <c:tx>
            <c:strRef>
              <c:f>'5.4'!$B$45</c:f>
              <c:strCache>
                <c:ptCount val="1"/>
                <c:pt idx="0">
                  <c:v>březen</c:v>
                </c:pt>
              </c:strCache>
            </c:strRef>
          </c:tx>
          <c:invertIfNegative val="0"/>
          <c:cat>
            <c:numRef>
              <c:f>'5.4'!$C$42:$D$42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'5.4'!$C$45:$D$45</c:f>
              <c:numCache>
                <c:formatCode>#,##0</c:formatCode>
                <c:ptCount val="2"/>
                <c:pt idx="0">
                  <c:v>41033.143989999997</c:v>
                </c:pt>
                <c:pt idx="1">
                  <c:v>36263.548989999996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BD-478B-86C6-58843A047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617088"/>
        <c:axId val="166618624"/>
      </c:barChart>
      <c:catAx>
        <c:axId val="16661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6618624"/>
        <c:crosses val="autoZero"/>
        <c:auto val="1"/>
        <c:lblAlgn val="ctr"/>
        <c:lblOffset val="100"/>
        <c:noMultiLvlLbl val="0"/>
      </c:catAx>
      <c:valAx>
        <c:axId val="166618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6617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'5.4'!$H$43</c:f>
              <c:strCache>
                <c:ptCount val="1"/>
                <c:pt idx="0">
                  <c:v>leden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'5.4'!$I$43:$J$43</c:f>
              <c:numCache>
                <c:formatCode>0.0%</c:formatCode>
                <c:ptCount val="2"/>
                <c:pt idx="0">
                  <c:v>0.37268242465589402</c:v>
                </c:pt>
                <c:pt idx="1">
                  <c:v>0.38664751395003183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A-423E-AEEF-60B715594AC9}"/>
            </c:ext>
          </c:extLst>
        </c:ser>
        <c:ser>
          <c:idx val="1"/>
          <c:order val="1"/>
          <c:tx>
            <c:strRef>
              <c:f>'5.4'!$H$44</c:f>
              <c:strCache>
                <c:ptCount val="1"/>
                <c:pt idx="0">
                  <c:v>únor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'5.4'!$I$44:$J$44</c:f>
              <c:numCache>
                <c:formatCode>0.0%</c:formatCode>
                <c:ptCount val="2"/>
                <c:pt idx="0">
                  <c:v>0.31737610832990154</c:v>
                </c:pt>
                <c:pt idx="1">
                  <c:v>0.30782753222146358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6A-423E-AEEF-60B715594AC9}"/>
            </c:ext>
          </c:extLst>
        </c:ser>
        <c:ser>
          <c:idx val="2"/>
          <c:order val="2"/>
          <c:tx>
            <c:strRef>
              <c:f>'5.4'!$H$45</c:f>
              <c:strCache>
                <c:ptCount val="1"/>
                <c:pt idx="0">
                  <c:v>březen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'5.4'!$I$45:$J$45</c:f>
              <c:numCache>
                <c:formatCode>0.0%</c:formatCode>
                <c:ptCount val="2"/>
                <c:pt idx="0">
                  <c:v>0.30994146701420433</c:v>
                </c:pt>
                <c:pt idx="1">
                  <c:v>0.3055249538285047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A-423E-AEEF-60B715594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914304"/>
        <c:axId val="164916224"/>
      </c:barChart>
      <c:catAx>
        <c:axId val="164914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4916224"/>
        <c:crosses val="autoZero"/>
        <c:auto val="1"/>
        <c:lblAlgn val="ctr"/>
        <c:lblOffset val="100"/>
        <c:noMultiLvlLbl val="0"/>
      </c:catAx>
      <c:valAx>
        <c:axId val="1649162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49143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'5.5'!$B$43</c:f>
              <c:strCache>
                <c:ptCount val="1"/>
                <c:pt idx="0">
                  <c:v>leden</c:v>
                </c:pt>
              </c:strCache>
            </c:strRef>
          </c:tx>
          <c:invertIfNegative val="0"/>
          <c:cat>
            <c:numRef>
              <c:f>'5.5'!$C$42:$D$42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'5.5'!$C$43:$D$43</c:f>
              <c:numCache>
                <c:formatCode>#,##0</c:formatCode>
                <c:ptCount val="2"/>
                <c:pt idx="0">
                  <c:v>73155.138000000006</c:v>
                </c:pt>
                <c:pt idx="1">
                  <c:v>79164.196999999971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8-4421-8B4C-C6E0AB107E29}"/>
            </c:ext>
          </c:extLst>
        </c:ser>
        <c:ser>
          <c:idx val="1"/>
          <c:order val="1"/>
          <c:tx>
            <c:strRef>
              <c:f>'5.5'!$B$44</c:f>
              <c:strCache>
                <c:ptCount val="1"/>
                <c:pt idx="0">
                  <c:v>únor</c:v>
                </c:pt>
              </c:strCache>
            </c:strRef>
          </c:tx>
          <c:invertIfNegative val="0"/>
          <c:cat>
            <c:numRef>
              <c:f>'5.5'!$C$42:$D$42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'5.5'!$C$44:$D$44</c:f>
              <c:numCache>
                <c:formatCode>#,##0</c:formatCode>
                <c:ptCount val="2"/>
                <c:pt idx="0">
                  <c:v>58781.28899999999</c:v>
                </c:pt>
                <c:pt idx="1">
                  <c:v>67053.58600000001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58-4421-8B4C-C6E0AB107E29}"/>
            </c:ext>
          </c:extLst>
        </c:ser>
        <c:ser>
          <c:idx val="2"/>
          <c:order val="2"/>
          <c:tx>
            <c:strRef>
              <c:f>'5.5'!$B$45</c:f>
              <c:strCache>
                <c:ptCount val="1"/>
                <c:pt idx="0">
                  <c:v>březen</c:v>
                </c:pt>
              </c:strCache>
            </c:strRef>
          </c:tx>
          <c:invertIfNegative val="0"/>
          <c:cat>
            <c:numRef>
              <c:f>'5.5'!$C$42:$D$42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'5.5'!$C$45:$D$45</c:f>
              <c:numCache>
                <c:formatCode>#,##0</c:formatCode>
                <c:ptCount val="2"/>
                <c:pt idx="0">
                  <c:v>78265.173999999985</c:v>
                </c:pt>
                <c:pt idx="1">
                  <c:v>55904.274000000005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58-4421-8B4C-C6E0AB10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680832"/>
        <c:axId val="166690816"/>
      </c:barChart>
      <c:catAx>
        <c:axId val="16668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6690816"/>
        <c:crosses val="autoZero"/>
        <c:auto val="1"/>
        <c:lblAlgn val="ctr"/>
        <c:lblOffset val="100"/>
        <c:noMultiLvlLbl val="0"/>
      </c:catAx>
      <c:valAx>
        <c:axId val="166690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6680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'3.2'!$N$28</c:f>
              <c:strCache>
                <c:ptCount val="1"/>
                <c:pt idx="0">
                  <c:v>Ze ZP</c:v>
                </c:pt>
              </c:strCache>
            </c:strRef>
          </c:tx>
          <c:invertIfNegative val="0"/>
          <c:cat>
            <c:strRef>
              <c:f>'3.2'!$M$29:$M$40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'3.2'!$N$29:$N$40</c:f>
              <c:numCache>
                <c:formatCode>#,##0.0</c:formatCode>
                <c:ptCount val="12"/>
                <c:pt idx="0">
                  <c:v>789.69179599999995</c:v>
                </c:pt>
                <c:pt idx="1">
                  <c:v>624.79144200000007</c:v>
                </c:pt>
                <c:pt idx="2">
                  <c:v>271.89667100000003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1-45C7-A597-88D5BA9CDAB8}"/>
            </c:ext>
          </c:extLst>
        </c:ser>
        <c:ser>
          <c:idx val="1"/>
          <c:order val="1"/>
          <c:tx>
            <c:strRef>
              <c:f>'3.2'!$O$28</c:f>
              <c:strCache>
                <c:ptCount val="1"/>
                <c:pt idx="0">
                  <c:v>Do ZP</c:v>
                </c:pt>
              </c:strCache>
            </c:strRef>
          </c:tx>
          <c:invertIfNegative val="0"/>
          <c:cat>
            <c:strRef>
              <c:f>'3.2'!$M$29:$M$40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'3.2'!$O$29:$O$40</c:f>
              <c:numCache>
                <c:formatCode>#,##0.0</c:formatCode>
                <c:ptCount val="12"/>
                <c:pt idx="0">
                  <c:v>-2.6978270000000002</c:v>
                </c:pt>
                <c:pt idx="1">
                  <c:v>-3.5317380000000003</c:v>
                </c:pt>
                <c:pt idx="2">
                  <c:v>-11.090530999999999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D1-45C7-A597-88D5BA9CD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721600"/>
        <c:axId val="143723136"/>
      </c:barChart>
      <c:catAx>
        <c:axId val="143721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43723136"/>
        <c:crosses val="autoZero"/>
        <c:auto val="1"/>
        <c:lblAlgn val="ctr"/>
        <c:lblOffset val="100"/>
        <c:noMultiLvlLbl val="0"/>
      </c:catAx>
      <c:valAx>
        <c:axId val="1437231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43721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'5.5'!$H$43</c:f>
              <c:strCache>
                <c:ptCount val="1"/>
                <c:pt idx="0">
                  <c:v>leden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'5.5'!$I$43:$J$43</c:f>
              <c:numCache>
                <c:formatCode>0.0%</c:formatCode>
                <c:ptCount val="2"/>
                <c:pt idx="0">
                  <c:v>0.34802369559497315</c:v>
                </c:pt>
                <c:pt idx="1">
                  <c:v>0.39166530449469933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0-410E-B795-EC65F30D31A1}"/>
            </c:ext>
          </c:extLst>
        </c:ser>
        <c:ser>
          <c:idx val="1"/>
          <c:order val="1"/>
          <c:tx>
            <c:strRef>
              <c:f>'5.5'!$H$44</c:f>
              <c:strCache>
                <c:ptCount val="1"/>
                <c:pt idx="0">
                  <c:v>únor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'5.5'!$I$44:$J$44</c:f>
              <c:numCache>
                <c:formatCode>0.0%</c:formatCode>
                <c:ptCount val="2"/>
                <c:pt idx="0">
                  <c:v>0.27964244192412213</c:v>
                </c:pt>
                <c:pt idx="1">
                  <c:v>0.33174798928550392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E0-410E-B795-EC65F30D31A1}"/>
            </c:ext>
          </c:extLst>
        </c:ser>
        <c:ser>
          <c:idx val="2"/>
          <c:order val="2"/>
          <c:tx>
            <c:strRef>
              <c:f>'5.5'!$H$45</c:f>
              <c:strCache>
                <c:ptCount val="1"/>
                <c:pt idx="0">
                  <c:v>březen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'5.5'!$I$45:$J$45</c:f>
              <c:numCache>
                <c:formatCode>0.0%</c:formatCode>
                <c:ptCount val="2"/>
                <c:pt idx="0">
                  <c:v>0.37233386248090461</c:v>
                </c:pt>
                <c:pt idx="1">
                  <c:v>0.2765867062197967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E0-410E-B795-EC65F30D3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5027840"/>
        <c:axId val="165029760"/>
      </c:barChart>
      <c:catAx>
        <c:axId val="16502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5029760"/>
        <c:crosses val="autoZero"/>
        <c:auto val="1"/>
        <c:lblAlgn val="ctr"/>
        <c:lblOffset val="100"/>
        <c:noMultiLvlLbl val="0"/>
      </c:catAx>
      <c:valAx>
        <c:axId val="1650297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50278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4C5-4D97-9705-2AF2BCE9BB93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EG.D, a.s.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'5.6'!$C$7:$C$11</c:f>
              <c:numCache>
                <c:formatCode>#,##0</c:formatCode>
                <c:ptCount val="5"/>
                <c:pt idx="0">
                  <c:v>141237.02531675113</c:v>
                </c:pt>
                <c:pt idx="1">
                  <c:v>1009377.568744913</c:v>
                </c:pt>
                <c:pt idx="2">
                  <c:v>49339.417989999994</c:v>
                </c:pt>
                <c:pt idx="3">
                  <c:v>73155.138000000006</c:v>
                </c:pt>
                <c:pt idx="4">
                  <c:v>1273109.1500516641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C5-4D97-9705-2AF2BCE9B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2471296"/>
        <c:axId val="165045376"/>
      </c:barChart>
      <c:catAx>
        <c:axId val="1624712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5045376"/>
        <c:crosses val="autoZero"/>
        <c:auto val="1"/>
        <c:lblAlgn val="ctr"/>
        <c:lblOffset val="100"/>
        <c:noMultiLvlLbl val="0"/>
      </c:catAx>
      <c:valAx>
        <c:axId val="16504537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2471296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BC-4465-971B-A3752841C877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EG.D, a.s.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'5.6'!$G$7:$G$11</c:f>
              <c:numCache>
                <c:formatCode>#,##0.0</c:formatCode>
                <c:ptCount val="5"/>
                <c:pt idx="0">
                  <c:v>0.52903225806451615</c:v>
                </c:pt>
                <c:pt idx="1">
                  <c:v>-0.89247311827956977</c:v>
                </c:pt>
                <c:pt idx="2">
                  <c:v>-1.2483870967741937</c:v>
                </c:pt>
                <c:pt idx="3">
                  <c:v>-0.91290322580645156</c:v>
                </c:pt>
                <c:pt idx="4">
                  <c:v>-0.91290322580645156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C-4465-971B-A3752841C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6798848"/>
        <c:axId val="166800384"/>
      </c:barChart>
      <c:catAx>
        <c:axId val="1667988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6800384"/>
        <c:crosses val="autoZero"/>
        <c:auto val="1"/>
        <c:lblAlgn val="ctr"/>
        <c:lblOffset val="100"/>
        <c:noMultiLvlLbl val="0"/>
      </c:catAx>
      <c:valAx>
        <c:axId val="16680038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67988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EG.D, a.s.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'5.6'!$H$7:$H$11</c:f>
              <c:numCache>
                <c:formatCode>#,##0.0</c:formatCode>
                <c:ptCount val="5"/>
                <c:pt idx="0">
                  <c:v>6.8</c:v>
                </c:pt>
                <c:pt idx="1">
                  <c:v>4.8</c:v>
                </c:pt>
                <c:pt idx="2">
                  <c:v>4</c:v>
                </c:pt>
                <c:pt idx="3">
                  <c:v>4.7</c:v>
                </c:pt>
                <c:pt idx="4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05-4306-9851-6169F5F521BE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EG.D, a.s.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'5.6'!$I$7:$I$11</c:f>
              <c:numCache>
                <c:formatCode>#,##0.0</c:formatCode>
                <c:ptCount val="5"/>
                <c:pt idx="0">
                  <c:v>-4.5999999999999996</c:v>
                </c:pt>
                <c:pt idx="1">
                  <c:v>-6.95</c:v>
                </c:pt>
                <c:pt idx="2">
                  <c:v>-6</c:v>
                </c:pt>
                <c:pt idx="3">
                  <c:v>-6.8</c:v>
                </c:pt>
                <c:pt idx="4">
                  <c:v>-6.8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05-4306-9851-6169F5F52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6831616"/>
        <c:axId val="166833152"/>
      </c:barChart>
      <c:catAx>
        <c:axId val="1668316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6833152"/>
        <c:crosses val="autoZero"/>
        <c:auto val="1"/>
        <c:lblAlgn val="ctr"/>
        <c:lblOffset val="100"/>
        <c:noMultiLvlLbl val="0"/>
      </c:catAx>
      <c:valAx>
        <c:axId val="16683315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6831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A04-426F-B110-21F54C9DB53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A04-426F-B110-21F54C9DB53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A04-426F-B110-21F54C9DB53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A04-426F-B110-21F54C9DB531}"/>
              </c:ext>
            </c:extLst>
          </c:dPt>
          <c:dLbls>
            <c:dLbl>
              <c:idx val="0"/>
              <c:layout>
                <c:manualLayout>
                  <c:x val="-0.17776985779984822"/>
                  <c:y val="0.1714030415315732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04-426F-B110-21F54C9DB531}"/>
                </c:ext>
              </c:extLst>
            </c:dLbl>
            <c:dLbl>
              <c:idx val="1"/>
              <c:layout>
                <c:manualLayout>
                  <c:x val="0.22170666687129212"/>
                  <c:y val="-8.617338273892234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04-426F-B110-21F54C9DB531}"/>
                </c:ext>
              </c:extLst>
            </c:dLbl>
            <c:dLbl>
              <c:idx val="2"/>
              <c:layout>
                <c:manualLayout>
                  <c:x val="0.17075889327553034"/>
                  <c:y val="0.1534498996448972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04-426F-B110-21F54C9DB531}"/>
                </c:ext>
              </c:extLst>
            </c:dLbl>
            <c:dLbl>
              <c:idx val="3"/>
              <c:layout>
                <c:manualLayout>
                  <c:x val="-5.6291375008392841E-4"/>
                  <c:y val="0.2008591940713293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04-426F-B110-21F54C9DB53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'5.6'!$A$7:$A$10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EG.D, a.s.</c:v>
                </c:pt>
                <c:pt idx="3">
                  <c:v>Ostatní společnosti</c:v>
                </c:pt>
              </c:strCache>
            </c:strRef>
          </c:cat>
          <c:val>
            <c:numRef>
              <c:f>'5.6'!$E$7:$E$10</c:f>
              <c:numCache>
                <c:formatCode>0.0%</c:formatCode>
                <c:ptCount val="4"/>
                <c:pt idx="0">
                  <c:v>0.11093866170942183</c:v>
                </c:pt>
                <c:pt idx="1">
                  <c:v>0.7928444852540345</c:v>
                </c:pt>
                <c:pt idx="2">
                  <c:v>3.8755057245482644E-2</c:v>
                </c:pt>
                <c:pt idx="3">
                  <c:v>5.7461795791061039E-2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04-426F-B110-21F54C9DB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9F7F-4C12-9CAF-62086B6BC9E1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EG.D, a.s.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'5.7'!$C$7:$C$11</c:f>
              <c:numCache>
                <c:formatCode>#,##0</c:formatCode>
                <c:ptCount val="5"/>
                <c:pt idx="0">
                  <c:v>130682.14414402453</c:v>
                </c:pt>
                <c:pt idx="1">
                  <c:v>933725.9096466091</c:v>
                </c:pt>
                <c:pt idx="2">
                  <c:v>42017.415990000001</c:v>
                </c:pt>
                <c:pt idx="3">
                  <c:v>58781.28899999999</c:v>
                </c:pt>
                <c:pt idx="4">
                  <c:v>1165206.7587806336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7F-4C12-9CAF-62086B6BC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7324288"/>
        <c:axId val="167330176"/>
      </c:barChart>
      <c:catAx>
        <c:axId val="1673242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7330176"/>
        <c:crosses val="autoZero"/>
        <c:auto val="1"/>
        <c:lblAlgn val="ctr"/>
        <c:lblOffset val="100"/>
        <c:noMultiLvlLbl val="0"/>
      </c:catAx>
      <c:valAx>
        <c:axId val="16733017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7324288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ED29-486A-AE96-2524202E0B3F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EG.D, a.s.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'5.7'!$G$7:$G$11</c:f>
              <c:numCache>
                <c:formatCode>#,##0.0</c:formatCode>
                <c:ptCount val="5"/>
                <c:pt idx="0">
                  <c:v>0.18928571428571386</c:v>
                </c:pt>
                <c:pt idx="1">
                  <c:v>-0.88452380952380971</c:v>
                </c:pt>
                <c:pt idx="2">
                  <c:v>2.8571428571428747E-2</c:v>
                </c:pt>
                <c:pt idx="3">
                  <c:v>-0.7250000000000002</c:v>
                </c:pt>
                <c:pt idx="4">
                  <c:v>-0.7250000000000002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29-486A-AE96-2524202E0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7359232"/>
        <c:axId val="167360768"/>
      </c:barChart>
      <c:catAx>
        <c:axId val="1673592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7360768"/>
        <c:crosses val="autoZero"/>
        <c:auto val="1"/>
        <c:lblAlgn val="ctr"/>
        <c:lblOffset val="100"/>
        <c:noMultiLvlLbl val="0"/>
      </c:catAx>
      <c:valAx>
        <c:axId val="16736076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73592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EG.D, a.s.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'5.7'!$H$7:$H$11</c:f>
              <c:numCache>
                <c:formatCode>#,##0.0</c:formatCode>
                <c:ptCount val="5"/>
                <c:pt idx="0">
                  <c:v>8.6999999999999993</c:v>
                </c:pt>
                <c:pt idx="1">
                  <c:v>6.25</c:v>
                </c:pt>
                <c:pt idx="2">
                  <c:v>6.8</c:v>
                </c:pt>
                <c:pt idx="3">
                  <c:v>6.3</c:v>
                </c:pt>
                <c:pt idx="4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DF-426E-8B9F-1A852D9FA533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EG.D, a.s.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'5.7'!$I$7:$I$11</c:f>
              <c:numCache>
                <c:formatCode>#,##0.0</c:formatCode>
                <c:ptCount val="5"/>
                <c:pt idx="0">
                  <c:v>-9.5</c:v>
                </c:pt>
                <c:pt idx="1">
                  <c:v>-10.816666666666668</c:v>
                </c:pt>
                <c:pt idx="2">
                  <c:v>-11.4</c:v>
                </c:pt>
                <c:pt idx="3">
                  <c:v>-10.8</c:v>
                </c:pt>
                <c:pt idx="4">
                  <c:v>-10.8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DF-426E-8B9F-1A852D9FA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7191296"/>
        <c:axId val="167192832"/>
      </c:barChart>
      <c:catAx>
        <c:axId val="1671912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7192832"/>
        <c:crosses val="autoZero"/>
        <c:auto val="1"/>
        <c:lblAlgn val="ctr"/>
        <c:lblOffset val="100"/>
        <c:noMultiLvlLbl val="0"/>
      </c:catAx>
      <c:valAx>
        <c:axId val="16719283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71912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4A-47F2-A3C8-F00D6B7960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4A-47F2-A3C8-F00D6B79603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74A-47F2-A3C8-F00D6B79603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74A-47F2-A3C8-F00D6B796032}"/>
              </c:ext>
            </c:extLst>
          </c:dPt>
          <c:dLbls>
            <c:dLbl>
              <c:idx val="0"/>
              <c:layout>
                <c:manualLayout>
                  <c:x val="-0.19392730333219285"/>
                  <c:y val="0.1861093098656786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A-47F2-A3C8-F00D6B796032}"/>
                </c:ext>
              </c:extLst>
            </c:dLbl>
            <c:dLbl>
              <c:idx val="1"/>
              <c:layout>
                <c:manualLayout>
                  <c:x val="0.22486349133790021"/>
                  <c:y val="-6.166357881735371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4A-47F2-A3C8-F00D6B796032}"/>
                </c:ext>
              </c:extLst>
            </c:dLbl>
            <c:dLbl>
              <c:idx val="2"/>
              <c:layout>
                <c:manualLayout>
                  <c:x val="0.19125068332858941"/>
                  <c:y val="0.1632538212135246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4A-47F2-A3C8-F00D6B796032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4A-47F2-A3C8-F00D6B7960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'5.7'!$A$7:$A$10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EG.D, a.s.</c:v>
                </c:pt>
                <c:pt idx="3">
                  <c:v>Ostatní společnosti</c:v>
                </c:pt>
              </c:strCache>
            </c:strRef>
          </c:cat>
          <c:val>
            <c:numRef>
              <c:f>'5.7'!$E$7:$E$10</c:f>
              <c:numCache>
                <c:formatCode>0.0%</c:formatCode>
                <c:ptCount val="4"/>
                <c:pt idx="0">
                  <c:v>0.11215360978576959</c:v>
                </c:pt>
                <c:pt idx="1">
                  <c:v>0.80133924954549296</c:v>
                </c:pt>
                <c:pt idx="2">
                  <c:v>3.606005172332713E-2</c:v>
                </c:pt>
                <c:pt idx="3">
                  <c:v>5.0447088945410404E-2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4A-47F2-A3C8-F00D6B796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CB5-4FBE-977D-CDDB9242C6BE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EG.D, a.s.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'5.8'!$C$7:$C$11</c:f>
              <c:numCache>
                <c:formatCode>#,##0</c:formatCode>
                <c:ptCount val="5"/>
                <c:pt idx="0">
                  <c:v>112139.46483280321</c:v>
                </c:pt>
                <c:pt idx="1">
                  <c:v>859736.45054311294</c:v>
                </c:pt>
                <c:pt idx="2">
                  <c:v>41033.143989999997</c:v>
                </c:pt>
                <c:pt idx="3">
                  <c:v>78265.173999999985</c:v>
                </c:pt>
                <c:pt idx="4">
                  <c:v>1091174.2333659162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B5-4FBE-977D-CDDB9242C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7720832"/>
        <c:axId val="167722368"/>
      </c:barChart>
      <c:catAx>
        <c:axId val="1677208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7722368"/>
        <c:crosses val="autoZero"/>
        <c:auto val="1"/>
        <c:lblAlgn val="ctr"/>
        <c:lblOffset val="100"/>
        <c:noMultiLvlLbl val="0"/>
      </c:catAx>
      <c:valAx>
        <c:axId val="16772236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7720832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'4.1'!$E$30</c:f>
              <c:strCache>
                <c:ptCount val="1"/>
                <c:pt idx="0">
                  <c:v>Skutečnost</c:v>
                </c:pt>
              </c:strCache>
            </c:strRef>
          </c:tx>
          <c:invertIfNegative val="0"/>
          <c:cat>
            <c:strRef>
              <c:f>'4.1'!$D$31:$D$42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'4.1'!$E$31:$E$42</c:f>
              <c:numCache>
                <c:formatCode>#,##0.0</c:formatCode>
                <c:ptCount val="12"/>
                <c:pt idx="0">
                  <c:v>1273.1090817392794</c:v>
                </c:pt>
                <c:pt idx="1">
                  <c:v>1165.2067863432326</c:v>
                </c:pt>
                <c:pt idx="2">
                  <c:v>1091.1743164401041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4-4339-BB83-47F9E5C24E45}"/>
            </c:ext>
          </c:extLst>
        </c:ser>
        <c:ser>
          <c:idx val="1"/>
          <c:order val="1"/>
          <c:tx>
            <c:strRef>
              <c:f>'4.1'!$F$30</c:f>
              <c:strCache>
                <c:ptCount val="1"/>
                <c:pt idx="0">
                  <c:v>Přepočet</c:v>
                </c:pt>
              </c:strCache>
            </c:strRef>
          </c:tx>
          <c:invertIfNegative val="0"/>
          <c:cat>
            <c:strRef>
              <c:f>'4.1'!$D$31:$D$42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'4.1'!$F$31:$F$42</c:f>
              <c:numCache>
                <c:formatCode>#,##0.0</c:formatCode>
                <c:ptCount val="12"/>
                <c:pt idx="0">
                  <c:v>1283.9255507782743</c:v>
                </c:pt>
                <c:pt idx="1">
                  <c:v>1146.9243868263973</c:v>
                </c:pt>
                <c:pt idx="2">
                  <c:v>1071.0225001294161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34-4339-BB83-47F9E5C2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833728"/>
        <c:axId val="161835264"/>
      </c:barChart>
      <c:catAx>
        <c:axId val="161833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1835264"/>
        <c:crosses val="autoZero"/>
        <c:auto val="1"/>
        <c:lblAlgn val="ctr"/>
        <c:lblOffset val="100"/>
        <c:noMultiLvlLbl val="0"/>
      </c:catAx>
      <c:valAx>
        <c:axId val="1618352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1833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B2B5-4B1A-8498-97C66ED7FF48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EG.D, a.s.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'5.8'!$G$7:$G$11</c:f>
              <c:numCache>
                <c:formatCode>#,##0.0</c:formatCode>
                <c:ptCount val="5"/>
                <c:pt idx="0">
                  <c:v>4.4612903225806448</c:v>
                </c:pt>
                <c:pt idx="1">
                  <c:v>2.8725806451612903</c:v>
                </c:pt>
                <c:pt idx="2">
                  <c:v>2.4516129032258065</c:v>
                </c:pt>
                <c:pt idx="3">
                  <c:v>2.8290322580645157</c:v>
                </c:pt>
                <c:pt idx="4">
                  <c:v>2.8290322580645157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B5-4B1A-8498-97C66ED7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7751680"/>
        <c:axId val="167753216"/>
      </c:barChart>
      <c:catAx>
        <c:axId val="1677516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7753216"/>
        <c:crosses val="autoZero"/>
        <c:auto val="1"/>
        <c:lblAlgn val="ctr"/>
        <c:lblOffset val="100"/>
        <c:noMultiLvlLbl val="0"/>
      </c:catAx>
      <c:valAx>
        <c:axId val="16775321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77516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EG.D, a.s.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'5.8'!$H$7:$H$11</c:f>
              <c:numCache>
                <c:formatCode>#,##0.0</c:formatCode>
                <c:ptCount val="5"/>
                <c:pt idx="0">
                  <c:v>14.6</c:v>
                </c:pt>
                <c:pt idx="1">
                  <c:v>12.83333333333333</c:v>
                </c:pt>
                <c:pt idx="2">
                  <c:v>12.1</c:v>
                </c:pt>
                <c:pt idx="3">
                  <c:v>12.8</c:v>
                </c:pt>
                <c:pt idx="4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3-446F-ACAA-1D638CAF4F26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EG.D, a.s.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'5.8'!$I$7:$I$11</c:f>
              <c:numCache>
                <c:formatCode>#,##0.0</c:formatCode>
                <c:ptCount val="5"/>
                <c:pt idx="0">
                  <c:v>-2.7</c:v>
                </c:pt>
                <c:pt idx="1">
                  <c:v>-3.8833333333333333</c:v>
                </c:pt>
                <c:pt idx="2">
                  <c:v>-5.0999999999999996</c:v>
                </c:pt>
                <c:pt idx="3">
                  <c:v>-4.0999999999999996</c:v>
                </c:pt>
                <c:pt idx="4">
                  <c:v>-4.0999999999999996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63-446F-ACAA-1D638CAF4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7473152"/>
        <c:axId val="167474688"/>
      </c:barChart>
      <c:catAx>
        <c:axId val="1674731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7474688"/>
        <c:crosses val="autoZero"/>
        <c:auto val="1"/>
        <c:lblAlgn val="ctr"/>
        <c:lblOffset val="100"/>
        <c:noMultiLvlLbl val="0"/>
      </c:catAx>
      <c:valAx>
        <c:axId val="16747468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74731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A4-4EB2-A29D-EA3C089C4B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A4-4EB2-A29D-EA3C089C4B4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9A4-4EB2-A29D-EA3C089C4B4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9A4-4EB2-A29D-EA3C089C4B49}"/>
              </c:ext>
            </c:extLst>
          </c:dPt>
          <c:dLbls>
            <c:dLbl>
              <c:idx val="0"/>
              <c:layout>
                <c:manualLayout>
                  <c:x val="-0.19191184338660516"/>
                  <c:y val="0.2057171530029333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A4-4EB2-A29D-EA3C089C4B49}"/>
                </c:ext>
              </c:extLst>
            </c:dLbl>
            <c:dLbl>
              <c:idx val="1"/>
              <c:layout>
                <c:manualLayout>
                  <c:x val="0.24878303662722789"/>
                  <c:y val="-5.676161803303998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A4-4EB2-A29D-EA3C089C4B49}"/>
                </c:ext>
              </c:extLst>
            </c:dLbl>
            <c:dLbl>
              <c:idx val="2"/>
              <c:layout>
                <c:manualLayout>
                  <c:x val="0.21584083139226054"/>
                  <c:y val="0.1975675467037206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A4-4EB2-A29D-EA3C089C4B49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A4-4EB2-A29D-EA3C089C4B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'5.8'!$A$7:$A$10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EG.D, a.s.</c:v>
                </c:pt>
                <c:pt idx="3">
                  <c:v>Ostatní společnosti</c:v>
                </c:pt>
              </c:strCache>
            </c:strRef>
          </c:cat>
          <c:val>
            <c:numRef>
              <c:f>'5.8'!$E$7:$E$10</c:f>
              <c:numCache>
                <c:formatCode>0.0%</c:formatCode>
                <c:ptCount val="4"/>
                <c:pt idx="0">
                  <c:v>0.10276953157782105</c:v>
                </c:pt>
                <c:pt idx="1">
                  <c:v>0.78790024934066372</c:v>
                </c:pt>
                <c:pt idx="2">
                  <c:v>3.7604575635392476E-2</c:v>
                </c:pt>
                <c:pt idx="3">
                  <c:v>7.17256434461227E-2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A4-4EB2-A29D-EA3C089C4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8A53-42DC-AA31-2FE6E2913223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EG.D, a.s.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'5.9'!$C$7:$C$11</c:f>
              <c:numCache>
                <c:formatCode>#,##0</c:formatCode>
                <c:ptCount val="5"/>
                <c:pt idx="0">
                  <c:v>384058.63429357891</c:v>
                </c:pt>
                <c:pt idx="1">
                  <c:v>2802839.9289346347</c:v>
                </c:pt>
                <c:pt idx="2">
                  <c:v>132389.97797000001</c:v>
                </c:pt>
                <c:pt idx="3">
                  <c:v>210201.601</c:v>
                </c:pt>
                <c:pt idx="4">
                  <c:v>3529490.1421982148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53-42DC-AA31-2FE6E291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7552128"/>
        <c:axId val="167553664"/>
      </c:barChart>
      <c:catAx>
        <c:axId val="1675521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7553664"/>
        <c:crosses val="autoZero"/>
        <c:auto val="1"/>
        <c:lblAlgn val="ctr"/>
        <c:lblOffset val="100"/>
        <c:noMultiLvlLbl val="0"/>
      </c:catAx>
      <c:valAx>
        <c:axId val="16755366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7552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D3EA-4BED-B822-0F67D5D34198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EG.D, a.s.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'5.9'!$G$7:$G$11</c:f>
              <c:numCache>
                <c:formatCode>#,##0.0</c:formatCode>
                <c:ptCount val="5"/>
                <c:pt idx="0">
                  <c:v>1.7265360983102915</c:v>
                </c:pt>
                <c:pt idx="1">
                  <c:v>0.36519457245263692</c:v>
                </c:pt>
                <c:pt idx="2">
                  <c:v>0.41059907834101383</c:v>
                </c:pt>
                <c:pt idx="3">
                  <c:v>0.39704301075268794</c:v>
                </c:pt>
                <c:pt idx="4">
                  <c:v>0.39704301075268794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EA-4BED-B822-0F67D5D34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7582720"/>
        <c:axId val="167588608"/>
      </c:barChart>
      <c:catAx>
        <c:axId val="1675827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7588608"/>
        <c:crosses val="autoZero"/>
        <c:auto val="1"/>
        <c:lblAlgn val="ctr"/>
        <c:lblOffset val="100"/>
        <c:noMultiLvlLbl val="0"/>
      </c:catAx>
      <c:valAx>
        <c:axId val="16758860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75827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EG.D, a.s.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'5.9'!$H$7:$H$11</c:f>
              <c:numCache>
                <c:formatCode>#,##0.0</c:formatCode>
                <c:ptCount val="5"/>
                <c:pt idx="0">
                  <c:v>14.6</c:v>
                </c:pt>
                <c:pt idx="1">
                  <c:v>12.83333333333333</c:v>
                </c:pt>
                <c:pt idx="2">
                  <c:v>12.1</c:v>
                </c:pt>
                <c:pt idx="3">
                  <c:v>12.8</c:v>
                </c:pt>
                <c:pt idx="4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EC-4732-BE63-1707B24CD49D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EG.D, a.s.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'5.9'!$I$7:$I$11</c:f>
              <c:numCache>
                <c:formatCode>#,##0.0</c:formatCode>
                <c:ptCount val="5"/>
                <c:pt idx="0">
                  <c:v>-9.5</c:v>
                </c:pt>
                <c:pt idx="1">
                  <c:v>-10.816666666666668</c:v>
                </c:pt>
                <c:pt idx="2">
                  <c:v>-11.4</c:v>
                </c:pt>
                <c:pt idx="3">
                  <c:v>-10.8</c:v>
                </c:pt>
                <c:pt idx="4">
                  <c:v>-10.8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EC-4732-BE63-1707B24C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7627776"/>
        <c:axId val="167629568"/>
      </c:barChart>
      <c:catAx>
        <c:axId val="1676277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7629568"/>
        <c:crosses val="autoZero"/>
        <c:auto val="1"/>
        <c:lblAlgn val="ctr"/>
        <c:lblOffset val="100"/>
        <c:noMultiLvlLbl val="0"/>
      </c:catAx>
      <c:valAx>
        <c:axId val="16762956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7627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9B-4832-B10E-25928D6B47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9B-4832-B10E-25928D6B472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89B-4832-B10E-25928D6B472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89B-4832-B10E-25928D6B472E}"/>
              </c:ext>
            </c:extLst>
          </c:dPt>
          <c:dLbls>
            <c:dLbl>
              <c:idx val="0"/>
              <c:layout>
                <c:manualLayout>
                  <c:x val="-0.19502035793269729"/>
                  <c:y val="0.2008151922186197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9B-4832-B10E-25928D6B472E}"/>
                </c:ext>
              </c:extLst>
            </c:dLbl>
            <c:dLbl>
              <c:idx val="1"/>
              <c:layout>
                <c:manualLayout>
                  <c:x val="0.23012453500311691"/>
                  <c:y val="-7.146788636714528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B-4832-B10E-25928D6B472E}"/>
                </c:ext>
              </c:extLst>
            </c:dLbl>
            <c:dLbl>
              <c:idx val="2"/>
              <c:layout>
                <c:manualLayout>
                  <c:x val="0.21584083139226048"/>
                  <c:y val="0.197567546703720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B-4832-B10E-25928D6B472E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9B-4832-B10E-25928D6B472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'5.9'!$A$7:$A$10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EG.D, a.s.</c:v>
                </c:pt>
                <c:pt idx="3">
                  <c:v>Ostatní společnosti</c:v>
                </c:pt>
              </c:strCache>
            </c:strRef>
          </c:cat>
          <c:val>
            <c:numRef>
              <c:f>'5.9'!$E$7:$E$10</c:f>
              <c:numCache>
                <c:formatCode>0.0%</c:formatCode>
                <c:ptCount val="4"/>
                <c:pt idx="0">
                  <c:v>0.10881419661775339</c:v>
                </c:pt>
                <c:pt idx="1">
                  <c:v>0.79412034486912819</c:v>
                </c:pt>
                <c:pt idx="2">
                  <c:v>3.7509660782774054E-2</c:v>
                </c:pt>
                <c:pt idx="3">
                  <c:v>5.9555797730344008E-2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9B-4832-B10E-25928D6B4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/>
            </a:pPr>
            <a:r>
              <a:rPr lang="cs-CZ" sz="800" b="1"/>
              <a:t>Spotřeba zemního plynu podle plynárenských soustav v ČR po jednotlivých čtvrtletích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67990380126251"/>
          <c:y val="0.12862637348283376"/>
          <c:w val="0.74687083397086573"/>
          <c:h val="0.78645182948174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'5.10'!$D$32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'5.10'!$E$31:$H$31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EG.D, a.s.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'5.10'!$E$32:$H$32</c:f>
              <c:numCache>
                <c:formatCode>General</c:formatCode>
                <c:ptCount val="4"/>
                <c:pt idx="0">
                  <c:v>384058.63429357891</c:v>
                </c:pt>
                <c:pt idx="1">
                  <c:v>2802839.9289346351</c:v>
                </c:pt>
                <c:pt idx="2">
                  <c:v>132389.97797000001</c:v>
                </c:pt>
                <c:pt idx="3">
                  <c:v>210201.60099999997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7-498D-83D8-17C8283F0A2B}"/>
            </c:ext>
          </c:extLst>
        </c:ser>
        <c:ser>
          <c:idx val="1"/>
          <c:order val="1"/>
          <c:tx>
            <c:strRef>
              <c:f>'5.10'!$D$33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'5.10'!$E$31:$H$31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EG.D, a.s.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'5.10'!$E$33:$H$33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67-498D-83D8-17C8283F0A2B}"/>
            </c:ext>
          </c:extLst>
        </c:ser>
        <c:ser>
          <c:idx val="2"/>
          <c:order val="2"/>
          <c:tx>
            <c:strRef>
              <c:f>'5.10'!$D$34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'5.10'!$E$31:$H$31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EG.D, a.s.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'5.10'!$E$34:$H$34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67-498D-83D8-17C8283F0A2B}"/>
            </c:ext>
          </c:extLst>
        </c:ser>
        <c:ser>
          <c:idx val="3"/>
          <c:order val="3"/>
          <c:tx>
            <c:strRef>
              <c:f>'5.10'!$D$35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'5.10'!$E$31:$H$31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EG.D, a.s.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'5.10'!$E$35:$H$35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67-498D-83D8-17C8283F0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219328"/>
        <c:axId val="165225216"/>
      </c:barChart>
      <c:catAx>
        <c:axId val="165219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225216"/>
        <c:crosses val="autoZero"/>
        <c:auto val="1"/>
        <c:lblAlgn val="ctr"/>
        <c:lblOffset val="100"/>
        <c:noMultiLvlLbl val="0"/>
      </c:catAx>
      <c:valAx>
        <c:axId val="1652252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5451902592893377E-2"/>
              <c:y val="0.3659786408071350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5219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'6.8'!$A$8:$A$21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'6.8'!$D$8:$D$21</c:f>
              <c:numCache>
                <c:formatCode>#,##0</c:formatCode>
                <c:ptCount val="14"/>
                <c:pt idx="0">
                  <c:v>456955.37602999993</c:v>
                </c:pt>
                <c:pt idx="1">
                  <c:v>1760602.8403</c:v>
                </c:pt>
                <c:pt idx="2">
                  <c:v>695871.49222999997</c:v>
                </c:pt>
                <c:pt idx="3">
                  <c:v>548830.24771999987</c:v>
                </c:pt>
                <c:pt idx="4">
                  <c:v>544847.20625000005</c:v>
                </c:pt>
                <c:pt idx="5">
                  <c:v>1290379.5003499999</c:v>
                </c:pt>
                <c:pt idx="6">
                  <c:v>780703.51020000002</c:v>
                </c:pt>
                <c:pt idx="7">
                  <c:v>599132.42074000009</c:v>
                </c:pt>
                <c:pt idx="8">
                  <c:v>585293.55972999998</c:v>
                </c:pt>
                <c:pt idx="9">
                  <c:v>1481429.47171</c:v>
                </c:pt>
                <c:pt idx="10">
                  <c:v>1661315.8074920001</c:v>
                </c:pt>
                <c:pt idx="11">
                  <c:v>1749892.4741700001</c:v>
                </c:pt>
                <c:pt idx="12">
                  <c:v>541920.07699999982</c:v>
                </c:pt>
                <c:pt idx="13">
                  <c:v>674422.45608999999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2-4EEC-B421-FF999B4A7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7099776"/>
        <c:axId val="167904384"/>
      </c:barChart>
      <c:catAx>
        <c:axId val="16709977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7904384"/>
        <c:crosses val="autoZero"/>
        <c:auto val="1"/>
        <c:lblAlgn val="ctr"/>
        <c:lblOffset val="100"/>
        <c:noMultiLvlLbl val="0"/>
      </c:catAx>
      <c:valAx>
        <c:axId val="16790438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7099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'6.8'!$A$8:$A$21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'6.8'!$G$8:$G$21</c:f>
              <c:numCache>
                <c:formatCode>#,##0.0</c:formatCode>
                <c:ptCount val="14"/>
                <c:pt idx="0">
                  <c:v>-1.2935483870967743</c:v>
                </c:pt>
                <c:pt idx="1">
                  <c:v>0.34838709677419355</c:v>
                </c:pt>
                <c:pt idx="2">
                  <c:v>-1.7193548387096769</c:v>
                </c:pt>
                <c:pt idx="3">
                  <c:v>-1.3967741935483871</c:v>
                </c:pt>
                <c:pt idx="4">
                  <c:v>-1.0193548387096774</c:v>
                </c:pt>
                <c:pt idx="5">
                  <c:v>-0.92903225806451606</c:v>
                </c:pt>
                <c:pt idx="6">
                  <c:v>-1.3064516129032253</c:v>
                </c:pt>
                <c:pt idx="7">
                  <c:v>-1.1032258064516127</c:v>
                </c:pt>
                <c:pt idx="8">
                  <c:v>-0.63548387096774217</c:v>
                </c:pt>
                <c:pt idx="9">
                  <c:v>0.89677419354838728</c:v>
                </c:pt>
                <c:pt idx="10">
                  <c:v>-0.16451612903225804</c:v>
                </c:pt>
                <c:pt idx="11">
                  <c:v>-0.37419354838709679</c:v>
                </c:pt>
                <c:pt idx="12">
                  <c:v>-1.4129032258064516</c:v>
                </c:pt>
                <c:pt idx="13">
                  <c:v>-1.2032258064516128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0-40A7-9323-2A912D867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7944960"/>
        <c:axId val="167946496"/>
      </c:barChart>
      <c:catAx>
        <c:axId val="1679449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67946496"/>
        <c:crosses val="autoZero"/>
        <c:auto val="1"/>
        <c:lblAlgn val="ctr"/>
        <c:lblOffset val="100"/>
        <c:noMultiLvlLbl val="0"/>
      </c:catAx>
      <c:valAx>
        <c:axId val="16794649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79449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'4.1'!$N$30</c:f>
              <c:strCache>
                <c:ptCount val="1"/>
                <c:pt idx="0">
                  <c:v>Průměr</c:v>
                </c:pt>
              </c:strCache>
            </c:strRef>
          </c:tx>
          <c:invertIfNegative val="0"/>
          <c:cat>
            <c:strRef>
              <c:f>'4.1'!$M$31:$M$42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'4.1'!$N$31:$N$42</c:f>
              <c:numCache>
                <c:formatCode>#,##0.0</c:formatCode>
                <c:ptCount val="12"/>
                <c:pt idx="0">
                  <c:v>-0.91290322580645156</c:v>
                </c:pt>
                <c:pt idx="1">
                  <c:v>-0.7250000000000002</c:v>
                </c:pt>
                <c:pt idx="2">
                  <c:v>2.8290322580645157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9-4DE4-B41C-175144B27E86}"/>
            </c:ext>
          </c:extLst>
        </c:ser>
        <c:ser>
          <c:idx val="1"/>
          <c:order val="1"/>
          <c:tx>
            <c:strRef>
              <c:f>'4.1'!$O$30</c:f>
              <c:strCache>
                <c:ptCount val="1"/>
                <c:pt idx="0">
                  <c:v>Normál</c:v>
                </c:pt>
              </c:strCache>
            </c:strRef>
          </c:tx>
          <c:invertIfNegative val="0"/>
          <c:cat>
            <c:strRef>
              <c:f>'4.1'!$M$31:$M$42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'4.1'!$O$31:$O$42</c:f>
              <c:numCache>
                <c:formatCode>#,##0.0</c:formatCode>
                <c:ptCount val="12"/>
                <c:pt idx="0">
                  <c:v>-1.2258064516129035</c:v>
                </c:pt>
                <c:pt idx="1">
                  <c:v>-0.15517241379310354</c:v>
                </c:pt>
                <c:pt idx="2">
                  <c:v>3.512903225806451</c:v>
                </c:pt>
                <c:pt idx="3">
                  <c:v>8.6366666666666667</c:v>
                </c:pt>
                <c:pt idx="4">
                  <c:v>13.522580645161288</c:v>
                </c:pt>
                <c:pt idx="5">
                  <c:v>16.59</c:v>
                </c:pt>
                <c:pt idx="6">
                  <c:v>18.522580645161291</c:v>
                </c:pt>
                <c:pt idx="7">
                  <c:v>18.119354838709679</c:v>
                </c:pt>
                <c:pt idx="8">
                  <c:v>13.223333333333333</c:v>
                </c:pt>
                <c:pt idx="9">
                  <c:v>8.3548387096774199</c:v>
                </c:pt>
                <c:pt idx="10">
                  <c:v>3.5466666666666664</c:v>
                </c:pt>
                <c:pt idx="11">
                  <c:v>-0.38387096774193558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9-4DE4-B41C-175144B27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866880"/>
        <c:axId val="161868416"/>
      </c:barChart>
      <c:catAx>
        <c:axId val="161866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1868416"/>
        <c:crosses val="autoZero"/>
        <c:auto val="1"/>
        <c:lblAlgn val="ctr"/>
        <c:lblOffset val="100"/>
        <c:noMultiLvlLbl val="0"/>
      </c:catAx>
      <c:valAx>
        <c:axId val="161868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1866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'6.9'!$A$8:$A$21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'6.9'!$G$8:$G$21</c:f>
              <c:numCache>
                <c:formatCode>#,##0.0</c:formatCode>
                <c:ptCount val="14"/>
                <c:pt idx="0">
                  <c:v>3.2142857142857015E-2</c:v>
                </c:pt>
                <c:pt idx="1">
                  <c:v>-6.4285714285713905E-2</c:v>
                </c:pt>
                <c:pt idx="2">
                  <c:v>-1.8107142857142857</c:v>
                </c:pt>
                <c:pt idx="3">
                  <c:v>-1.7428571428571433</c:v>
                </c:pt>
                <c:pt idx="4">
                  <c:v>-0.93214285714285694</c:v>
                </c:pt>
                <c:pt idx="5">
                  <c:v>-0.77142857142857124</c:v>
                </c:pt>
                <c:pt idx="6">
                  <c:v>-1.2357142857142855</c:v>
                </c:pt>
                <c:pt idx="7">
                  <c:v>-1.2142857142857142</c:v>
                </c:pt>
                <c:pt idx="8">
                  <c:v>-0.22142857142857214</c:v>
                </c:pt>
                <c:pt idx="9">
                  <c:v>0.55000000000000004</c:v>
                </c:pt>
                <c:pt idx="10">
                  <c:v>-0.31071428571428578</c:v>
                </c:pt>
                <c:pt idx="11">
                  <c:v>-1.3535714285714282</c:v>
                </c:pt>
                <c:pt idx="12">
                  <c:v>-0.69642857142857129</c:v>
                </c:pt>
                <c:pt idx="13">
                  <c:v>-1.0107142857142859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5-4B34-B926-0E1E11563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7963264"/>
        <c:axId val="168964480"/>
      </c:barChart>
      <c:catAx>
        <c:axId val="16796326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68964480"/>
        <c:crosses val="autoZero"/>
        <c:auto val="1"/>
        <c:lblAlgn val="ctr"/>
        <c:lblOffset val="100"/>
        <c:noMultiLvlLbl val="0"/>
      </c:catAx>
      <c:valAx>
        <c:axId val="16896448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7963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'6.9'!$A$8:$A$21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'6.9'!$D$8:$D$21</c:f>
              <c:numCache>
                <c:formatCode>#,##0</c:formatCode>
                <c:ptCount val="14"/>
                <c:pt idx="0">
                  <c:v>390205.89579999994</c:v>
                </c:pt>
                <c:pt idx="1">
                  <c:v>1615848.1601399996</c:v>
                </c:pt>
                <c:pt idx="2">
                  <c:v>699421.35522999987</c:v>
                </c:pt>
                <c:pt idx="3">
                  <c:v>499992.29269000003</c:v>
                </c:pt>
                <c:pt idx="4">
                  <c:v>487690.22876000003</c:v>
                </c:pt>
                <c:pt idx="5">
                  <c:v>1195980.7076399999</c:v>
                </c:pt>
                <c:pt idx="6">
                  <c:v>710698.37773000007</c:v>
                </c:pt>
                <c:pt idx="7">
                  <c:v>535255.76632000005</c:v>
                </c:pt>
                <c:pt idx="8">
                  <c:v>540757.98109999998</c:v>
                </c:pt>
                <c:pt idx="9">
                  <c:v>1370998.37347</c:v>
                </c:pt>
                <c:pt idx="10">
                  <c:v>1493138.8829280001</c:v>
                </c:pt>
                <c:pt idx="11">
                  <c:v>1565149.9408600002</c:v>
                </c:pt>
                <c:pt idx="12">
                  <c:v>494058.15646999999</c:v>
                </c:pt>
                <c:pt idx="13">
                  <c:v>617696.39805000008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E-4CC5-9E50-618C204A2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8996864"/>
        <c:axId val="168998400"/>
      </c:barChart>
      <c:catAx>
        <c:axId val="16899686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8998400"/>
        <c:crosses val="autoZero"/>
        <c:auto val="1"/>
        <c:lblAlgn val="ctr"/>
        <c:lblOffset val="100"/>
        <c:noMultiLvlLbl val="0"/>
      </c:catAx>
      <c:valAx>
        <c:axId val="16899840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9968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'6.10'!$A$8:$A$21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'6.10'!$G$8:$G$21</c:f>
              <c:numCache>
                <c:formatCode>#,##0.0</c:formatCode>
                <c:ptCount val="14"/>
                <c:pt idx="0">
                  <c:v>2.4096774193548387</c:v>
                </c:pt>
                <c:pt idx="1">
                  <c:v>3.7935483870967741</c:v>
                </c:pt>
                <c:pt idx="2">
                  <c:v>2.2548387096774194</c:v>
                </c:pt>
                <c:pt idx="3">
                  <c:v>2.0193548387096776</c:v>
                </c:pt>
                <c:pt idx="4">
                  <c:v>2.4483870967741934</c:v>
                </c:pt>
                <c:pt idx="5">
                  <c:v>3.2064516129032263</c:v>
                </c:pt>
                <c:pt idx="6">
                  <c:v>2.6161290322580646</c:v>
                </c:pt>
                <c:pt idx="7">
                  <c:v>2.4709677419354836</c:v>
                </c:pt>
                <c:pt idx="8">
                  <c:v>3.209677419354839</c:v>
                </c:pt>
                <c:pt idx="9">
                  <c:v>4.8129032258064521</c:v>
                </c:pt>
                <c:pt idx="10">
                  <c:v>3.5161290322580636</c:v>
                </c:pt>
                <c:pt idx="11">
                  <c:v>3.6580645161290324</c:v>
                </c:pt>
                <c:pt idx="12">
                  <c:v>2.2580645161290325</c:v>
                </c:pt>
                <c:pt idx="13">
                  <c:v>2.0193548387096771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E-462E-8233-50B07F49B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8761216"/>
        <c:axId val="168762752"/>
      </c:barChart>
      <c:catAx>
        <c:axId val="1687612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68762752"/>
        <c:crosses val="autoZero"/>
        <c:auto val="1"/>
        <c:lblAlgn val="ctr"/>
        <c:lblOffset val="100"/>
        <c:noMultiLvlLbl val="0"/>
      </c:catAx>
      <c:valAx>
        <c:axId val="16876275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7612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'6.10'!$A$8:$A$21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'6.10'!$D$8:$D$21</c:f>
              <c:numCache>
                <c:formatCode>#,##0</c:formatCode>
                <c:ptCount val="14"/>
                <c:pt idx="0">
                  <c:v>379228.61898000003</c:v>
                </c:pt>
                <c:pt idx="1">
                  <c:v>1440326.0883000002</c:v>
                </c:pt>
                <c:pt idx="2">
                  <c:v>729497.35586999997</c:v>
                </c:pt>
                <c:pt idx="3">
                  <c:v>452125.25514999998</c:v>
                </c:pt>
                <c:pt idx="4">
                  <c:v>439823.26665000001</c:v>
                </c:pt>
                <c:pt idx="5">
                  <c:v>1105121.7913899999</c:v>
                </c:pt>
                <c:pt idx="6">
                  <c:v>628140.75208999997</c:v>
                </c:pt>
                <c:pt idx="7">
                  <c:v>485436.50225000002</c:v>
                </c:pt>
                <c:pt idx="8">
                  <c:v>495245.38397000014</c:v>
                </c:pt>
                <c:pt idx="9">
                  <c:v>1173611.849070074</c:v>
                </c:pt>
                <c:pt idx="10">
                  <c:v>1362598.0049459999</c:v>
                </c:pt>
                <c:pt idx="11">
                  <c:v>1696670.9270199998</c:v>
                </c:pt>
                <c:pt idx="12">
                  <c:v>442874.17975000001</c:v>
                </c:pt>
                <c:pt idx="13">
                  <c:v>590005.71216999996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7-4977-85F1-65792FC6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8774656"/>
        <c:axId val="169087744"/>
      </c:barChart>
      <c:catAx>
        <c:axId val="16877465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9087744"/>
        <c:crosses val="autoZero"/>
        <c:auto val="1"/>
        <c:lblAlgn val="ctr"/>
        <c:lblOffset val="100"/>
        <c:noMultiLvlLbl val="0"/>
      </c:catAx>
      <c:valAx>
        <c:axId val="16908774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7746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'6.11'!$A$8:$A$21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'6.11'!$G$8:$G$21</c:f>
              <c:numCache>
                <c:formatCode>#,##0.0</c:formatCode>
                <c:ptCount val="14"/>
                <c:pt idx="0">
                  <c:v>0.38275729646697382</c:v>
                </c:pt>
                <c:pt idx="1">
                  <c:v>1.3592165898617512</c:v>
                </c:pt>
                <c:pt idx="2">
                  <c:v>-0.42507680491551447</c:v>
                </c:pt>
                <c:pt idx="3">
                  <c:v>-0.37342549923195101</c:v>
                </c:pt>
                <c:pt idx="4">
                  <c:v>0.16562980030721972</c:v>
                </c:pt>
                <c:pt idx="5">
                  <c:v>0.50199692780337968</c:v>
                </c:pt>
                <c:pt idx="6">
                  <c:v>2.465437788018458E-2</c:v>
                </c:pt>
                <c:pt idx="7">
                  <c:v>5.1152073732718982E-2</c:v>
                </c:pt>
                <c:pt idx="8">
                  <c:v>0.78425499231950813</c:v>
                </c:pt>
                <c:pt idx="9">
                  <c:v>2.0865591397849466</c:v>
                </c:pt>
                <c:pt idx="10">
                  <c:v>1.0136328725038399</c:v>
                </c:pt>
                <c:pt idx="11">
                  <c:v>0.64343317972350245</c:v>
                </c:pt>
                <c:pt idx="12">
                  <c:v>4.9577572964669837E-2</c:v>
                </c:pt>
                <c:pt idx="13">
                  <c:v>-6.4861751152073932E-2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52-4560-AB96-B0A89B337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8842368"/>
        <c:axId val="168843904"/>
      </c:barChart>
      <c:catAx>
        <c:axId val="1688423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68843904"/>
        <c:crosses val="autoZero"/>
        <c:auto val="1"/>
        <c:lblAlgn val="ctr"/>
        <c:lblOffset val="100"/>
        <c:noMultiLvlLbl val="0"/>
      </c:catAx>
      <c:valAx>
        <c:axId val="16884390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842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'6.11'!$A$8:$A$21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'6.11'!$D$8:$D$21</c:f>
              <c:numCache>
                <c:formatCode>#,##0</c:formatCode>
                <c:ptCount val="14"/>
                <c:pt idx="0">
                  <c:v>1226389.89081</c:v>
                </c:pt>
                <c:pt idx="1">
                  <c:v>4816777.0887400005</c:v>
                </c:pt>
                <c:pt idx="2">
                  <c:v>2124790.2033299995</c:v>
                </c:pt>
                <c:pt idx="3">
                  <c:v>1500947.7955599998</c:v>
                </c:pt>
                <c:pt idx="4">
                  <c:v>1472360.70166</c:v>
                </c:pt>
                <c:pt idx="5">
                  <c:v>3591481.9993799999</c:v>
                </c:pt>
                <c:pt idx="6">
                  <c:v>2119542.6400200007</c:v>
                </c:pt>
                <c:pt idx="7">
                  <c:v>1619824.68931</c:v>
                </c:pt>
                <c:pt idx="8">
                  <c:v>1621296.9247999999</c:v>
                </c:pt>
                <c:pt idx="9">
                  <c:v>4026039.6942500737</c:v>
                </c:pt>
                <c:pt idx="10">
                  <c:v>4517052.6953659998</c:v>
                </c:pt>
                <c:pt idx="11">
                  <c:v>5011713.3420500001</c:v>
                </c:pt>
                <c:pt idx="12">
                  <c:v>1478852.41322</c:v>
                </c:pt>
                <c:pt idx="13">
                  <c:v>1882124.5663099999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B-43BC-A034-258FBD2FA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8855808"/>
        <c:axId val="169480192"/>
      </c:barChart>
      <c:catAx>
        <c:axId val="16885580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9480192"/>
        <c:crosses val="autoZero"/>
        <c:auto val="1"/>
        <c:lblAlgn val="ctr"/>
        <c:lblOffset val="100"/>
        <c:noMultiLvlLbl val="0"/>
      </c:catAx>
      <c:valAx>
        <c:axId val="16948019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8558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50597841936423"/>
          <c:y val="0.34057376401069023"/>
          <c:w val="0.61308307391808592"/>
          <c:h val="0.65727516839124822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FC-43A5-9DF9-089D08C1FA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0FC-43A5-9DF9-089D08C1FA9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0FC-43A5-9DF9-089D08C1FA9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0FC-43A5-9DF9-089D08C1FA9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0FC-43A5-9DF9-089D08C1FA91}"/>
              </c:ext>
            </c:extLst>
          </c:dPt>
          <c:dLbls>
            <c:dLbl>
              <c:idx val="0"/>
              <c:layout>
                <c:manualLayout>
                  <c:x val="-8.8139796478928542E-2"/>
                  <c:y val="-0.2535577118912101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FC-43A5-9DF9-089D08C1FA91}"/>
                </c:ext>
              </c:extLst>
            </c:dLbl>
            <c:dLbl>
              <c:idx val="1"/>
              <c:layout>
                <c:manualLayout>
                  <c:x val="0.1289835282217629"/>
                  <c:y val="-0.2599312629519803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FC-43A5-9DF9-089D08C1FA91}"/>
                </c:ext>
              </c:extLst>
            </c:dLbl>
            <c:dLbl>
              <c:idx val="2"/>
              <c:layout>
                <c:manualLayout>
                  <c:x val="0.2751346779327003"/>
                  <c:y val="-0.1976685005637177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FC-43A5-9DF9-089D08C1FA91}"/>
                </c:ext>
              </c:extLst>
            </c:dLbl>
            <c:dLbl>
              <c:idx val="3"/>
              <c:layout>
                <c:manualLayout>
                  <c:x val="-0.32260234912496405"/>
                  <c:y val="1.723748856838579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FC-43A5-9DF9-089D08C1FA91}"/>
                </c:ext>
              </c:extLst>
            </c:dLbl>
            <c:dLbl>
              <c:idx val="4"/>
              <c:layout>
                <c:manualLayout>
                  <c:x val="-0.28336341678220456"/>
                  <c:y val="-0.2107996257424775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FC-43A5-9DF9-089D08C1FA9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'4.2'!$B$28:$F$28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CNG</c:v>
                </c:pt>
              </c:strCache>
            </c:strRef>
          </c:cat>
          <c:val>
            <c:numRef>
              <c:f>'4.2'!$B$29:$F$29</c:f>
              <c:numCache>
                <c:formatCode>#,##0</c:formatCode>
                <c:ptCount val="5"/>
                <c:pt idx="0">
                  <c:v>1587</c:v>
                </c:pt>
                <c:pt idx="1">
                  <c:v>6431</c:v>
                </c:pt>
                <c:pt idx="2">
                  <c:v>206349</c:v>
                </c:pt>
                <c:pt idx="3">
                  <c:v>2610687</c:v>
                </c:pt>
                <c:pt idx="4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FC-43A5-9DF9-089D08C1FA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0722219767"/>
          <c:y val="9.5236845394881697E-2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'4.2'!$I$28</c:f>
              <c:strCache>
                <c:ptCount val="1"/>
                <c:pt idx="0">
                  <c:v>VO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'4.2'!$I$29:$I$32</c:f>
              <c:numCache>
                <c:formatCode>#,##0.0</c:formatCode>
                <c:ptCount val="4"/>
                <c:pt idx="0">
                  <c:v>1431.8050750584557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2-4100-9F69-CC81FEE75CF4}"/>
            </c:ext>
          </c:extLst>
        </c:ser>
        <c:ser>
          <c:idx val="1"/>
          <c:order val="1"/>
          <c:tx>
            <c:strRef>
              <c:f>'4.2'!$J$28</c:f>
              <c:strCache>
                <c:ptCount val="1"/>
                <c:pt idx="0">
                  <c:v>SO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'4.2'!$J$29:$J$32</c:f>
              <c:numCache>
                <c:formatCode>#,##0.0</c:formatCode>
                <c:ptCount val="4"/>
                <c:pt idx="0">
                  <c:v>335.13381365733915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2-4100-9F69-CC81FEE75CF4}"/>
            </c:ext>
          </c:extLst>
        </c:ser>
        <c:ser>
          <c:idx val="2"/>
          <c:order val="2"/>
          <c:tx>
            <c:strRef>
              <c:f>'4.2'!$K$28</c:f>
              <c:strCache>
                <c:ptCount val="1"/>
                <c:pt idx="0">
                  <c:v>MO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'4.2'!$K$29:$K$32</c:f>
              <c:numCache>
                <c:formatCode>#,##0.0</c:formatCode>
                <c:ptCount val="4"/>
                <c:pt idx="0">
                  <c:v>564.16571259290697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42-4100-9F69-CC81FEE75CF4}"/>
            </c:ext>
          </c:extLst>
        </c:ser>
        <c:ser>
          <c:idx val="3"/>
          <c:order val="3"/>
          <c:tx>
            <c:strRef>
              <c:f>'4.2'!$L$28</c:f>
              <c:strCache>
                <c:ptCount val="1"/>
                <c:pt idx="0">
                  <c:v>DOM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'4.2'!$L$29:$L$32</c:f>
              <c:numCache>
                <c:formatCode>#,##0.0</c:formatCode>
                <c:ptCount val="4"/>
                <c:pt idx="0">
                  <c:v>1110.9012267787871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42-4100-9F69-CC81FEE75CF4}"/>
            </c:ext>
          </c:extLst>
        </c:ser>
        <c:ser>
          <c:idx val="4"/>
          <c:order val="4"/>
          <c:tx>
            <c:strRef>
              <c:f>'4.2'!$M$28</c:f>
              <c:strCache>
                <c:ptCount val="1"/>
                <c:pt idx="0">
                  <c:v>CNG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'4.2'!$M$29:$M$32</c:f>
              <c:numCache>
                <c:formatCode>#,##0.0</c:formatCode>
                <c:ptCount val="4"/>
                <c:pt idx="0">
                  <c:v>23.614683052478597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42-4100-9F69-CC81FEE75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70592"/>
        <c:axId val="163872128"/>
      </c:barChart>
      <c:catAx>
        <c:axId val="163870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3872128"/>
        <c:crosses val="autoZero"/>
        <c:auto val="1"/>
        <c:lblAlgn val="ctr"/>
        <c:lblOffset val="100"/>
        <c:noMultiLvlLbl val="0"/>
      </c:catAx>
      <c:valAx>
        <c:axId val="1638721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3870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37895708243207"/>
          <c:y val="0.12328481361561495"/>
          <c:w val="0.12313113547712735"/>
          <c:h val="0.6501361753002217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'4.2'!$P$28</c:f>
              <c:strCache>
                <c:ptCount val="1"/>
                <c:pt idx="0">
                  <c:v>VO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'4.2'!$P$29:$P$32</c:f>
              <c:numCache>
                <c:formatCode>#,##0</c:formatCode>
                <c:ptCount val="4"/>
                <c:pt idx="0">
                  <c:v>15288.566919496001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0-40B6-A393-E9E5BEC020C3}"/>
            </c:ext>
          </c:extLst>
        </c:ser>
        <c:ser>
          <c:idx val="1"/>
          <c:order val="1"/>
          <c:tx>
            <c:strRef>
              <c:f>'4.2'!$Q$28</c:f>
              <c:strCache>
                <c:ptCount val="1"/>
                <c:pt idx="0">
                  <c:v>SO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'4.2'!$Q$29:$Q$32</c:f>
              <c:numCache>
                <c:formatCode>#,##0</c:formatCode>
                <c:ptCount val="4"/>
                <c:pt idx="0">
                  <c:v>3578.8403998700005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F0-40B6-A393-E9E5BEC020C3}"/>
            </c:ext>
          </c:extLst>
        </c:ser>
        <c:ser>
          <c:idx val="2"/>
          <c:order val="2"/>
          <c:tx>
            <c:strRef>
              <c:f>'4.2'!$R$28</c:f>
              <c:strCache>
                <c:ptCount val="1"/>
                <c:pt idx="0">
                  <c:v>MO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'4.2'!$R$29:$R$32</c:f>
              <c:numCache>
                <c:formatCode>#,##0</c:formatCode>
                <c:ptCount val="4"/>
                <c:pt idx="0">
                  <c:v>6024.978562110522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F0-40B6-A393-E9E5BEC020C3}"/>
            </c:ext>
          </c:extLst>
        </c:ser>
        <c:ser>
          <c:idx val="3"/>
          <c:order val="3"/>
          <c:tx>
            <c:strRef>
              <c:f>'4.2'!$S$28</c:f>
              <c:strCache>
                <c:ptCount val="1"/>
                <c:pt idx="0">
                  <c:v>DOM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'4.2'!$S$29:$S$32</c:f>
              <c:numCache>
                <c:formatCode>#,##0</c:formatCode>
                <c:ptCount val="4"/>
                <c:pt idx="0">
                  <c:v>11864.643774030554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F0-40B6-A393-E9E5BEC020C3}"/>
            </c:ext>
          </c:extLst>
        </c:ser>
        <c:ser>
          <c:idx val="4"/>
          <c:order val="4"/>
          <c:tx>
            <c:strRef>
              <c:f>'4.2'!$T$28</c:f>
              <c:strCache>
                <c:ptCount val="1"/>
                <c:pt idx="0">
                  <c:v>CNG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'4.2'!$T$29:$T$32</c:f>
              <c:numCache>
                <c:formatCode>#,##0</c:formatCode>
                <c:ptCount val="4"/>
                <c:pt idx="0">
                  <c:v>252.16498929900001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F0-40B6-A393-E9E5BEC02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934208"/>
        <c:axId val="163935744"/>
      </c:barChart>
      <c:catAx>
        <c:axId val="163934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3935744"/>
        <c:crosses val="autoZero"/>
        <c:auto val="1"/>
        <c:lblAlgn val="ctr"/>
        <c:lblOffset val="100"/>
        <c:noMultiLvlLbl val="0"/>
      </c:catAx>
      <c:valAx>
        <c:axId val="1639357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3934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D1D-4598-9BC4-D57E6B9EFFF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1D1D-4598-9BC4-D57E6B9EFFF2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1D1D-4598-9BC4-D57E6B9EFFF2}"/>
              </c:ext>
            </c:extLst>
          </c:dPt>
          <c:cat>
            <c:strRef>
              <c:f>'4.3'!$B$47:$B$49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'4.3'!$C$47:$C$49</c:f>
              <c:numCache>
                <c:formatCode>#,##0</c:formatCode>
                <c:ptCount val="3"/>
                <c:pt idx="0">
                  <c:v>49722.653080462136</c:v>
                </c:pt>
                <c:pt idx="1">
                  <c:v>33867.732230480484</c:v>
                </c:pt>
                <c:pt idx="2">
                  <c:v>41068.034894815486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1D-4598-9BC4-D57E6B9E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2296192"/>
        <c:axId val="162297728"/>
      </c:barChart>
      <c:catAx>
        <c:axId val="162296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2297728"/>
        <c:crosses val="autoZero"/>
        <c:auto val="1"/>
        <c:lblAlgn val="ctr"/>
        <c:lblOffset val="100"/>
        <c:noMultiLvlLbl val="0"/>
      </c:catAx>
      <c:valAx>
        <c:axId val="1622977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</a:t>
                </a:r>
                <a:r>
                  <a:rPr lang="en-US" b="0"/>
                  <a:t>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22961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447-48DA-85A8-0139621EAEA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C447-48DA-85A8-0139621EAEA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C447-48DA-85A8-0139621EAEAC}"/>
              </c:ext>
            </c:extLst>
          </c:dPt>
          <c:cat>
            <c:strRef>
              <c:f>'4.3'!$E$47:$E$49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'4.3'!$F$47:$F$49</c:f>
              <c:numCache>
                <c:formatCode>#,##0</c:formatCode>
                <c:ptCount val="3"/>
                <c:pt idx="0">
                  <c:v>55065.441922179161</c:v>
                </c:pt>
                <c:pt idx="1">
                  <c:v>30400.809620152933</c:v>
                </c:pt>
                <c:pt idx="2">
                  <c:v>41614.528083686884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47-48DA-85A8-0139621EA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2344960"/>
        <c:axId val="162346496"/>
      </c:barChart>
      <c:catAx>
        <c:axId val="162344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2346496"/>
        <c:crosses val="autoZero"/>
        <c:auto val="1"/>
        <c:lblAlgn val="ctr"/>
        <c:lblOffset val="100"/>
        <c:noMultiLvlLbl val="0"/>
      </c:catAx>
      <c:valAx>
        <c:axId val="1623464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</a:t>
                </a:r>
                <a:r>
                  <a:rPr lang="en-US" b="0"/>
                  <a:t>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23449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microsoft.com/office/2007/relationships/hdphoto" Target="../media/hdphoto2.wdp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microsoft.com/office/2007/relationships/hdphoto" Target="../media/hdphoto3.wdp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4.xml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28.xml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2.xml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6.xml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microsoft.com/office/2007/relationships/hdphoto" Target="../media/hdphoto4.wdp"/><Relationship Id="rId1" Type="http://schemas.openxmlformats.org/officeDocument/2006/relationships/image" Target="../media/image8.png"/><Relationship Id="rId4" Type="http://schemas.microsoft.com/office/2007/relationships/hdphoto" Target="../media/hdphoto5.wdp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microsoft.com/office/2007/relationships/hdphoto" Target="../media/hdphoto6.wdp"/><Relationship Id="rId1" Type="http://schemas.openxmlformats.org/officeDocument/2006/relationships/image" Target="../media/image10.png"/><Relationship Id="rId4" Type="http://schemas.microsoft.com/office/2007/relationships/hdphoto" Target="../media/hdphoto7.wdp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microsoft.com/office/2007/relationships/hdphoto" Target="../media/hdphoto8.wdp"/><Relationship Id="rId1" Type="http://schemas.openxmlformats.org/officeDocument/2006/relationships/image" Target="../media/image12.png"/><Relationship Id="rId4" Type="http://schemas.microsoft.com/office/2007/relationships/hdphoto" Target="../media/hdphoto9.wdp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microsoft.com/office/2007/relationships/hdphoto" Target="../media/hdphoto10.wdp"/><Relationship Id="rId1" Type="http://schemas.openxmlformats.org/officeDocument/2006/relationships/image" Target="../media/image14.png"/><Relationship Id="rId4" Type="http://schemas.microsoft.com/office/2007/relationships/hdphoto" Target="../media/hdphoto11.wdp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microsoft.com/office/2007/relationships/hdphoto" Target="../media/hdphoto12.wdp"/><Relationship Id="rId1" Type="http://schemas.openxmlformats.org/officeDocument/2006/relationships/image" Target="../media/image16.png"/><Relationship Id="rId4" Type="http://schemas.microsoft.com/office/2007/relationships/hdphoto" Target="../media/hdphoto13.wdp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microsoft.com/office/2007/relationships/hdphoto" Target="../media/hdphoto14.wdp"/><Relationship Id="rId1" Type="http://schemas.openxmlformats.org/officeDocument/2006/relationships/image" Target="../media/image18.png"/><Relationship Id="rId4" Type="http://schemas.microsoft.com/office/2007/relationships/hdphoto" Target="../media/hdphoto15.wdp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microsoft.com/office/2007/relationships/hdphoto" Target="../media/hdphoto16.wdp"/><Relationship Id="rId1" Type="http://schemas.openxmlformats.org/officeDocument/2006/relationships/image" Target="../media/image20.png"/><Relationship Id="rId4" Type="http://schemas.microsoft.com/office/2007/relationships/hdphoto" Target="../media/hdphoto17.wdp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microsoft.com/office/2007/relationships/hdphoto" Target="../media/hdphoto18.wdp"/><Relationship Id="rId1" Type="http://schemas.openxmlformats.org/officeDocument/2006/relationships/image" Target="../media/image22.png"/><Relationship Id="rId4" Type="http://schemas.openxmlformats.org/officeDocument/2006/relationships/chart" Target="../charts/chart39.xml"/></Relationships>
</file>

<file path=xl/drawings/_rels/drawing25.xml.rels><?xml version="1.0" encoding="UTF-8" standalone="yes"?>
<Relationships xmlns="http://schemas.openxmlformats.org/package/2006/relationships"><Relationship Id="rId3" Type="http://schemas.microsoft.com/office/2007/relationships/hdphoto" Target="../media/hdphoto18.wdp"/><Relationship Id="rId2" Type="http://schemas.openxmlformats.org/officeDocument/2006/relationships/image" Target="../media/image22.png"/><Relationship Id="rId1" Type="http://schemas.openxmlformats.org/officeDocument/2006/relationships/chart" Target="../charts/chart40.xml"/><Relationship Id="rId4" Type="http://schemas.openxmlformats.org/officeDocument/2006/relationships/chart" Target="../charts/chart41.xml"/></Relationships>
</file>

<file path=xl/drawings/_rels/drawing26.xml.rels><?xml version="1.0" encoding="UTF-8" standalone="yes"?>
<Relationships xmlns="http://schemas.openxmlformats.org/package/2006/relationships"><Relationship Id="rId3" Type="http://schemas.microsoft.com/office/2007/relationships/hdphoto" Target="../media/hdphoto18.wdp"/><Relationship Id="rId2" Type="http://schemas.openxmlformats.org/officeDocument/2006/relationships/image" Target="../media/image22.png"/><Relationship Id="rId1" Type="http://schemas.openxmlformats.org/officeDocument/2006/relationships/chart" Target="../charts/chart42.xml"/><Relationship Id="rId4" Type="http://schemas.openxmlformats.org/officeDocument/2006/relationships/chart" Target="../charts/chart43.xml"/></Relationships>
</file>

<file path=xl/drawings/_rels/drawing27.xml.rels><?xml version="1.0" encoding="UTF-8" standalone="yes"?>
<Relationships xmlns="http://schemas.openxmlformats.org/package/2006/relationships"><Relationship Id="rId3" Type="http://schemas.microsoft.com/office/2007/relationships/hdphoto" Target="../media/hdphoto18.wdp"/><Relationship Id="rId2" Type="http://schemas.openxmlformats.org/officeDocument/2006/relationships/image" Target="../media/image22.png"/><Relationship Id="rId1" Type="http://schemas.openxmlformats.org/officeDocument/2006/relationships/chart" Target="../charts/chart44.xml"/><Relationship Id="rId4" Type="http://schemas.openxmlformats.org/officeDocument/2006/relationships/chart" Target="../charts/chart45.xml"/></Relationships>
</file>

<file path=xl/drawings/_rels/drawing28.xml.rels><?xml version="1.0" encoding="UTF-8" standalone="yes"?>
<Relationships xmlns="http://schemas.openxmlformats.org/package/2006/relationships"><Relationship Id="rId2" Type="http://schemas.microsoft.com/office/2007/relationships/hdphoto" Target="../media/hdphoto18.wdp"/><Relationship Id="rId1" Type="http://schemas.openxmlformats.org/officeDocument/2006/relationships/image" Target="../media/image2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microsoft.com/office/2007/relationships/hdphoto" Target="../media/hdphoto2.wdp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microsoft.com/office/2007/relationships/hdphoto" Target="../media/hdphoto2.wdp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chart" Target="../charts/chart15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388621</xdr:colOff>
      <xdr:row>30</xdr:row>
      <xdr:rowOff>84843</xdr:rowOff>
    </xdr:from>
    <xdr:to>
      <xdr:col>8</xdr:col>
      <xdr:colOff>640081</xdr:colOff>
      <xdr:row>38</xdr:row>
      <xdr:rowOff>28575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88621" y="5342643"/>
          <a:ext cx="5707380" cy="1345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cs-CZ" sz="2000" b="1">
              <a:solidFill>
                <a:sysClr val="windowText" lastClr="000000"/>
              </a:solidFill>
            </a:rPr>
            <a:t>Čtvrtletní zpráva</a:t>
          </a:r>
        </a:p>
        <a:p>
          <a:pPr algn="ctr"/>
          <a:r>
            <a:rPr lang="cs-CZ" sz="2000" b="1">
              <a:solidFill>
                <a:sysClr val="windowText" lastClr="000000"/>
              </a:solidFill>
            </a:rPr>
            <a:t>o provozu plynárenské soustavy ČR</a:t>
          </a:r>
        </a:p>
        <a:p>
          <a:pPr algn="ctr"/>
          <a:r>
            <a:rPr lang="cs-CZ" sz="2000" b="1">
              <a:solidFill>
                <a:sysClr val="windowText" lastClr="000000"/>
              </a:solidFill>
            </a:rPr>
            <a:t>I. čtvrtletí 2021</a:t>
          </a:r>
        </a:p>
      </xdr:txBody>
    </xdr:sp>
    <xdr:clientData/>
  </xdr:twoCellAnchor>
  <xdr:twoCellAnchor editAs="oneCell">
    <xdr:from>
      <xdr:col>2</xdr:col>
      <xdr:colOff>136894</xdr:colOff>
      <xdr:row>17</xdr:row>
      <xdr:rowOff>136072</xdr:rowOff>
    </xdr:from>
    <xdr:to>
      <xdr:col>7</xdr:col>
      <xdr:colOff>175085</xdr:colOff>
      <xdr:row>28</xdr:row>
      <xdr:rowOff>44269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734" y="3115492"/>
          <a:ext cx="3429091" cy="1836057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47625</xdr:rowOff>
    </xdr:from>
    <xdr:to>
      <xdr:col>6</xdr:col>
      <xdr:colOff>295275</xdr:colOff>
      <xdr:row>52</xdr:row>
      <xdr:rowOff>47624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66675</xdr:rowOff>
    </xdr:from>
    <xdr:to>
      <xdr:col>10</xdr:col>
      <xdr:colOff>228600</xdr:colOff>
      <xdr:row>52</xdr:row>
      <xdr:rowOff>66674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495300</xdr:colOff>
      <xdr:row>3</xdr:row>
      <xdr:rowOff>66675</xdr:rowOff>
    </xdr:from>
    <xdr:to>
      <xdr:col>2</xdr:col>
      <xdr:colOff>619125</xdr:colOff>
      <xdr:row>5</xdr:row>
      <xdr:rowOff>113268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EE4422D5-23C6-4051-B45B-98E3DF4CF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EEECE1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>
                      <a14:foregroundMark x1="25478" y1="60952" x2="25478" y2="60952"/>
                      <a14:backgroundMark x1="23567" y1="50476" x2="77707" y2="59048"/>
                      <a14:backgroundMark x1="75159" y1="44762" x2="27389" y2="43810"/>
                      <a14:backgroundMark x1="27389" y1="43810" x2="73885" y2="48571"/>
                      <a14:backgroundMark x1="39490" y1="34286" x2="24841" y2="38095"/>
                      <a14:backgroundMark x1="20382" y1="42857" x2="19745" y2="43810"/>
                      <a14:backgroundMark x1="17834" y1="56190" x2="12102" y2="40000"/>
                      <a14:backgroundMark x1="53503" y1="66667" x2="57962" y2="66667"/>
                      <a14:backgroundMark x1="64968" y1="70476" x2="68790" y2="70476"/>
                      <a14:backgroundMark x1="80255" y1="45714" x2="84076" y2="54286"/>
                    </a14:backgroundRemoval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5300" y="504825"/>
          <a:ext cx="1009650" cy="6752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47625</xdr:rowOff>
    </xdr:from>
    <xdr:to>
      <xdr:col>6</xdr:col>
      <xdr:colOff>295275</xdr:colOff>
      <xdr:row>51</xdr:row>
      <xdr:rowOff>146050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66675</xdr:rowOff>
    </xdr:from>
    <xdr:to>
      <xdr:col>10</xdr:col>
      <xdr:colOff>228600</xdr:colOff>
      <xdr:row>51</xdr:row>
      <xdr:rowOff>152400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504825</xdr:colOff>
      <xdr:row>3</xdr:row>
      <xdr:rowOff>85725</xdr:rowOff>
    </xdr:from>
    <xdr:to>
      <xdr:col>2</xdr:col>
      <xdr:colOff>628650</xdr:colOff>
      <xdr:row>5</xdr:row>
      <xdr:rowOff>114300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C8E3355-EF52-4B18-AB49-5872DB457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95652" l="1887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23875"/>
          <a:ext cx="10096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19052</xdr:rowOff>
    </xdr:from>
    <xdr:to>
      <xdr:col>5</xdr:col>
      <xdr:colOff>114300</xdr:colOff>
      <xdr:row>29</xdr:row>
      <xdr:rowOff>28575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18</xdr:row>
      <xdr:rowOff>38102</xdr:rowOff>
    </xdr:from>
    <xdr:to>
      <xdr:col>10</xdr:col>
      <xdr:colOff>419100</xdr:colOff>
      <xdr:row>29</xdr:row>
      <xdr:rowOff>38100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35</xdr:row>
      <xdr:rowOff>161925</xdr:rowOff>
    </xdr:from>
    <xdr:to>
      <xdr:col>10</xdr:col>
      <xdr:colOff>371474</xdr:colOff>
      <xdr:row>46</xdr:row>
      <xdr:rowOff>161923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15" name="Obdélník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+mn-lt"/>
            </a:rPr>
            <a:t>Minimum</a:t>
          </a:r>
        </a:p>
      </xdr:txBody>
    </xdr:sp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33557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161925</xdr:rowOff>
    </xdr:from>
    <xdr:to>
      <xdr:col>4</xdr:col>
      <xdr:colOff>57152</xdr:colOff>
      <xdr:row>48</xdr:row>
      <xdr:rowOff>85725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13C6EE1F-F5AD-439E-A9F4-0D56D81FE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19052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18</xdr:row>
      <xdr:rowOff>38102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35</xdr:row>
      <xdr:rowOff>161925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+mn-lt"/>
            </a:rPr>
            <a:t>Minimum</a:t>
          </a:r>
        </a:p>
      </xdr:txBody>
    </xdr:sp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33557"/>
          <a:ext cx="1009650" cy="67524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8BC908A2-DE39-463C-B69C-B44FCE5D6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24032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161925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54E4C39C-1419-4BF3-9A5D-2F95D4698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19052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18</xdr:row>
      <xdr:rowOff>38102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35</xdr:row>
      <xdr:rowOff>161925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+mn-lt"/>
            </a:rPr>
            <a:t>Minimum</a:t>
          </a:r>
        </a:p>
      </xdr:txBody>
    </xdr:sp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33557"/>
          <a:ext cx="1009650" cy="67524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1E9D5BB7-8E85-41F8-BC04-6C2FCEF07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24032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161925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A187F95E-7825-4088-BE83-BA9904BB0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19052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18</xdr:row>
      <xdr:rowOff>38102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35</xdr:row>
      <xdr:rowOff>161925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+mn-lt"/>
            </a:rPr>
            <a:t>Minimum</a:t>
          </a:r>
        </a:p>
      </xdr:txBody>
    </xdr:sp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33557"/>
          <a:ext cx="1009650" cy="67524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88C16FBE-3698-4806-9D42-E58E72451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24032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161925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E2988C38-2859-4FF3-BE55-8F0FFC056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24</xdr:row>
      <xdr:rowOff>80962</xdr:rowOff>
    </xdr:from>
    <xdr:to>
      <xdr:col>10</xdr:col>
      <xdr:colOff>514350</xdr:colOff>
      <xdr:row>44</xdr:row>
      <xdr:rowOff>76200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</xdr:row>
      <xdr:rowOff>1</xdr:rowOff>
    </xdr:from>
    <xdr:to>
      <xdr:col>3</xdr:col>
      <xdr:colOff>117386</xdr:colOff>
      <xdr:row>6</xdr:row>
      <xdr:rowOff>266701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33451"/>
          <a:ext cx="1079411" cy="895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34</xdr:row>
      <xdr:rowOff>0</xdr:rowOff>
    </xdr:from>
    <xdr:to>
      <xdr:col>3</xdr:col>
      <xdr:colOff>126875</xdr:colOff>
      <xdr:row>36</xdr:row>
      <xdr:rowOff>295275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743575"/>
          <a:ext cx="1307975" cy="923925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3</xdr:row>
      <xdr:rowOff>123825</xdr:rowOff>
    </xdr:from>
    <xdr:to>
      <xdr:col>2</xdr:col>
      <xdr:colOff>514349</xdr:colOff>
      <xdr:row>5</xdr:row>
      <xdr:rowOff>101762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742950"/>
          <a:ext cx="800099" cy="606587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33</xdr:row>
      <xdr:rowOff>9525</xdr:rowOff>
    </xdr:from>
    <xdr:to>
      <xdr:col>3</xdr:col>
      <xdr:colOff>9525</xdr:colOff>
      <xdr:row>35</xdr:row>
      <xdr:rowOff>158422</xdr:rowOff>
    </xdr:to>
    <xdr:pic>
      <xdr:nvPicPr>
        <xdr:cNvPr id="10" name="Picture 6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248275"/>
          <a:ext cx="1009650" cy="777547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</xdr:row>
      <xdr:rowOff>114300</xdr:rowOff>
    </xdr:from>
    <xdr:to>
      <xdr:col>2</xdr:col>
      <xdr:colOff>628650</xdr:colOff>
      <xdr:row>5</xdr:row>
      <xdr:rowOff>104109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33425"/>
          <a:ext cx="828675" cy="618459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33</xdr:row>
      <xdr:rowOff>38100</xdr:rowOff>
    </xdr:from>
    <xdr:to>
      <xdr:col>3</xdr:col>
      <xdr:colOff>9524</xdr:colOff>
      <xdr:row>36</xdr:row>
      <xdr:rowOff>28688</xdr:rowOff>
    </xdr:to>
    <xdr:pic>
      <xdr:nvPicPr>
        <xdr:cNvPr id="7" name="Picture 8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778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276850"/>
          <a:ext cx="1019174" cy="933563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3</xdr:row>
      <xdr:rowOff>76200</xdr:rowOff>
    </xdr:from>
    <xdr:to>
      <xdr:col>2</xdr:col>
      <xdr:colOff>340949</xdr:colOff>
      <xdr:row>5</xdr:row>
      <xdr:rowOff>193039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33400"/>
          <a:ext cx="1083899" cy="621664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102420</xdr:colOff>
      <xdr:row>3</xdr:row>
      <xdr:rowOff>9525</xdr:rowOff>
    </xdr:from>
    <xdr:to>
      <xdr:col>2</xdr:col>
      <xdr:colOff>541975</xdr:colOff>
      <xdr:row>6</xdr:row>
      <xdr:rowOff>19050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070" y="628650"/>
          <a:ext cx="696730" cy="952500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33</xdr:row>
      <xdr:rowOff>142875</xdr:rowOff>
    </xdr:from>
    <xdr:to>
      <xdr:col>3</xdr:col>
      <xdr:colOff>0</xdr:colOff>
      <xdr:row>35</xdr:row>
      <xdr:rowOff>163363</xdr:rowOff>
    </xdr:to>
    <xdr:pic>
      <xdr:nvPicPr>
        <xdr:cNvPr id="5" name="Picture 10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381625"/>
          <a:ext cx="1000125" cy="649138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33</xdr:row>
      <xdr:rowOff>247650</xdr:rowOff>
    </xdr:from>
    <xdr:to>
      <xdr:col>2</xdr:col>
      <xdr:colOff>371475</xdr:colOff>
      <xdr:row>34</xdr:row>
      <xdr:rowOff>249691</xdr:rowOff>
    </xdr:to>
    <xdr:pic>
      <xdr:nvPicPr>
        <xdr:cNvPr id="5" name="Picture 15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452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5314950"/>
          <a:ext cx="428625" cy="316366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619125</xdr:colOff>
      <xdr:row>3</xdr:row>
      <xdr:rowOff>19050</xdr:rowOff>
    </xdr:from>
    <xdr:to>
      <xdr:col>2</xdr:col>
      <xdr:colOff>504825</xdr:colOff>
      <xdr:row>6</xdr:row>
      <xdr:rowOff>55472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38175"/>
          <a:ext cx="771525" cy="97939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3</xdr:row>
      <xdr:rowOff>57149</xdr:rowOff>
    </xdr:from>
    <xdr:to>
      <xdr:col>3</xdr:col>
      <xdr:colOff>76201</xdr:colOff>
      <xdr:row>5</xdr:row>
      <xdr:rowOff>314324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676274"/>
          <a:ext cx="1143000" cy="885825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33</xdr:row>
      <xdr:rowOff>38100</xdr:rowOff>
    </xdr:from>
    <xdr:to>
      <xdr:col>3</xdr:col>
      <xdr:colOff>38100</xdr:colOff>
      <xdr:row>36</xdr:row>
      <xdr:rowOff>21265</xdr:rowOff>
    </xdr:to>
    <xdr:pic>
      <xdr:nvPicPr>
        <xdr:cNvPr id="5" name="Picture 11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276850"/>
          <a:ext cx="1076325" cy="926140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3</xdr:row>
      <xdr:rowOff>9525</xdr:rowOff>
    </xdr:from>
    <xdr:to>
      <xdr:col>2</xdr:col>
      <xdr:colOff>598840</xdr:colOff>
      <xdr:row>5</xdr:row>
      <xdr:rowOff>298449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2155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42975"/>
          <a:ext cx="979840" cy="917574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33</xdr:row>
      <xdr:rowOff>28575</xdr:rowOff>
    </xdr:from>
    <xdr:to>
      <xdr:col>2</xdr:col>
      <xdr:colOff>594049</xdr:colOff>
      <xdr:row>35</xdr:row>
      <xdr:rowOff>168903</xdr:rowOff>
    </xdr:to>
    <xdr:pic>
      <xdr:nvPicPr>
        <xdr:cNvPr id="5" name="Picture 13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703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72150"/>
          <a:ext cx="898849" cy="768978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2</xdr:row>
      <xdr:rowOff>121048</xdr:rowOff>
    </xdr:from>
    <xdr:to>
      <xdr:col>1</xdr:col>
      <xdr:colOff>428625</xdr:colOff>
      <xdr:row>5</xdr:row>
      <xdr:rowOff>103528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6798"/>
          <a:ext cx="1304925" cy="792105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200026</xdr:colOff>
      <xdr:row>31</xdr:row>
      <xdr:rowOff>19050</xdr:rowOff>
    </xdr:from>
    <xdr:to>
      <xdr:col>4</xdr:col>
      <xdr:colOff>85726</xdr:colOff>
      <xdr:row>49</xdr:row>
      <xdr:rowOff>85725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38101</xdr:colOff>
      <xdr:row>31</xdr:row>
      <xdr:rowOff>38101</xdr:rowOff>
    </xdr:from>
    <xdr:to>
      <xdr:col>10</xdr:col>
      <xdr:colOff>419101</xdr:colOff>
      <xdr:row>49</xdr:row>
      <xdr:rowOff>114300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1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31</xdr:row>
      <xdr:rowOff>38101</xdr:rowOff>
    </xdr:from>
    <xdr:to>
      <xdr:col>10</xdr:col>
      <xdr:colOff>419101</xdr:colOff>
      <xdr:row>49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2</xdr:row>
      <xdr:rowOff>121048</xdr:rowOff>
    </xdr:from>
    <xdr:to>
      <xdr:col>1</xdr:col>
      <xdr:colOff>428625</xdr:colOff>
      <xdr:row>5</xdr:row>
      <xdr:rowOff>103528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6798"/>
          <a:ext cx="1304925" cy="792105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200025</xdr:colOff>
      <xdr:row>31</xdr:row>
      <xdr:rowOff>19050</xdr:rowOff>
    </xdr:from>
    <xdr:to>
      <xdr:col>4</xdr:col>
      <xdr:colOff>85725</xdr:colOff>
      <xdr:row>49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50D95D72-9193-40CE-A27E-88CA7D68B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31</xdr:row>
      <xdr:rowOff>38101</xdr:rowOff>
    </xdr:from>
    <xdr:to>
      <xdr:col>10</xdr:col>
      <xdr:colOff>419101</xdr:colOff>
      <xdr:row>49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2</xdr:row>
      <xdr:rowOff>121048</xdr:rowOff>
    </xdr:from>
    <xdr:to>
      <xdr:col>1</xdr:col>
      <xdr:colOff>428625</xdr:colOff>
      <xdr:row>5</xdr:row>
      <xdr:rowOff>103528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6798"/>
          <a:ext cx="1304925" cy="792105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200025</xdr:colOff>
      <xdr:row>31</xdr:row>
      <xdr:rowOff>19050</xdr:rowOff>
    </xdr:from>
    <xdr:to>
      <xdr:col>4</xdr:col>
      <xdr:colOff>85725</xdr:colOff>
      <xdr:row>49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1318DEB4-BB07-4915-9CCF-C35453CEF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31</xdr:row>
      <xdr:rowOff>38101</xdr:rowOff>
    </xdr:from>
    <xdr:to>
      <xdr:col>10</xdr:col>
      <xdr:colOff>419101</xdr:colOff>
      <xdr:row>49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2</xdr:row>
      <xdr:rowOff>121048</xdr:rowOff>
    </xdr:from>
    <xdr:to>
      <xdr:col>1</xdr:col>
      <xdr:colOff>428625</xdr:colOff>
      <xdr:row>5</xdr:row>
      <xdr:rowOff>103528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6798"/>
          <a:ext cx="1304925" cy="792105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200025</xdr:colOff>
      <xdr:row>31</xdr:row>
      <xdr:rowOff>19050</xdr:rowOff>
    </xdr:from>
    <xdr:to>
      <xdr:col>4</xdr:col>
      <xdr:colOff>85725</xdr:colOff>
      <xdr:row>49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76C8692C-6ED2-4CD1-A42C-020C69B7F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15641</xdr:rowOff>
    </xdr:from>
    <xdr:to>
      <xdr:col>2</xdr:col>
      <xdr:colOff>342900</xdr:colOff>
      <xdr:row>3</xdr:row>
      <xdr:rowOff>369596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6BD347C4-801B-4858-BAF8-FF6FE86BA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5725" y="291866"/>
          <a:ext cx="1304925" cy="792105"/>
        </a:xfrm>
        <a:prstGeom prst="rect">
          <a:avLst/>
        </a:prstGeom>
        <a:effectLst/>
      </xdr:spPr>
    </xdr:pic>
    <xdr:clientData/>
  </xdr:twoCellAnchor>
  <xdr:twoCellAnchor editAs="oneCell">
    <xdr:from>
      <xdr:col>0</xdr:col>
      <xdr:colOff>85725</xdr:colOff>
      <xdr:row>34</xdr:row>
      <xdr:rowOff>15641</xdr:rowOff>
    </xdr:from>
    <xdr:to>
      <xdr:col>2</xdr:col>
      <xdr:colOff>342900</xdr:colOff>
      <xdr:row>35</xdr:row>
      <xdr:rowOff>369596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4F67EE1F-E9E9-42E7-BE1E-3A2712B7F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5725" y="7102241"/>
          <a:ext cx="1304925" cy="792105"/>
        </a:xfrm>
        <a:prstGeom prst="rect">
          <a:avLst/>
        </a:prstGeom>
        <a:effectLst/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133351</xdr:colOff>
      <xdr:row>21</xdr:row>
      <xdr:rowOff>9525</xdr:rowOff>
    </xdr:from>
    <xdr:to>
      <xdr:col>10</xdr:col>
      <xdr:colOff>214</xdr:colOff>
      <xdr:row>22</xdr:row>
      <xdr:rowOff>158749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F9DFCE2-2DBC-4B3D-B81C-A41EE494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6" y="4029075"/>
          <a:ext cx="181188" cy="311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47626</xdr:colOff>
      <xdr:row>21</xdr:row>
      <xdr:rowOff>38999</xdr:rowOff>
    </xdr:from>
    <xdr:to>
      <xdr:col>15</xdr:col>
      <xdr:colOff>9526</xdr:colOff>
      <xdr:row>23</xdr:row>
      <xdr:rowOff>134211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6561BEC-30DB-496A-A88B-A09F340E2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6" y="4058549"/>
          <a:ext cx="209550" cy="41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87704</xdr:colOff>
      <xdr:row>20</xdr:row>
      <xdr:rowOff>126999</xdr:rowOff>
    </xdr:from>
    <xdr:to>
      <xdr:col>5</xdr:col>
      <xdr:colOff>293502</xdr:colOff>
      <xdr:row>23</xdr:row>
      <xdr:rowOff>155574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C9290B5-02D1-48A4-A706-0275A00B4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0754" y="3984624"/>
          <a:ext cx="205798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</xdr:colOff>
      <xdr:row>19</xdr:row>
      <xdr:rowOff>158750</xdr:rowOff>
    </xdr:from>
    <xdr:to>
      <xdr:col>0</xdr:col>
      <xdr:colOff>406400</xdr:colOff>
      <xdr:row>23</xdr:row>
      <xdr:rowOff>147637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87CD941-DFD5-4772-A77F-9D4C79A4C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3825875"/>
          <a:ext cx="190500" cy="665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3</xdr:row>
      <xdr:rowOff>50800</xdr:rowOff>
    </xdr:from>
    <xdr:to>
      <xdr:col>18</xdr:col>
      <xdr:colOff>291434</xdr:colOff>
      <xdr:row>20</xdr:row>
      <xdr:rowOff>22130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171C3E5F-EADF-4287-95BF-ABC92741F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" y="669925"/>
          <a:ext cx="5584159" cy="3209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292344</xdr:colOff>
      <xdr:row>37</xdr:row>
      <xdr:rowOff>163915</xdr:rowOff>
    </xdr:from>
    <xdr:to>
      <xdr:col>9</xdr:col>
      <xdr:colOff>293077</xdr:colOff>
      <xdr:row>42</xdr:row>
      <xdr:rowOff>190500</xdr:rowOff>
    </xdr:to>
    <xdr:cxnSp macro="">
      <xdr:nvCxnSpPr>
        <xdr:cNvPr id="7" name="Přímá spojnice se šipkou 6">
          <a:extLst>
            <a:ext uri="{FF2B5EF4-FFF2-40B4-BE49-F238E27FC236}">
              <a16:creationId xmlns:a16="http://schemas.microsoft.com/office/drawing/2014/main" id="{98297B1D-207D-4B19-ACEB-6AAC05BFF5D9}"/>
            </a:ext>
          </a:extLst>
        </xdr:cNvPr>
        <xdr:cNvCxnSpPr/>
      </xdr:nvCxnSpPr>
      <xdr:spPr>
        <a:xfrm>
          <a:off x="3121269" y="7145740"/>
          <a:ext cx="733" cy="979085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313764</xdr:colOff>
      <xdr:row>29</xdr:row>
      <xdr:rowOff>100853</xdr:rowOff>
    </xdr:from>
    <xdr:to>
      <xdr:col>15</xdr:col>
      <xdr:colOff>61633</xdr:colOff>
      <xdr:row>29</xdr:row>
      <xdr:rowOff>100853</xdr:rowOff>
    </xdr:to>
    <xdr:cxnSp macro="">
      <xdr:nvCxnSpPr>
        <xdr:cNvPr id="8" name="Přímá spojnice se šipkou 7">
          <a:extLst>
            <a:ext uri="{FF2B5EF4-FFF2-40B4-BE49-F238E27FC236}">
              <a16:creationId xmlns:a16="http://schemas.microsoft.com/office/drawing/2014/main" id="{ADBEA9F5-F22E-44E9-8EE3-F93740F9EA12}"/>
            </a:ext>
          </a:extLst>
        </xdr:cNvPr>
        <xdr:cNvCxnSpPr/>
      </xdr:nvCxnSpPr>
      <xdr:spPr>
        <a:xfrm flipH="1">
          <a:off x="3771339" y="5558678"/>
          <a:ext cx="938494" cy="0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268941</xdr:colOff>
      <xdr:row>29</xdr:row>
      <xdr:rowOff>100853</xdr:rowOff>
    </xdr:from>
    <xdr:to>
      <xdr:col>8</xdr:col>
      <xdr:colOff>0</xdr:colOff>
      <xdr:row>29</xdr:row>
      <xdr:rowOff>100853</xdr:rowOff>
    </xdr:to>
    <xdr:cxnSp macro="">
      <xdr:nvCxnSpPr>
        <xdr:cNvPr id="9" name="Přímá spojnice se šipkou 8">
          <a:extLst>
            <a:ext uri="{FF2B5EF4-FFF2-40B4-BE49-F238E27FC236}">
              <a16:creationId xmlns:a16="http://schemas.microsoft.com/office/drawing/2014/main" id="{01A2831F-DCAE-4033-B740-A9A9C5F2AF78}"/>
            </a:ext>
          </a:extLst>
        </xdr:cNvPr>
        <xdr:cNvCxnSpPr/>
      </xdr:nvCxnSpPr>
      <xdr:spPr>
        <a:xfrm flipH="1">
          <a:off x="1497666" y="5558678"/>
          <a:ext cx="1007409" cy="0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72838</xdr:colOff>
      <xdr:row>29</xdr:row>
      <xdr:rowOff>190500</xdr:rowOff>
    </xdr:from>
    <xdr:to>
      <xdr:col>10</xdr:col>
      <xdr:colOff>74993</xdr:colOff>
      <xdr:row>34</xdr:row>
      <xdr:rowOff>861</xdr:rowOff>
    </xdr:to>
    <xdr:cxnSp macro="">
      <xdr:nvCxnSpPr>
        <xdr:cNvPr id="10" name="Přímá spojnice se šipkou 9">
          <a:extLst>
            <a:ext uri="{FF2B5EF4-FFF2-40B4-BE49-F238E27FC236}">
              <a16:creationId xmlns:a16="http://schemas.microsoft.com/office/drawing/2014/main" id="{6FB81F7E-B8E6-428F-A4A1-8924C1EA46A3}"/>
            </a:ext>
          </a:extLst>
        </xdr:cNvPr>
        <xdr:cNvCxnSpPr/>
      </xdr:nvCxnSpPr>
      <xdr:spPr>
        <a:xfrm>
          <a:off x="3216088" y="5648325"/>
          <a:ext cx="2155" cy="762861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235324</xdr:colOff>
      <xdr:row>30</xdr:row>
      <xdr:rowOff>5603</xdr:rowOff>
    </xdr:from>
    <xdr:to>
      <xdr:col>9</xdr:col>
      <xdr:colOff>235324</xdr:colOff>
      <xdr:row>33</xdr:row>
      <xdr:rowOff>173692</xdr:rowOff>
    </xdr:to>
    <xdr:cxnSp macro="">
      <xdr:nvCxnSpPr>
        <xdr:cNvPr id="11" name="Přímá spojnice se šipkou 10">
          <a:extLst>
            <a:ext uri="{FF2B5EF4-FFF2-40B4-BE49-F238E27FC236}">
              <a16:creationId xmlns:a16="http://schemas.microsoft.com/office/drawing/2014/main" id="{EE99EC30-4985-4061-B057-D09ED2CA01AB}"/>
            </a:ext>
          </a:extLst>
        </xdr:cNvPr>
        <xdr:cNvCxnSpPr/>
      </xdr:nvCxnSpPr>
      <xdr:spPr>
        <a:xfrm flipV="1">
          <a:off x="3064249" y="5653928"/>
          <a:ext cx="0" cy="739589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5602</xdr:colOff>
      <xdr:row>36</xdr:row>
      <xdr:rowOff>112059</xdr:rowOff>
    </xdr:from>
    <xdr:to>
      <xdr:col>7</xdr:col>
      <xdr:colOff>291353</xdr:colOff>
      <xdr:row>38</xdr:row>
      <xdr:rowOff>112059</xdr:rowOff>
    </xdr:to>
    <xdr:cxnSp macro="">
      <xdr:nvCxnSpPr>
        <xdr:cNvPr id="12" name="Přímá spojnice se šipkou 11">
          <a:extLst>
            <a:ext uri="{FF2B5EF4-FFF2-40B4-BE49-F238E27FC236}">
              <a16:creationId xmlns:a16="http://schemas.microsoft.com/office/drawing/2014/main" id="{5D2CC912-7FF6-4EC7-841A-6651111ECAED}"/>
            </a:ext>
          </a:extLst>
        </xdr:cNvPr>
        <xdr:cNvCxnSpPr/>
      </xdr:nvCxnSpPr>
      <xdr:spPr>
        <a:xfrm flipH="1">
          <a:off x="1548652" y="6903384"/>
          <a:ext cx="923926" cy="381000"/>
        </a:xfrm>
        <a:prstGeom prst="straightConnector1">
          <a:avLst/>
        </a:prstGeom>
        <a:ln w="44450">
          <a:solidFill>
            <a:schemeClr val="bg2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34</xdr:row>
      <xdr:rowOff>89647</xdr:rowOff>
    </xdr:from>
    <xdr:to>
      <xdr:col>7</xdr:col>
      <xdr:colOff>296956</xdr:colOff>
      <xdr:row>36</xdr:row>
      <xdr:rowOff>61633</xdr:rowOff>
    </xdr:to>
    <xdr:cxnSp macro="">
      <xdr:nvCxnSpPr>
        <xdr:cNvPr id="13" name="Přímá spojnice se šipkou 12">
          <a:extLst>
            <a:ext uri="{FF2B5EF4-FFF2-40B4-BE49-F238E27FC236}">
              <a16:creationId xmlns:a16="http://schemas.microsoft.com/office/drawing/2014/main" id="{E1642526-7550-4804-84F3-F077B2AACF62}"/>
            </a:ext>
          </a:extLst>
        </xdr:cNvPr>
        <xdr:cNvCxnSpPr/>
      </xdr:nvCxnSpPr>
      <xdr:spPr>
        <a:xfrm>
          <a:off x="1514475" y="6499972"/>
          <a:ext cx="963706" cy="352986"/>
        </a:xfrm>
        <a:prstGeom prst="straightConnector1">
          <a:avLst/>
        </a:prstGeom>
        <a:ln w="44450">
          <a:solidFill>
            <a:schemeClr val="bg2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291353</xdr:colOff>
      <xdr:row>36</xdr:row>
      <xdr:rowOff>173691</xdr:rowOff>
    </xdr:from>
    <xdr:to>
      <xdr:col>14</xdr:col>
      <xdr:colOff>308162</xdr:colOff>
      <xdr:row>36</xdr:row>
      <xdr:rowOff>173691</xdr:rowOff>
    </xdr:to>
    <xdr:cxnSp macro="">
      <xdr:nvCxnSpPr>
        <xdr:cNvPr id="14" name="Přímá spojnice se šipkou 13">
          <a:extLst>
            <a:ext uri="{FF2B5EF4-FFF2-40B4-BE49-F238E27FC236}">
              <a16:creationId xmlns:a16="http://schemas.microsoft.com/office/drawing/2014/main" id="{15E27AC7-6937-4366-A292-D84929AD4D03}"/>
            </a:ext>
          </a:extLst>
        </xdr:cNvPr>
        <xdr:cNvCxnSpPr/>
      </xdr:nvCxnSpPr>
      <xdr:spPr>
        <a:xfrm>
          <a:off x="3748928" y="6965016"/>
          <a:ext cx="902634" cy="0"/>
        </a:xfrm>
        <a:prstGeom prst="straightConnector1">
          <a:avLst/>
        </a:prstGeom>
        <a:ln w="12700">
          <a:solidFill>
            <a:schemeClr val="bg1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43</xdr:row>
      <xdr:rowOff>171450</xdr:rowOff>
    </xdr:from>
    <xdr:to>
      <xdr:col>4</xdr:col>
      <xdr:colOff>47625</xdr:colOff>
      <xdr:row>45</xdr:row>
      <xdr:rowOff>0</xdr:rowOff>
    </xdr:to>
    <xdr:cxnSp macro="">
      <xdr:nvCxnSpPr>
        <xdr:cNvPr id="15" name="Přímá spojnice se šipkou 14">
          <a:extLst>
            <a:ext uri="{FF2B5EF4-FFF2-40B4-BE49-F238E27FC236}">
              <a16:creationId xmlns:a16="http://schemas.microsoft.com/office/drawing/2014/main" id="{BA6894E6-F86B-46A3-8BC4-2ADC949C7061}"/>
            </a:ext>
          </a:extLst>
        </xdr:cNvPr>
        <xdr:cNvCxnSpPr/>
      </xdr:nvCxnSpPr>
      <xdr:spPr>
        <a:xfrm>
          <a:off x="866775" y="8296275"/>
          <a:ext cx="409575" cy="209550"/>
        </a:xfrm>
        <a:prstGeom prst="straightConnector1">
          <a:avLst/>
        </a:prstGeom>
        <a:ln w="12700">
          <a:solidFill>
            <a:schemeClr val="accent1">
              <a:lumMod val="20000"/>
              <a:lumOff val="80000"/>
            </a:schemeClr>
          </a:solidFill>
          <a:prstDash val="solid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5604</xdr:colOff>
      <xdr:row>45</xdr:row>
      <xdr:rowOff>128868</xdr:rowOff>
    </xdr:from>
    <xdr:to>
      <xdr:col>8</xdr:col>
      <xdr:colOff>5603</xdr:colOff>
      <xdr:row>45</xdr:row>
      <xdr:rowOff>134471</xdr:rowOff>
    </xdr:to>
    <xdr:cxnSp macro="">
      <xdr:nvCxnSpPr>
        <xdr:cNvPr id="16" name="Přímá spojnice se šipkou 15">
          <a:extLst>
            <a:ext uri="{FF2B5EF4-FFF2-40B4-BE49-F238E27FC236}">
              <a16:creationId xmlns:a16="http://schemas.microsoft.com/office/drawing/2014/main" id="{2E53B2EC-540B-419A-8FCB-B80718752379}"/>
            </a:ext>
          </a:extLst>
        </xdr:cNvPr>
        <xdr:cNvCxnSpPr/>
      </xdr:nvCxnSpPr>
      <xdr:spPr>
        <a:xfrm flipH="1" flipV="1">
          <a:off x="1862979" y="8634693"/>
          <a:ext cx="647699" cy="5603"/>
        </a:xfrm>
        <a:prstGeom prst="straightConnector1">
          <a:avLst/>
        </a:prstGeom>
        <a:ln w="12700">
          <a:solidFill>
            <a:schemeClr val="accent1">
              <a:lumMod val="60000"/>
              <a:lumOff val="40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292473</xdr:colOff>
      <xdr:row>45</xdr:row>
      <xdr:rowOff>68356</xdr:rowOff>
    </xdr:from>
    <xdr:to>
      <xdr:col>14</xdr:col>
      <xdr:colOff>303679</xdr:colOff>
      <xdr:row>47</xdr:row>
      <xdr:rowOff>40342</xdr:rowOff>
    </xdr:to>
    <xdr:cxnSp macro="">
      <xdr:nvCxnSpPr>
        <xdr:cNvPr id="17" name="Přímá spojnice se šipkou 16">
          <a:extLst>
            <a:ext uri="{FF2B5EF4-FFF2-40B4-BE49-F238E27FC236}">
              <a16:creationId xmlns:a16="http://schemas.microsoft.com/office/drawing/2014/main" id="{102C4C56-E3C6-41F5-A315-14C71A2508D7}"/>
            </a:ext>
          </a:extLst>
        </xdr:cNvPr>
        <xdr:cNvCxnSpPr/>
      </xdr:nvCxnSpPr>
      <xdr:spPr>
        <a:xfrm>
          <a:off x="3750048" y="8574181"/>
          <a:ext cx="897031" cy="352986"/>
        </a:xfrm>
        <a:prstGeom prst="straightConnector1">
          <a:avLst/>
        </a:prstGeom>
        <a:ln w="4445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259977</xdr:colOff>
      <xdr:row>44</xdr:row>
      <xdr:rowOff>11206</xdr:rowOff>
    </xdr:from>
    <xdr:to>
      <xdr:col>14</xdr:col>
      <xdr:colOff>302559</xdr:colOff>
      <xdr:row>45</xdr:row>
      <xdr:rowOff>58270</xdr:rowOff>
    </xdr:to>
    <xdr:cxnSp macro="">
      <xdr:nvCxnSpPr>
        <xdr:cNvPr id="18" name="Přímá spojnice se šipkou 17">
          <a:extLst>
            <a:ext uri="{FF2B5EF4-FFF2-40B4-BE49-F238E27FC236}">
              <a16:creationId xmlns:a16="http://schemas.microsoft.com/office/drawing/2014/main" id="{6583FB86-6714-42D9-8617-49E60BE55AA5}"/>
            </a:ext>
          </a:extLst>
        </xdr:cNvPr>
        <xdr:cNvCxnSpPr/>
      </xdr:nvCxnSpPr>
      <xdr:spPr>
        <a:xfrm flipV="1">
          <a:off x="3717552" y="8326531"/>
          <a:ext cx="928407" cy="237564"/>
        </a:xfrm>
        <a:prstGeom prst="straightConnector1">
          <a:avLst/>
        </a:prstGeom>
        <a:ln w="1270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308162</xdr:colOff>
      <xdr:row>46</xdr:row>
      <xdr:rowOff>184897</xdr:rowOff>
    </xdr:from>
    <xdr:to>
      <xdr:col>9</xdr:col>
      <xdr:colOff>308163</xdr:colOff>
      <xdr:row>48</xdr:row>
      <xdr:rowOff>184897</xdr:rowOff>
    </xdr:to>
    <xdr:cxnSp macro="">
      <xdr:nvCxnSpPr>
        <xdr:cNvPr id="19" name="Přímá spojnice se šipkou 18">
          <a:extLst>
            <a:ext uri="{FF2B5EF4-FFF2-40B4-BE49-F238E27FC236}">
              <a16:creationId xmlns:a16="http://schemas.microsoft.com/office/drawing/2014/main" id="{CE8BB137-724B-420B-84BE-0578A73CA7E3}"/>
            </a:ext>
          </a:extLst>
        </xdr:cNvPr>
        <xdr:cNvCxnSpPr/>
      </xdr:nvCxnSpPr>
      <xdr:spPr>
        <a:xfrm>
          <a:off x="3137087" y="8881222"/>
          <a:ext cx="1" cy="381000"/>
        </a:xfrm>
        <a:prstGeom prst="straightConnector1">
          <a:avLst/>
        </a:prstGeom>
        <a:ln w="2540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274544</xdr:colOff>
      <xdr:row>45</xdr:row>
      <xdr:rowOff>162487</xdr:rowOff>
    </xdr:from>
    <xdr:to>
      <xdr:col>7</xdr:col>
      <xdr:colOff>296956</xdr:colOff>
      <xdr:row>52</xdr:row>
      <xdr:rowOff>28015</xdr:rowOff>
    </xdr:to>
    <xdr:cxnSp macro="">
      <xdr:nvCxnSpPr>
        <xdr:cNvPr id="20" name="Přímá spojnice se šipkou 19">
          <a:extLst>
            <a:ext uri="{FF2B5EF4-FFF2-40B4-BE49-F238E27FC236}">
              <a16:creationId xmlns:a16="http://schemas.microsoft.com/office/drawing/2014/main" id="{7C1E0A9C-13E1-4D55-B7BB-668D60D0632B}"/>
            </a:ext>
          </a:extLst>
        </xdr:cNvPr>
        <xdr:cNvCxnSpPr/>
      </xdr:nvCxnSpPr>
      <xdr:spPr>
        <a:xfrm flipV="1">
          <a:off x="1503269" y="8668312"/>
          <a:ext cx="974912" cy="1199028"/>
        </a:xfrm>
        <a:prstGeom prst="straightConnector1">
          <a:avLst/>
        </a:prstGeom>
        <a:ln w="19050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257735</xdr:colOff>
      <xdr:row>50</xdr:row>
      <xdr:rowOff>5605</xdr:rowOff>
    </xdr:from>
    <xdr:to>
      <xdr:col>7</xdr:col>
      <xdr:colOff>308162</xdr:colOff>
      <xdr:row>52</xdr:row>
      <xdr:rowOff>22412</xdr:rowOff>
    </xdr:to>
    <xdr:cxnSp macro="">
      <xdr:nvCxnSpPr>
        <xdr:cNvPr id="21" name="Přímá spojnice se šipkou 20">
          <a:extLst>
            <a:ext uri="{FF2B5EF4-FFF2-40B4-BE49-F238E27FC236}">
              <a16:creationId xmlns:a16="http://schemas.microsoft.com/office/drawing/2014/main" id="{CB544F85-07A3-475E-91C0-8AA8EA6907E6}"/>
            </a:ext>
          </a:extLst>
        </xdr:cNvPr>
        <xdr:cNvCxnSpPr/>
      </xdr:nvCxnSpPr>
      <xdr:spPr>
        <a:xfrm flipV="1">
          <a:off x="1486460" y="9463930"/>
          <a:ext cx="1002927" cy="397807"/>
        </a:xfrm>
        <a:prstGeom prst="straightConnector1">
          <a:avLst/>
        </a:prstGeom>
        <a:ln w="12700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246529</xdr:colOff>
      <xdr:row>52</xdr:row>
      <xdr:rowOff>5603</xdr:rowOff>
    </xdr:from>
    <xdr:to>
      <xdr:col>14</xdr:col>
      <xdr:colOff>291353</xdr:colOff>
      <xdr:row>52</xdr:row>
      <xdr:rowOff>11206</xdr:rowOff>
    </xdr:to>
    <xdr:cxnSp macro="">
      <xdr:nvCxnSpPr>
        <xdr:cNvPr id="22" name="Přímá spojnice se šipkou 21">
          <a:extLst>
            <a:ext uri="{FF2B5EF4-FFF2-40B4-BE49-F238E27FC236}">
              <a16:creationId xmlns:a16="http://schemas.microsoft.com/office/drawing/2014/main" id="{85ABCFB4-ED56-488D-9113-F0CD190C828A}"/>
            </a:ext>
          </a:extLst>
        </xdr:cNvPr>
        <xdr:cNvCxnSpPr/>
      </xdr:nvCxnSpPr>
      <xdr:spPr>
        <a:xfrm>
          <a:off x="1475254" y="9844928"/>
          <a:ext cx="3169024" cy="5603"/>
        </a:xfrm>
        <a:prstGeom prst="straightConnector1">
          <a:avLst/>
        </a:prstGeom>
        <a:ln w="9525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50</xdr:row>
      <xdr:rowOff>5603</xdr:rowOff>
    </xdr:from>
    <xdr:to>
      <xdr:col>14</xdr:col>
      <xdr:colOff>302559</xdr:colOff>
      <xdr:row>50</xdr:row>
      <xdr:rowOff>5604</xdr:rowOff>
    </xdr:to>
    <xdr:cxnSp macro="">
      <xdr:nvCxnSpPr>
        <xdr:cNvPr id="23" name="Přímá spojnice se šipkou 22">
          <a:extLst>
            <a:ext uri="{FF2B5EF4-FFF2-40B4-BE49-F238E27FC236}">
              <a16:creationId xmlns:a16="http://schemas.microsoft.com/office/drawing/2014/main" id="{5AF3CCB7-A217-4DA8-BBE2-FDA0C583C08F}"/>
            </a:ext>
          </a:extLst>
        </xdr:cNvPr>
        <xdr:cNvCxnSpPr/>
      </xdr:nvCxnSpPr>
      <xdr:spPr>
        <a:xfrm>
          <a:off x="3732119" y="9463928"/>
          <a:ext cx="913840" cy="1"/>
        </a:xfrm>
        <a:prstGeom prst="straightConnector1">
          <a:avLst/>
        </a:prstGeom>
        <a:ln w="1905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37</xdr:row>
      <xdr:rowOff>156883</xdr:rowOff>
    </xdr:from>
    <xdr:to>
      <xdr:col>14</xdr:col>
      <xdr:colOff>309282</xdr:colOff>
      <xdr:row>42</xdr:row>
      <xdr:rowOff>17929</xdr:rowOff>
    </xdr:to>
    <xdr:cxnSp macro="">
      <xdr:nvCxnSpPr>
        <xdr:cNvPr id="24" name="Přímá spojnice se šipkou 23">
          <a:extLst>
            <a:ext uri="{FF2B5EF4-FFF2-40B4-BE49-F238E27FC236}">
              <a16:creationId xmlns:a16="http://schemas.microsoft.com/office/drawing/2014/main" id="{F5C53483-B0F6-4D7E-A6CF-4913A74F3270}"/>
            </a:ext>
          </a:extLst>
        </xdr:cNvPr>
        <xdr:cNvCxnSpPr/>
      </xdr:nvCxnSpPr>
      <xdr:spPr>
        <a:xfrm>
          <a:off x="3732119" y="7138708"/>
          <a:ext cx="920563" cy="813546"/>
        </a:xfrm>
        <a:prstGeom prst="straightConnector1">
          <a:avLst/>
        </a:prstGeom>
        <a:ln w="12700">
          <a:solidFill>
            <a:schemeClr val="bg1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313764</xdr:colOff>
      <xdr:row>37</xdr:row>
      <xdr:rowOff>184897</xdr:rowOff>
    </xdr:from>
    <xdr:to>
      <xdr:col>16</xdr:col>
      <xdr:colOff>313764</xdr:colOff>
      <xdr:row>39</xdr:row>
      <xdr:rowOff>179294</xdr:rowOff>
    </xdr:to>
    <xdr:cxnSp macro="">
      <xdr:nvCxnSpPr>
        <xdr:cNvPr id="25" name="Přímá spojnice se šipkou 24">
          <a:extLst>
            <a:ext uri="{FF2B5EF4-FFF2-40B4-BE49-F238E27FC236}">
              <a16:creationId xmlns:a16="http://schemas.microsoft.com/office/drawing/2014/main" id="{1E23064D-6B5F-42F9-80D2-2C407B1B6952}"/>
            </a:ext>
          </a:extLst>
        </xdr:cNvPr>
        <xdr:cNvCxnSpPr/>
      </xdr:nvCxnSpPr>
      <xdr:spPr>
        <a:xfrm>
          <a:off x="5276289" y="7166722"/>
          <a:ext cx="0" cy="375397"/>
        </a:xfrm>
        <a:prstGeom prst="straightConnector1">
          <a:avLst/>
        </a:prstGeom>
        <a:ln w="12700">
          <a:solidFill>
            <a:schemeClr val="bg1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25</xdr:row>
      <xdr:rowOff>156883</xdr:rowOff>
    </xdr:from>
    <xdr:to>
      <xdr:col>17</xdr:col>
      <xdr:colOff>3275</xdr:colOff>
      <xdr:row>28</xdr:row>
      <xdr:rowOff>1981</xdr:rowOff>
    </xdr:to>
    <xdr:cxnSp macro="">
      <xdr:nvCxnSpPr>
        <xdr:cNvPr id="26" name="Přímá spojnice se šipkou 25">
          <a:extLst>
            <a:ext uri="{FF2B5EF4-FFF2-40B4-BE49-F238E27FC236}">
              <a16:creationId xmlns:a16="http://schemas.microsoft.com/office/drawing/2014/main" id="{FE1DB1E5-6EC8-4F1A-895A-BEA4D014BC3E}"/>
            </a:ext>
          </a:extLst>
        </xdr:cNvPr>
        <xdr:cNvCxnSpPr/>
      </xdr:nvCxnSpPr>
      <xdr:spPr>
        <a:xfrm>
          <a:off x="5276850" y="4852708"/>
          <a:ext cx="3275" cy="416598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302559</xdr:colOff>
      <xdr:row>25</xdr:row>
      <xdr:rowOff>152401</xdr:rowOff>
    </xdr:from>
    <xdr:to>
      <xdr:col>2</xdr:col>
      <xdr:colOff>303680</xdr:colOff>
      <xdr:row>28</xdr:row>
      <xdr:rowOff>5603</xdr:rowOff>
    </xdr:to>
    <xdr:cxnSp macro="">
      <xdr:nvCxnSpPr>
        <xdr:cNvPr id="27" name="Přímá spojnice se šipkou 26">
          <a:extLst>
            <a:ext uri="{FF2B5EF4-FFF2-40B4-BE49-F238E27FC236}">
              <a16:creationId xmlns:a16="http://schemas.microsoft.com/office/drawing/2014/main" id="{80353827-F73E-46A1-906E-262F4E25E073}"/>
            </a:ext>
          </a:extLst>
        </xdr:cNvPr>
        <xdr:cNvCxnSpPr/>
      </xdr:nvCxnSpPr>
      <xdr:spPr>
        <a:xfrm flipV="1">
          <a:off x="902634" y="4848226"/>
          <a:ext cx="1121" cy="424702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5603</xdr:colOff>
      <xdr:row>45</xdr:row>
      <xdr:rowOff>61633</xdr:rowOff>
    </xdr:from>
    <xdr:to>
      <xdr:col>8</xdr:col>
      <xdr:colOff>0</xdr:colOff>
      <xdr:row>45</xdr:row>
      <xdr:rowOff>67236</xdr:rowOff>
    </xdr:to>
    <xdr:cxnSp macro="">
      <xdr:nvCxnSpPr>
        <xdr:cNvPr id="28" name="Přímá spojnice se šipkou 27">
          <a:extLst>
            <a:ext uri="{FF2B5EF4-FFF2-40B4-BE49-F238E27FC236}">
              <a16:creationId xmlns:a16="http://schemas.microsoft.com/office/drawing/2014/main" id="{10D14855-563D-4DB8-A58E-2552EF3CB84A}"/>
            </a:ext>
          </a:extLst>
        </xdr:cNvPr>
        <xdr:cNvCxnSpPr/>
      </xdr:nvCxnSpPr>
      <xdr:spPr>
        <a:xfrm>
          <a:off x="1862978" y="8567458"/>
          <a:ext cx="642097" cy="5603"/>
        </a:xfrm>
        <a:prstGeom prst="straightConnector1">
          <a:avLst/>
        </a:prstGeom>
        <a:ln w="1270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281269</xdr:colOff>
      <xdr:row>46</xdr:row>
      <xdr:rowOff>0</xdr:rowOff>
    </xdr:from>
    <xdr:to>
      <xdr:col>4</xdr:col>
      <xdr:colOff>19050</xdr:colOff>
      <xdr:row>47</xdr:row>
      <xdr:rowOff>6723</xdr:rowOff>
    </xdr:to>
    <xdr:cxnSp macro="">
      <xdr:nvCxnSpPr>
        <xdr:cNvPr id="29" name="Přímá spojnice se šipkou 28">
          <a:extLst>
            <a:ext uri="{FF2B5EF4-FFF2-40B4-BE49-F238E27FC236}">
              <a16:creationId xmlns:a16="http://schemas.microsoft.com/office/drawing/2014/main" id="{1846B7A4-13BC-4201-85D8-A9AF5161E200}"/>
            </a:ext>
          </a:extLst>
        </xdr:cNvPr>
        <xdr:cNvCxnSpPr/>
      </xdr:nvCxnSpPr>
      <xdr:spPr>
        <a:xfrm flipH="1">
          <a:off x="881344" y="8696325"/>
          <a:ext cx="366431" cy="197223"/>
        </a:xfrm>
        <a:prstGeom prst="straightConnector1">
          <a:avLst/>
        </a:prstGeom>
        <a:ln w="12700">
          <a:solidFill>
            <a:schemeClr val="accent1">
              <a:lumMod val="20000"/>
              <a:lumOff val="80000"/>
            </a:schemeClr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47</xdr:row>
      <xdr:rowOff>95811</xdr:rowOff>
    </xdr:from>
    <xdr:to>
      <xdr:col>14</xdr:col>
      <xdr:colOff>305921</xdr:colOff>
      <xdr:row>50</xdr:row>
      <xdr:rowOff>9525</xdr:rowOff>
    </xdr:to>
    <xdr:cxnSp macro="">
      <xdr:nvCxnSpPr>
        <xdr:cNvPr id="30" name="Přímá spojnice se šipkou 29">
          <a:extLst>
            <a:ext uri="{FF2B5EF4-FFF2-40B4-BE49-F238E27FC236}">
              <a16:creationId xmlns:a16="http://schemas.microsoft.com/office/drawing/2014/main" id="{8479E3C3-6FEA-4F2F-9E1D-835A344E0AED}"/>
            </a:ext>
          </a:extLst>
        </xdr:cNvPr>
        <xdr:cNvCxnSpPr/>
      </xdr:nvCxnSpPr>
      <xdr:spPr>
        <a:xfrm flipV="1">
          <a:off x="3762375" y="8982636"/>
          <a:ext cx="886946" cy="485214"/>
        </a:xfrm>
        <a:prstGeom prst="straightConnector1">
          <a:avLst/>
        </a:prstGeom>
        <a:ln w="1905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27</xdr:row>
      <xdr:rowOff>26670</xdr:rowOff>
    </xdr:from>
    <xdr:to>
      <xdr:col>9</xdr:col>
      <xdr:colOff>26671</xdr:colOff>
      <xdr:row>47</xdr:row>
      <xdr:rowOff>17145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462915</xdr:colOff>
      <xdr:row>27</xdr:row>
      <xdr:rowOff>22859</xdr:rowOff>
    </xdr:from>
    <xdr:to>
      <xdr:col>18</xdr:col>
      <xdr:colOff>472441</xdr:colOff>
      <xdr:row>46</xdr:row>
      <xdr:rowOff>114299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29</xdr:row>
      <xdr:rowOff>17463</xdr:rowOff>
    </xdr:from>
    <xdr:to>
      <xdr:col>9</xdr:col>
      <xdr:colOff>161926</xdr:colOff>
      <xdr:row>46</xdr:row>
      <xdr:rowOff>57151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428625</xdr:colOff>
      <xdr:row>29</xdr:row>
      <xdr:rowOff>17463</xdr:rowOff>
    </xdr:from>
    <xdr:to>
      <xdr:col>19</xdr:col>
      <xdr:colOff>295276</xdr:colOff>
      <xdr:row>46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25</xdr:row>
      <xdr:rowOff>180975</xdr:rowOff>
    </xdr:from>
    <xdr:to>
      <xdr:col>6</xdr:col>
      <xdr:colOff>409575</xdr:colOff>
      <xdr:row>40</xdr:row>
      <xdr:rowOff>123826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485775</xdr:colOff>
      <xdr:row>27</xdr:row>
      <xdr:rowOff>47625</xdr:rowOff>
    </xdr:from>
    <xdr:to>
      <xdr:col>13</xdr:col>
      <xdr:colOff>285751</xdr:colOff>
      <xdr:row>41</xdr:row>
      <xdr:rowOff>114300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152400</xdr:colOff>
      <xdr:row>27</xdr:row>
      <xdr:rowOff>19049</xdr:rowOff>
    </xdr:from>
    <xdr:to>
      <xdr:col>20</xdr:col>
      <xdr:colOff>476250</xdr:colOff>
      <xdr:row>41</xdr:row>
      <xdr:rowOff>120650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42</xdr:row>
      <xdr:rowOff>190499</xdr:rowOff>
    </xdr:from>
    <xdr:to>
      <xdr:col>3</xdr:col>
      <xdr:colOff>495299</xdr:colOff>
      <xdr:row>52</xdr:row>
      <xdr:rowOff>142874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</xdr:colOff>
      <xdr:row>43</xdr:row>
      <xdr:rowOff>0</xdr:rowOff>
    </xdr:from>
    <xdr:to>
      <xdr:col>6</xdr:col>
      <xdr:colOff>504825</xdr:colOff>
      <xdr:row>52</xdr:row>
      <xdr:rowOff>142875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76200</xdr:colOff>
      <xdr:row>43</xdr:row>
      <xdr:rowOff>0</xdr:rowOff>
    </xdr:from>
    <xdr:to>
      <xdr:col>9</xdr:col>
      <xdr:colOff>504825</xdr:colOff>
      <xdr:row>52</xdr:row>
      <xdr:rowOff>142875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39</xdr:row>
      <xdr:rowOff>47625</xdr:rowOff>
    </xdr:from>
    <xdr:to>
      <xdr:col>6</xdr:col>
      <xdr:colOff>295275</xdr:colOff>
      <xdr:row>53</xdr:row>
      <xdr:rowOff>47624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39</xdr:row>
      <xdr:rowOff>66675</xdr:rowOff>
    </xdr:from>
    <xdr:to>
      <xdr:col>10</xdr:col>
      <xdr:colOff>228600</xdr:colOff>
      <xdr:row>53</xdr:row>
      <xdr:rowOff>66674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495300</xdr:colOff>
      <xdr:row>4</xdr:row>
      <xdr:rowOff>66675</xdr:rowOff>
    </xdr:from>
    <xdr:to>
      <xdr:col>2</xdr:col>
      <xdr:colOff>619125</xdr:colOff>
      <xdr:row>6</xdr:row>
      <xdr:rowOff>113268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5300" y="742950"/>
          <a:ext cx="1009650" cy="6752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47625</xdr:rowOff>
    </xdr:from>
    <xdr:to>
      <xdr:col>6</xdr:col>
      <xdr:colOff>295275</xdr:colOff>
      <xdr:row>52</xdr:row>
      <xdr:rowOff>47624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66675</xdr:rowOff>
    </xdr:from>
    <xdr:to>
      <xdr:col>10</xdr:col>
      <xdr:colOff>228600</xdr:colOff>
      <xdr:row>52</xdr:row>
      <xdr:rowOff>66674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497682</xdr:colOff>
      <xdr:row>3</xdr:row>
      <xdr:rowOff>66673</xdr:rowOff>
    </xdr:from>
    <xdr:to>
      <xdr:col>2</xdr:col>
      <xdr:colOff>621507</xdr:colOff>
      <xdr:row>5</xdr:row>
      <xdr:rowOff>113266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C30314EF-8D40-4D30-8DD4-78CC1120C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EEECE1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>
                      <a14:foregroundMark x1="34395" y1="40952" x2="34395" y2="40952"/>
                      <a14:backgroundMark x1="22930" y1="47619" x2="22930" y2="47619"/>
                      <a14:backgroundMark x1="39685" y1="48942" x2="67516" y2="59048"/>
                      <a14:backgroundMark x1="38995" y1="48691" x2="39466" y2="48862"/>
                      <a14:backgroundMark x1="38305" y1="48440" x2="38556" y2="48531"/>
                      <a14:backgroundMark x1="34898" y1="47203" x2="37866" y2="48281"/>
                      <a14:backgroundMark x1="33646" y1="46749" x2="34040" y2="46892"/>
                      <a14:backgroundMark x1="25554" y1="43810" x2="31075" y2="45815"/>
                      <a14:backgroundMark x1="22930" y1="42857" x2="25554" y2="43810"/>
                      <a14:backgroundMark x1="38273" y1="28171" x2="37580" y2="27619"/>
                      <a14:backgroundMark x1="39138" y1="28861" x2="39034" y2="28778"/>
                      <a14:backgroundMark x1="39795" y1="29385" x2="39613" y2="29240"/>
                      <a14:backgroundMark x1="41389" y1="30657" x2="40556" y2="29993"/>
                      <a14:backgroundMark x1="43804" y1="32583" x2="43468" y2="32315"/>
                      <a14:backgroundMark x1="75796" y1="58095" x2="46279" y2="34556"/>
                      <a14:backgroundMark x1="33656" y1="28502" x2="17834" y2="43810"/>
                      <a14:backgroundMark x1="34184" y1="27991" x2="33992" y2="28177"/>
                      <a14:backgroundMark x1="34880" y1="27317" x2="34520" y2="27666"/>
                      <a14:backgroundMark x1="39490" y1="22857" x2="35048" y2="27155"/>
                      <a14:backgroundMark x1="68153" y1="49524" x2="59236" y2="70476"/>
                      <a14:backgroundMark x1="38854" y1="72381" x2="61783" y2="66667"/>
                      <a14:backgroundMark x1="40235" y1="56420" x2="57962" y2="70476"/>
                      <a14:backgroundMark x1="39592" y1="55910" x2="40228" y2="56414"/>
                      <a14:backgroundMark x1="33599" y1="51158" x2="39470" y2="55813"/>
                      <a14:backgroundMark x1="32074" y1="49949" x2="32837" y2="50553"/>
                      <a14:backgroundMark x1="24332" y1="43810" x2="29598" y2="47985"/>
                      <a14:backgroundMark x1="15924" y1="37143" x2="24332" y2="43810"/>
                      <a14:backgroundMark x1="57962" y1="70476" x2="75159" y2="46667"/>
                      <a14:backgroundMark x1="78344" y1="46667" x2="54777" y2="75238"/>
                      <a14:backgroundMark x1="82166" y1="60000" x2="68153" y2="77143"/>
                      <a14:backgroundMark x1="15287" y1="46667" x2="31210" y2="66667"/>
                      <a14:backgroundMark x1="37580" y1="35238" x2="37580" y2="35238"/>
                      <a14:backgroundMark x1="36306" y1="32381" x2="41401" y2="36190"/>
                    </a14:backgroundRemoval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7682" y="504823"/>
          <a:ext cx="1009650" cy="6752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295276</xdr:colOff>
      <xdr:row>38</xdr:row>
      <xdr:rowOff>66675</xdr:rowOff>
    </xdr:from>
    <xdr:to>
      <xdr:col>10</xdr:col>
      <xdr:colOff>228600</xdr:colOff>
      <xdr:row>52</xdr:row>
      <xdr:rowOff>66674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495299</xdr:colOff>
      <xdr:row>3</xdr:row>
      <xdr:rowOff>64293</xdr:rowOff>
    </xdr:from>
    <xdr:to>
      <xdr:col>2</xdr:col>
      <xdr:colOff>619124</xdr:colOff>
      <xdr:row>5</xdr:row>
      <xdr:rowOff>110886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B1CFA90-C505-4BAF-833C-37C56A213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EEECE1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>
                      <a14:foregroundMark x1="26115" y1="60952" x2="26115" y2="60952"/>
                      <a14:foregroundMark x1="37580" y1="38095" x2="37580" y2="38095"/>
                      <a14:foregroundMark x1="36943" y1="39048" x2="36943" y2="39048"/>
                      <a14:foregroundMark x1="35669" y1="43810" x2="35669" y2="43810"/>
                      <a14:foregroundMark x1="29936" y1="58095" x2="29936" y2="58095"/>
                      <a14:foregroundMark x1="25478" y1="66667" x2="25478" y2="66667"/>
                      <a14:foregroundMark x1="24204" y1="65714" x2="24204" y2="65714"/>
                      <a14:backgroundMark x1="31847" y1="71429" x2="31847" y2="71429"/>
                      <a14:backgroundMark x1="34395" y1="69524" x2="34395" y2="69524"/>
                      <a14:backgroundMark x1="40127" y1="66667" x2="40127" y2="66667"/>
                      <a14:backgroundMark x1="31847" y1="66667" x2="31847" y2="66667"/>
                      <a14:backgroundMark x1="26115" y1="74286" x2="26115" y2="74286"/>
                      <a14:backgroundMark x1="31847" y1="76190" x2="31847" y2="76190"/>
                      <a14:backgroundMark x1="33758" y1="78095" x2="33758" y2="78095"/>
                      <a14:backgroundMark x1="32484" y1="81905" x2="32484" y2="81905"/>
                      <a14:backgroundMark x1="43949" y1="69524" x2="43949" y2="69524"/>
                      <a14:backgroundMark x1="35669" y1="65714" x2="35669" y2="65714"/>
                      <a14:backgroundMark x1="43949" y1="64762" x2="43949" y2="64762"/>
                      <a14:backgroundMark x1="27389" y1="61905" x2="27389" y2="61905"/>
                      <a14:backgroundMark x1="26752" y1="61905" x2="26752" y2="61905"/>
                      <a14:backgroundMark x1="34395" y1="42857" x2="34395" y2="42857"/>
                      <a14:backgroundMark x1="34395" y1="41905" x2="34395" y2="41905"/>
                      <a14:backgroundMark x1="36306" y1="40952" x2="36306" y2="40952"/>
                      <a14:backgroundMark x1="26752" y1="66667" x2="26752" y2="66667"/>
                      <a14:backgroundMark x1="26115" y1="67619" x2="26115" y2="67619"/>
                      <a14:backgroundMark x1="25478" y1="67619" x2="25478" y2="67619"/>
                    </a14:backgroundRemoval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5299" y="502443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</xdr:row>
      <xdr:rowOff>47625</xdr:rowOff>
    </xdr:from>
    <xdr:to>
      <xdr:col>6</xdr:col>
      <xdr:colOff>295275</xdr:colOff>
      <xdr:row>52</xdr:row>
      <xdr:rowOff>47624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5A8DF801-2D4A-4124-AAD4-B6666B905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J61"/>
  <sheetViews>
    <sheetView showGridLines="0" tabSelected="1" showWhiteSpace="0" zoomScaleNormal="100" zoomScaleSheetLayoutView="100" zoomScalePageLayoutView="70" workbookViewId="0"/>
  </sheetViews>
  <sheetFormatPr defaultColWidth="9.109375" defaultRowHeight="13.8"/>
  <cols>
    <col min="1" max="1" width="10.33203125" style="211" customWidth="1"/>
    <col min="2" max="8" width="9.88671875" style="211" customWidth="1"/>
    <col min="9" max="9" width="11.5546875" style="211" customWidth="1"/>
    <col min="10" max="10" width="10.33203125" style="211" customWidth="1"/>
    <col min="11" max="16384" width="9.109375" style="211"/>
  </cols>
  <sheetData>
    <row r="1" spans="1:10" s="141" customFormat="1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s="141" customForma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41" customForma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s="141" customFormat="1">
      <c r="A4" s="3"/>
      <c r="B4" s="3"/>
      <c r="C4" s="3"/>
      <c r="D4" s="5"/>
      <c r="E4" s="502"/>
      <c r="F4" s="502"/>
      <c r="G4" s="502"/>
      <c r="H4" s="3"/>
      <c r="I4" s="3"/>
      <c r="J4" s="6"/>
    </row>
    <row r="5" spans="1:10" s="141" customFormat="1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s="141" customFormat="1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s="141" customFormat="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s="141" customFormat="1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s="141" customFormat="1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s="141" customFormat="1">
      <c r="A10" s="3"/>
      <c r="B10" s="7"/>
      <c r="C10" s="3"/>
      <c r="D10" s="3"/>
      <c r="E10" s="3"/>
      <c r="F10" s="3"/>
      <c r="G10" s="3"/>
      <c r="H10" s="3"/>
      <c r="I10" s="501"/>
      <c r="J10" s="3"/>
    </row>
    <row r="11" spans="1:10" s="141" customFormat="1">
      <c r="A11" s="3"/>
      <c r="B11" s="8"/>
      <c r="C11" s="7"/>
      <c r="D11" s="3"/>
      <c r="E11" s="3"/>
      <c r="F11" s="3"/>
      <c r="G11" s="3"/>
      <c r="H11" s="3"/>
      <c r="I11" s="3"/>
      <c r="J11" s="3"/>
    </row>
    <row r="12" spans="1:10" s="141" customFormat="1">
      <c r="A12" s="3"/>
      <c r="B12" s="8"/>
      <c r="C12" s="7"/>
      <c r="D12" s="3"/>
      <c r="E12" s="3"/>
      <c r="F12" s="3"/>
      <c r="G12" s="3"/>
      <c r="H12" s="3"/>
      <c r="I12" s="3"/>
      <c r="J12" s="3"/>
    </row>
    <row r="13" spans="1:10" s="141" customFormat="1">
      <c r="A13" s="3"/>
      <c r="B13" s="8"/>
      <c r="C13" s="7"/>
      <c r="D13" s="3"/>
      <c r="E13" s="3"/>
      <c r="F13" s="3"/>
      <c r="G13" s="3"/>
      <c r="H13" s="3"/>
      <c r="I13" s="3"/>
      <c r="J13" s="3"/>
    </row>
    <row r="14" spans="1:10" s="141" customFormat="1">
      <c r="A14" s="503"/>
      <c r="B14" s="9"/>
      <c r="C14" s="504"/>
      <c r="D14" s="503"/>
      <c r="E14" s="503"/>
      <c r="F14" s="503"/>
      <c r="G14" s="503"/>
      <c r="H14" s="503"/>
      <c r="I14" s="503"/>
      <c r="J14" s="503"/>
    </row>
    <row r="15" spans="1:10" s="141" customFormat="1">
      <c r="A15" s="503"/>
      <c r="B15" s="9"/>
      <c r="C15" s="504"/>
      <c r="D15" s="503"/>
      <c r="E15" s="503"/>
      <c r="F15" s="503"/>
      <c r="G15" s="503"/>
      <c r="H15" s="503"/>
      <c r="I15" s="503"/>
      <c r="J15" s="503"/>
    </row>
    <row r="16" spans="1:10" s="141" customFormat="1">
      <c r="A16" s="503"/>
      <c r="B16" s="9"/>
      <c r="C16" s="504"/>
      <c r="D16" s="503"/>
      <c r="E16" s="503"/>
      <c r="F16" s="503"/>
      <c r="G16" s="503"/>
      <c r="H16" s="503"/>
      <c r="I16" s="503"/>
      <c r="J16" s="503"/>
    </row>
    <row r="17" spans="1:10" s="141" customFormat="1">
      <c r="A17" s="503"/>
      <c r="B17" s="9"/>
      <c r="C17" s="504"/>
      <c r="D17" s="503"/>
      <c r="E17" s="503"/>
      <c r="F17" s="503"/>
      <c r="G17" s="503"/>
      <c r="H17" s="503"/>
      <c r="I17" s="503"/>
      <c r="J17" s="503"/>
    </row>
    <row r="18" spans="1:10" s="141" customFormat="1">
      <c r="A18" s="503"/>
      <c r="B18" s="9"/>
      <c r="C18" s="504"/>
      <c r="D18" s="503"/>
      <c r="E18" s="503"/>
      <c r="F18" s="503"/>
      <c r="G18" s="503"/>
      <c r="H18" s="503"/>
      <c r="I18" s="503"/>
      <c r="J18" s="503"/>
    </row>
    <row r="19" spans="1:10" s="141" customFormat="1">
      <c r="A19" s="503"/>
      <c r="B19" s="9"/>
      <c r="C19" s="504"/>
      <c r="D19" s="503"/>
      <c r="E19" s="503"/>
      <c r="F19" s="503"/>
      <c r="G19" s="503"/>
      <c r="H19" s="503"/>
      <c r="I19" s="503"/>
      <c r="J19" s="503"/>
    </row>
    <row r="20" spans="1:10" s="141" customFormat="1">
      <c r="A20" s="503"/>
      <c r="B20" s="9"/>
      <c r="C20" s="504"/>
      <c r="D20" s="503"/>
      <c r="E20" s="503"/>
      <c r="F20" s="503"/>
      <c r="G20" s="503"/>
      <c r="H20" s="503"/>
      <c r="I20" s="503"/>
      <c r="J20" s="503"/>
    </row>
    <row r="21" spans="1:10" s="141" customFormat="1">
      <c r="A21" s="505"/>
      <c r="B21" s="505"/>
      <c r="C21" s="505"/>
      <c r="D21" s="505"/>
      <c r="E21" s="505"/>
      <c r="F21" s="505"/>
      <c r="G21" s="505"/>
      <c r="H21" s="505"/>
      <c r="I21" s="505"/>
      <c r="J21" s="505"/>
    </row>
    <row r="22" spans="1:10" s="141" customFormat="1">
      <c r="A22" s="503"/>
      <c r="B22" s="9"/>
      <c r="C22" s="504"/>
      <c r="D22" s="503"/>
      <c r="E22" s="503"/>
      <c r="F22" s="503"/>
      <c r="G22" s="503"/>
      <c r="H22" s="503"/>
      <c r="I22" s="503"/>
      <c r="J22" s="503"/>
    </row>
    <row r="23" spans="1:10" s="141" customFormat="1">
      <c r="A23" s="503"/>
      <c r="B23" s="9"/>
      <c r="C23" s="504"/>
      <c r="D23" s="503"/>
      <c r="E23" s="503"/>
      <c r="F23" s="503"/>
      <c r="G23" s="503"/>
      <c r="H23" s="503"/>
      <c r="I23" s="503"/>
      <c r="J23" s="503"/>
    </row>
    <row r="24" spans="1:10" s="141" customFormat="1">
      <c r="A24" s="503"/>
      <c r="B24" s="9"/>
      <c r="C24" s="504"/>
      <c r="D24" s="503"/>
      <c r="E24" s="503"/>
      <c r="F24" s="503"/>
      <c r="G24" s="503"/>
      <c r="H24" s="503"/>
      <c r="I24" s="503"/>
      <c r="J24" s="503"/>
    </row>
    <row r="25" spans="1:10" s="141" customFormat="1">
      <c r="A25" s="505"/>
      <c r="B25" s="505"/>
      <c r="C25" s="505"/>
      <c r="D25" s="505"/>
      <c r="E25" s="505"/>
      <c r="F25" s="505"/>
      <c r="G25" s="505"/>
      <c r="H25" s="505"/>
      <c r="I25" s="505"/>
      <c r="J25" s="505"/>
    </row>
    <row r="26" spans="1:10" s="141" customFormat="1">
      <c r="A26" s="503"/>
      <c r="B26" s="9"/>
      <c r="C26" s="504"/>
      <c r="D26" s="503"/>
      <c r="E26" s="503"/>
      <c r="F26" s="503"/>
      <c r="G26" s="503"/>
      <c r="H26" s="503"/>
      <c r="I26" s="503"/>
      <c r="J26" s="503"/>
    </row>
    <row r="27" spans="1:10" s="141" customFormat="1">
      <c r="A27" s="503"/>
      <c r="B27" s="9"/>
      <c r="C27" s="504"/>
      <c r="D27" s="503"/>
      <c r="E27" s="503"/>
      <c r="F27" s="503"/>
      <c r="G27" s="503"/>
      <c r="H27" s="503"/>
      <c r="I27" s="503"/>
      <c r="J27" s="503"/>
    </row>
    <row r="28" spans="1:10" s="141" customFormat="1">
      <c r="A28" s="503"/>
      <c r="B28" s="9"/>
      <c r="C28" s="504"/>
      <c r="D28" s="503"/>
      <c r="E28" s="503"/>
      <c r="F28" s="503"/>
      <c r="G28" s="503"/>
      <c r="H28" s="503"/>
      <c r="I28" s="503"/>
      <c r="J28" s="503"/>
    </row>
    <row r="29" spans="1:10" s="141" customFormat="1">
      <c r="A29" s="498"/>
      <c r="B29" s="498"/>
      <c r="C29" s="498"/>
      <c r="D29" s="498"/>
      <c r="E29" s="498"/>
      <c r="F29" s="498"/>
      <c r="G29" s="498"/>
      <c r="H29" s="498"/>
      <c r="I29" s="498"/>
      <c r="J29" s="498"/>
    </row>
    <row r="30" spans="1:10" s="141" customFormat="1">
      <c r="A30" s="503"/>
      <c r="B30" s="9"/>
      <c r="C30" s="504"/>
      <c r="D30" s="503"/>
      <c r="E30" s="503"/>
      <c r="F30" s="503"/>
      <c r="G30" s="503"/>
      <c r="H30" s="503"/>
      <c r="I30" s="503"/>
      <c r="J30" s="503"/>
    </row>
    <row r="31" spans="1:10" s="141" customFormat="1">
      <c r="A31" s="505"/>
      <c r="B31" s="505"/>
      <c r="C31" s="505"/>
      <c r="D31" s="505"/>
      <c r="E31" s="505"/>
      <c r="F31" s="505"/>
      <c r="G31" s="505"/>
      <c r="H31" s="505"/>
      <c r="I31" s="505"/>
      <c r="J31" s="505"/>
    </row>
    <row r="32" spans="1:10" s="141" customFormat="1">
      <c r="A32" s="503"/>
      <c r="B32" s="9"/>
      <c r="C32" s="504"/>
      <c r="D32" s="503"/>
      <c r="E32" s="503"/>
      <c r="F32" s="503"/>
      <c r="G32" s="503"/>
      <c r="H32" s="503"/>
      <c r="I32" s="503"/>
      <c r="J32" s="503"/>
    </row>
    <row r="33" spans="1:10" s="141" customFormat="1">
      <c r="A33" s="503"/>
      <c r="B33" s="9"/>
      <c r="C33" s="504"/>
      <c r="D33" s="503"/>
      <c r="E33" s="503"/>
      <c r="F33" s="503"/>
      <c r="G33" s="503"/>
      <c r="H33" s="503"/>
      <c r="I33" s="503"/>
      <c r="J33" s="503"/>
    </row>
    <row r="34" spans="1:10" s="141" customFormat="1">
      <c r="A34" s="499"/>
      <c r="B34" s="499"/>
      <c r="C34" s="499"/>
      <c r="D34" s="499"/>
      <c r="E34" s="499"/>
      <c r="F34" s="499"/>
      <c r="G34" s="499"/>
      <c r="H34" s="499"/>
      <c r="I34" s="499"/>
      <c r="J34" s="499"/>
    </row>
    <row r="35" spans="1:10" s="141" customFormat="1">
      <c r="A35" s="503"/>
      <c r="B35" s="9"/>
      <c r="C35" s="503"/>
      <c r="D35" s="503"/>
      <c r="E35" s="503"/>
      <c r="F35" s="503"/>
      <c r="G35" s="503"/>
      <c r="H35" s="503"/>
      <c r="I35" s="503"/>
      <c r="J35" s="503"/>
    </row>
    <row r="36" spans="1:10" s="141" customFormat="1">
      <c r="A36" s="505"/>
      <c r="B36" s="505"/>
      <c r="C36" s="505"/>
      <c r="D36" s="505"/>
      <c r="E36" s="505"/>
      <c r="F36" s="505"/>
      <c r="G36" s="505"/>
      <c r="H36" s="505"/>
      <c r="I36" s="505"/>
      <c r="J36" s="505"/>
    </row>
    <row r="37" spans="1:10" s="141" customFormat="1">
      <c r="A37" s="505"/>
      <c r="B37" s="505"/>
      <c r="C37" s="505"/>
      <c r="D37" s="505"/>
      <c r="E37" s="505"/>
      <c r="F37" s="505"/>
      <c r="G37" s="505"/>
      <c r="H37" s="505"/>
      <c r="I37" s="505"/>
      <c r="J37" s="505"/>
    </row>
    <row r="38" spans="1:10" s="141" customFormat="1">
      <c r="A38" s="505"/>
      <c r="B38" s="8"/>
      <c r="C38" s="7"/>
      <c r="D38" s="3"/>
      <c r="E38" s="3"/>
      <c r="F38" s="3"/>
      <c r="G38" s="3"/>
      <c r="H38" s="3"/>
      <c r="I38" s="3"/>
      <c r="J38" s="3"/>
    </row>
    <row r="39" spans="1:10" s="141" customFormat="1">
      <c r="A39" s="505"/>
      <c r="B39" s="505"/>
      <c r="C39" s="505"/>
      <c r="D39" s="505"/>
      <c r="E39" s="505"/>
      <c r="F39" s="505"/>
      <c r="G39" s="505"/>
      <c r="H39" s="505"/>
      <c r="I39" s="505"/>
      <c r="J39" s="505"/>
    </row>
    <row r="40" spans="1:10" s="141" customFormat="1">
      <c r="A40" s="505"/>
      <c r="B40" s="210"/>
      <c r="C40" s="210"/>
      <c r="D40" s="210"/>
      <c r="E40" s="210"/>
      <c r="F40" s="210"/>
      <c r="G40" s="210"/>
      <c r="H40" s="210"/>
      <c r="I40" s="210"/>
      <c r="J40" s="505"/>
    </row>
    <row r="41" spans="1:10" s="141" customFormat="1">
      <c r="A41" s="505"/>
      <c r="B41" s="505"/>
      <c r="C41" s="505"/>
      <c r="D41" s="505"/>
      <c r="E41" s="505"/>
      <c r="F41" s="505"/>
      <c r="G41" s="505"/>
      <c r="H41" s="505"/>
      <c r="I41" s="505"/>
      <c r="J41" s="505"/>
    </row>
    <row r="42" spans="1:10" s="141" customFormat="1">
      <c r="A42" s="505"/>
      <c r="B42" s="505"/>
      <c r="C42" s="505"/>
      <c r="D42" s="505"/>
      <c r="E42" s="505"/>
      <c r="F42" s="505"/>
      <c r="G42" s="505"/>
      <c r="H42" s="505"/>
      <c r="I42" s="505"/>
      <c r="J42" s="505"/>
    </row>
    <row r="43" spans="1:10" s="141" customFormat="1">
      <c r="A43" s="505"/>
      <c r="B43" s="505"/>
      <c r="C43" s="505"/>
      <c r="D43" s="505"/>
      <c r="E43" s="505"/>
      <c r="F43" s="505"/>
      <c r="G43" s="505"/>
      <c r="H43" s="505"/>
      <c r="I43" s="505"/>
      <c r="J43" s="505"/>
    </row>
    <row r="44" spans="1:10" s="141" customFormat="1">
      <c r="A44" s="505"/>
      <c r="B44" s="505"/>
      <c r="C44" s="505"/>
      <c r="D44" s="505"/>
      <c r="E44" s="505"/>
      <c r="F44" s="505"/>
      <c r="G44" s="505"/>
      <c r="H44" s="505"/>
      <c r="I44" s="505"/>
      <c r="J44" s="505"/>
    </row>
    <row r="45" spans="1:10" s="141" customFormat="1">
      <c r="A45" s="505"/>
      <c r="B45" s="505"/>
      <c r="C45" s="505"/>
      <c r="D45" s="505"/>
      <c r="E45" s="505"/>
      <c r="F45" s="505"/>
      <c r="G45" s="505"/>
      <c r="H45" s="505"/>
      <c r="I45" s="505"/>
      <c r="J45" s="505"/>
    </row>
    <row r="46" spans="1:10" s="141" customFormat="1">
      <c r="A46" s="505"/>
      <c r="B46" s="505"/>
      <c r="C46" s="505"/>
      <c r="D46" s="505"/>
      <c r="E46" s="505"/>
      <c r="F46" s="505"/>
      <c r="G46" s="505"/>
      <c r="H46" s="505"/>
      <c r="I46" s="505"/>
      <c r="J46" s="505"/>
    </row>
    <row r="47" spans="1:10" s="141" customFormat="1">
      <c r="A47" s="505"/>
      <c r="B47" s="505"/>
      <c r="C47" s="505"/>
      <c r="D47" s="505"/>
      <c r="E47" s="505"/>
      <c r="F47" s="505"/>
      <c r="G47" s="505"/>
      <c r="H47" s="505"/>
      <c r="I47" s="505"/>
      <c r="J47" s="505"/>
    </row>
    <row r="48" spans="1:10" s="141" customFormat="1">
      <c r="A48" s="505"/>
      <c r="B48" s="505"/>
      <c r="C48" s="505"/>
      <c r="D48" s="505"/>
      <c r="E48" s="505"/>
      <c r="F48" s="505"/>
      <c r="G48" s="505"/>
      <c r="H48" s="505"/>
      <c r="I48" s="505"/>
      <c r="J48" s="505"/>
    </row>
    <row r="49" spans="1:10" s="141" customFormat="1">
      <c r="A49" s="505"/>
      <c r="B49" s="505"/>
      <c r="C49" s="505"/>
      <c r="D49" s="505"/>
      <c r="E49" s="505"/>
      <c r="F49" s="505"/>
      <c r="G49" s="505"/>
      <c r="H49" s="505"/>
      <c r="I49" s="505"/>
      <c r="J49" s="505"/>
    </row>
    <row r="50" spans="1:10" s="141" customFormat="1">
      <c r="A50" s="505"/>
      <c r="B50" s="505"/>
      <c r="C50" s="505"/>
      <c r="D50" s="505"/>
      <c r="E50" s="505"/>
      <c r="F50" s="505"/>
      <c r="G50" s="505"/>
      <c r="H50" s="505"/>
      <c r="I50" s="505"/>
      <c r="J50" s="505"/>
    </row>
    <row r="51" spans="1:10" s="141" customFormat="1">
      <c r="A51" s="500"/>
      <c r="B51" s="500"/>
      <c r="C51" s="500"/>
      <c r="D51" s="500"/>
      <c r="E51" s="500"/>
      <c r="F51" s="500"/>
      <c r="G51" s="500"/>
      <c r="H51" s="500"/>
      <c r="I51" s="500"/>
      <c r="J51" s="500"/>
    </row>
    <row r="52" spans="1:10" s="141" customFormat="1">
      <c r="A52" s="505"/>
      <c r="B52" s="505"/>
      <c r="C52" s="505"/>
      <c r="D52" s="505"/>
      <c r="E52" s="505"/>
      <c r="F52" s="505"/>
      <c r="G52" s="505"/>
      <c r="H52" s="505"/>
      <c r="I52" s="505"/>
      <c r="J52" s="505"/>
    </row>
    <row r="53" spans="1:10" s="141" customFormat="1">
      <c r="A53" s="505"/>
      <c r="B53" s="505"/>
      <c r="C53" s="505"/>
      <c r="D53" s="505"/>
      <c r="E53" s="505"/>
      <c r="F53" s="505"/>
      <c r="G53" s="505"/>
      <c r="H53" s="505"/>
      <c r="I53" s="505"/>
      <c r="J53" s="505"/>
    </row>
    <row r="54" spans="1:10" s="141" customFormat="1">
      <c r="A54" s="505"/>
      <c r="B54" s="505"/>
      <c r="C54" s="505"/>
      <c r="D54" s="505"/>
      <c r="E54" s="505"/>
      <c r="F54" s="505"/>
      <c r="G54" s="505"/>
      <c r="H54" s="505"/>
      <c r="I54" s="505"/>
      <c r="J54" s="505"/>
    </row>
    <row r="55" spans="1:10" s="141" customFormat="1">
      <c r="A55" s="505"/>
      <c r="B55" s="505"/>
      <c r="C55" s="505"/>
      <c r="D55" s="505"/>
      <c r="E55" s="505"/>
      <c r="F55" s="505"/>
      <c r="G55" s="505"/>
      <c r="H55" s="505"/>
      <c r="I55" s="505"/>
      <c r="J55" s="505"/>
    </row>
    <row r="56" spans="1:10">
      <c r="A56" s="506"/>
      <c r="B56" s="506"/>
      <c r="C56" s="506"/>
      <c r="D56" s="506"/>
      <c r="E56" s="506"/>
      <c r="F56" s="506"/>
      <c r="G56" s="506"/>
      <c r="H56" s="506"/>
      <c r="I56" s="506"/>
      <c r="J56" s="506"/>
    </row>
    <row r="57" spans="1:10">
      <c r="A57" s="506"/>
      <c r="B57" s="506"/>
      <c r="C57" s="506"/>
      <c r="D57" s="506"/>
      <c r="E57" s="506"/>
      <c r="F57" s="506"/>
      <c r="G57" s="506"/>
      <c r="H57" s="506"/>
      <c r="I57" s="506"/>
      <c r="J57" s="506"/>
    </row>
    <row r="58" spans="1:10">
      <c r="A58" s="506"/>
      <c r="B58" s="506"/>
      <c r="C58" s="506"/>
      <c r="D58" s="506"/>
      <c r="E58" s="506"/>
      <c r="F58" s="506"/>
      <c r="G58" s="506"/>
      <c r="H58" s="506"/>
      <c r="I58" s="506"/>
      <c r="J58" s="506"/>
    </row>
    <row r="59" spans="1:10">
      <c r="A59" s="506"/>
      <c r="B59" s="506"/>
      <c r="C59" s="506"/>
      <c r="D59" s="506"/>
      <c r="E59" s="506"/>
      <c r="F59" s="506"/>
      <c r="G59" s="506"/>
      <c r="H59" s="506"/>
      <c r="I59" s="506"/>
      <c r="J59" s="506"/>
    </row>
    <row r="60" spans="1:10">
      <c r="A60" s="506"/>
      <c r="B60" s="506"/>
      <c r="C60" s="506"/>
      <c r="D60" s="506"/>
      <c r="E60" s="506"/>
      <c r="F60" s="506"/>
      <c r="G60" s="506"/>
      <c r="H60" s="506"/>
      <c r="I60" s="506"/>
      <c r="J60" s="506"/>
    </row>
    <row r="61" spans="1:10">
      <c r="A61" s="506"/>
      <c r="B61" s="506"/>
      <c r="C61" s="506"/>
      <c r="D61" s="506"/>
      <c r="E61" s="506"/>
      <c r="F61" s="506"/>
      <c r="G61" s="506"/>
      <c r="H61" s="506"/>
      <c r="I61" s="506"/>
      <c r="J61" s="506"/>
    </row>
  </sheetData>
  <printOptions horizontalCentered="1"/>
  <pageMargins left="0.31496062992125984" right="0.31496062992125984" top="0.35433070866141736" bottom="0.35433070866141736" header="0.31496062992125984" footer="0.19685039370078741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2"/>
  <dimension ref="A1:O57"/>
  <sheetViews>
    <sheetView showGridLines="0" topLeftCell="A10" zoomScaleNormal="100" zoomScaleSheetLayoutView="100" workbookViewId="0">
      <selection activeCell="H37" sqref="H37"/>
    </sheetView>
  </sheetViews>
  <sheetFormatPr defaultColWidth="9.109375" defaultRowHeight="13.8"/>
  <cols>
    <col min="1" max="1" width="18.44140625" style="76" customWidth="1"/>
    <col min="2" max="10" width="9" style="76" customWidth="1"/>
    <col min="11" max="12" width="7.6640625" style="76" customWidth="1"/>
    <col min="13" max="16384" width="9.109375" style="76"/>
  </cols>
  <sheetData>
    <row r="1" spans="1:10" ht="15.6">
      <c r="A1" s="684" t="s">
        <v>133</v>
      </c>
      <c r="B1" s="684"/>
      <c r="C1" s="684"/>
      <c r="D1" s="684"/>
      <c r="E1" s="684"/>
      <c r="F1" s="684"/>
      <c r="G1" s="684"/>
      <c r="H1" s="684"/>
      <c r="I1" s="684"/>
      <c r="J1" s="684"/>
    </row>
    <row r="2" spans="1:10" ht="6" customHeight="1">
      <c r="A2" s="197"/>
      <c r="B2" s="198"/>
      <c r="C2" s="198"/>
      <c r="D2" s="198"/>
      <c r="E2" s="198"/>
      <c r="F2" s="198"/>
      <c r="G2" s="198"/>
      <c r="H2" s="198"/>
      <c r="I2" s="198"/>
      <c r="J2" s="198"/>
    </row>
    <row r="3" spans="1:10" ht="15" customHeight="1">
      <c r="A3" s="361"/>
      <c r="B3" s="686">
        <v>2021</v>
      </c>
      <c r="C3" s="687"/>
      <c r="D3" s="687"/>
      <c r="E3" s="687"/>
      <c r="F3" s="687"/>
      <c r="G3" s="687"/>
      <c r="H3" s="687"/>
      <c r="I3" s="687"/>
      <c r="J3" s="687"/>
    </row>
    <row r="4" spans="1:10" ht="15.75" customHeight="1">
      <c r="A4" s="688"/>
      <c r="B4" s="637" t="str">
        <f>'3.1'!D6</f>
        <v>leden</v>
      </c>
      <c r="C4" s="638"/>
      <c r="D4" s="639"/>
      <c r="E4" s="637" t="str">
        <f>'3.1'!E6</f>
        <v>únor</v>
      </c>
      <c r="F4" s="638"/>
      <c r="G4" s="639"/>
      <c r="H4" s="637" t="str">
        <f>'3.1'!F6</f>
        <v>březen</v>
      </c>
      <c r="I4" s="638"/>
      <c r="J4" s="638"/>
    </row>
    <row r="5" spans="1:10" ht="28.5" customHeight="1">
      <c r="A5" s="688"/>
      <c r="B5" s="689" t="s">
        <v>65</v>
      </c>
      <c r="C5" s="689"/>
      <c r="D5" s="343" t="s">
        <v>236</v>
      </c>
      <c r="E5" s="689" t="s">
        <v>65</v>
      </c>
      <c r="F5" s="689"/>
      <c r="G5" s="343" t="s">
        <v>236</v>
      </c>
      <c r="H5" s="689" t="s">
        <v>65</v>
      </c>
      <c r="I5" s="689"/>
      <c r="J5" s="362" t="s">
        <v>236</v>
      </c>
    </row>
    <row r="6" spans="1:10" ht="15" customHeight="1">
      <c r="A6" s="346" t="s">
        <v>228</v>
      </c>
      <c r="B6" s="347" t="s">
        <v>278</v>
      </c>
      <c r="C6" s="348" t="s">
        <v>273</v>
      </c>
      <c r="D6" s="346" t="s">
        <v>276</v>
      </c>
      <c r="E6" s="347" t="s">
        <v>278</v>
      </c>
      <c r="F6" s="348" t="s">
        <v>273</v>
      </c>
      <c r="G6" s="346" t="s">
        <v>276</v>
      </c>
      <c r="H6" s="347" t="s">
        <v>278</v>
      </c>
      <c r="I6" s="348" t="s">
        <v>273</v>
      </c>
      <c r="J6" s="348" t="s">
        <v>276</v>
      </c>
    </row>
    <row r="7" spans="1:10" ht="12.6" customHeight="1">
      <c r="A7" s="363">
        <v>1</v>
      </c>
      <c r="B7" s="89">
        <v>33867.732230480484</v>
      </c>
      <c r="C7" s="90">
        <v>361782.08882396773</v>
      </c>
      <c r="D7" s="91">
        <v>-1.8</v>
      </c>
      <c r="E7" s="89">
        <v>45154.876237198405</v>
      </c>
      <c r="F7" s="90">
        <v>482478.57265014283</v>
      </c>
      <c r="G7" s="91">
        <v>-3.2</v>
      </c>
      <c r="H7" s="89">
        <v>38995.6615516448</v>
      </c>
      <c r="I7" s="90">
        <v>416025.71350735484</v>
      </c>
      <c r="J7" s="364">
        <v>1.3</v>
      </c>
    </row>
    <row r="8" spans="1:10" ht="12.6" customHeight="1">
      <c r="A8" s="363">
        <v>2</v>
      </c>
      <c r="B8" s="89">
        <v>35792.492422180541</v>
      </c>
      <c r="C8" s="90">
        <v>382305.46582396777</v>
      </c>
      <c r="D8" s="91">
        <v>0</v>
      </c>
      <c r="E8" s="89">
        <v>41801.982892922941</v>
      </c>
      <c r="F8" s="90">
        <v>446659.21865014284</v>
      </c>
      <c r="G8" s="91">
        <v>2.1</v>
      </c>
      <c r="H8" s="89">
        <v>38326.573481548447</v>
      </c>
      <c r="I8" s="90">
        <v>408882.62350735487</v>
      </c>
      <c r="J8" s="364">
        <v>1.7</v>
      </c>
    </row>
    <row r="9" spans="1:10" ht="12.6" customHeight="1">
      <c r="A9" s="363">
        <v>3</v>
      </c>
      <c r="B9" s="89">
        <v>34210.400930162417</v>
      </c>
      <c r="C9" s="90">
        <v>365434.82782396773</v>
      </c>
      <c r="D9" s="91">
        <v>2.2000000000000002</v>
      </c>
      <c r="E9" s="89">
        <v>38182.258070083662</v>
      </c>
      <c r="F9" s="90">
        <v>407970.94565014285</v>
      </c>
      <c r="G9" s="91">
        <v>5</v>
      </c>
      <c r="H9" s="89">
        <v>37476.461707875918</v>
      </c>
      <c r="I9" s="90">
        <v>399817.42250735487</v>
      </c>
      <c r="J9" s="364">
        <v>2.8</v>
      </c>
    </row>
    <row r="10" spans="1:10" ht="12.6" customHeight="1">
      <c r="A10" s="363">
        <v>4</v>
      </c>
      <c r="B10" s="89">
        <v>39241.876148528529</v>
      </c>
      <c r="C10" s="90">
        <v>419147.91482396773</v>
      </c>
      <c r="D10" s="91">
        <v>1.9</v>
      </c>
      <c r="E10" s="89">
        <v>37677.46907012281</v>
      </c>
      <c r="F10" s="90">
        <v>402564.61565014283</v>
      </c>
      <c r="G10" s="91">
        <v>4</v>
      </c>
      <c r="H10" s="89">
        <v>36300.190129496346</v>
      </c>
      <c r="I10" s="90">
        <v>387292.39650735486</v>
      </c>
      <c r="J10" s="364">
        <v>4.9000000000000004</v>
      </c>
    </row>
    <row r="11" spans="1:10" ht="12.6" customHeight="1">
      <c r="A11" s="363">
        <v>5</v>
      </c>
      <c r="B11" s="89">
        <v>40111.19030362129</v>
      </c>
      <c r="C11" s="90">
        <v>428434.07682396774</v>
      </c>
      <c r="D11" s="91">
        <v>0.8</v>
      </c>
      <c r="E11" s="89">
        <v>37995.747799674878</v>
      </c>
      <c r="F11" s="90">
        <v>405977.09965014283</v>
      </c>
      <c r="G11" s="91">
        <v>1.8</v>
      </c>
      <c r="H11" s="89">
        <v>39269.863700413553</v>
      </c>
      <c r="I11" s="90">
        <v>418969.73250735487</v>
      </c>
      <c r="J11" s="364">
        <v>-1.1000000000000001</v>
      </c>
    </row>
    <row r="12" spans="1:10" ht="12.6" customHeight="1">
      <c r="A12" s="363">
        <v>6</v>
      </c>
      <c r="B12" s="89">
        <v>42379.740727515898</v>
      </c>
      <c r="C12" s="90">
        <v>452647.23282396776</v>
      </c>
      <c r="D12" s="91">
        <v>-0.2</v>
      </c>
      <c r="E12" s="89">
        <v>35992.879002493486</v>
      </c>
      <c r="F12" s="90">
        <v>384614.86365014286</v>
      </c>
      <c r="G12" s="91">
        <v>-0.7</v>
      </c>
      <c r="H12" s="89">
        <v>33434.880549015339</v>
      </c>
      <c r="I12" s="90">
        <v>356758.87450735486</v>
      </c>
      <c r="J12" s="364">
        <v>-1.8</v>
      </c>
    </row>
    <row r="13" spans="1:10" ht="12.6" customHeight="1">
      <c r="A13" s="363">
        <v>7</v>
      </c>
      <c r="B13" s="89">
        <v>43504.35632471749</v>
      </c>
      <c r="C13" s="90">
        <v>464672.79482396774</v>
      </c>
      <c r="D13" s="91">
        <v>-0.9</v>
      </c>
      <c r="E13" s="89">
        <v>41376.581806142363</v>
      </c>
      <c r="F13" s="90">
        <v>442135.02965014282</v>
      </c>
      <c r="G13" s="91">
        <v>-4.5999999999999996</v>
      </c>
      <c r="H13" s="89">
        <v>35378.440162810446</v>
      </c>
      <c r="I13" s="90">
        <v>377474.42650735483</v>
      </c>
      <c r="J13" s="364">
        <v>-0.7</v>
      </c>
    </row>
    <row r="14" spans="1:10" ht="12.6" customHeight="1">
      <c r="A14" s="363">
        <v>8</v>
      </c>
      <c r="B14" s="89">
        <v>41763.774985688295</v>
      </c>
      <c r="C14" s="90">
        <v>446095.43282396777</v>
      </c>
      <c r="D14" s="91">
        <v>-1</v>
      </c>
      <c r="E14" s="89">
        <v>49064.711222508748</v>
      </c>
      <c r="F14" s="90">
        <v>524251.74965014285</v>
      </c>
      <c r="G14" s="91">
        <v>-6.5</v>
      </c>
      <c r="H14" s="89">
        <v>42397.191034612071</v>
      </c>
      <c r="I14" s="90">
        <v>452342.07150735485</v>
      </c>
      <c r="J14" s="364">
        <v>-1.3</v>
      </c>
    </row>
    <row r="15" spans="1:10" ht="12.6" customHeight="1">
      <c r="A15" s="363">
        <v>9</v>
      </c>
      <c r="B15" s="89">
        <v>38470.137257837407</v>
      </c>
      <c r="C15" s="90">
        <v>410917.80782396777</v>
      </c>
      <c r="D15" s="91">
        <v>-1.8</v>
      </c>
      <c r="E15" s="89">
        <v>49816.448921352399</v>
      </c>
      <c r="F15" s="90">
        <v>532260.24665014283</v>
      </c>
      <c r="G15" s="91">
        <v>-5.9</v>
      </c>
      <c r="H15" s="89">
        <v>42351.591151345267</v>
      </c>
      <c r="I15" s="90">
        <v>451835.61750735488</v>
      </c>
      <c r="J15" s="364">
        <v>-1.7</v>
      </c>
    </row>
    <row r="16" spans="1:10" ht="12.6" customHeight="1">
      <c r="A16" s="363">
        <v>10</v>
      </c>
      <c r="B16" s="89">
        <v>38176.782392256951</v>
      </c>
      <c r="C16" s="90">
        <v>407809.22782396775</v>
      </c>
      <c r="D16" s="91">
        <v>-2.8</v>
      </c>
      <c r="E16" s="89">
        <v>53705.182486797858</v>
      </c>
      <c r="F16" s="90">
        <v>573829.43265014281</v>
      </c>
      <c r="G16" s="91">
        <v>-8.3000000000000007</v>
      </c>
      <c r="H16" s="89">
        <v>40398.190040738045</v>
      </c>
      <c r="I16" s="90">
        <v>431013.39950735483</v>
      </c>
      <c r="J16" s="364">
        <v>-0.7</v>
      </c>
    </row>
    <row r="17" spans="1:10" ht="12.6" customHeight="1">
      <c r="A17" s="363">
        <v>11</v>
      </c>
      <c r="B17" s="89">
        <v>45556.318192140396</v>
      </c>
      <c r="C17" s="90">
        <v>486599.74682396778</v>
      </c>
      <c r="D17" s="91">
        <v>-4.4000000000000004</v>
      </c>
      <c r="E17" s="89">
        <v>55065.441922179161</v>
      </c>
      <c r="F17" s="90">
        <v>588376.75065014279</v>
      </c>
      <c r="G17" s="91">
        <v>-8.6</v>
      </c>
      <c r="H17" s="89">
        <v>39201.006916896164</v>
      </c>
      <c r="I17" s="90">
        <v>418262.26650735486</v>
      </c>
      <c r="J17" s="364">
        <v>3.7</v>
      </c>
    </row>
    <row r="18" spans="1:10" ht="12.6" customHeight="1">
      <c r="A18" s="363">
        <v>12</v>
      </c>
      <c r="B18" s="89">
        <v>45792.294200687669</v>
      </c>
      <c r="C18" s="90">
        <v>489130.63482396776</v>
      </c>
      <c r="D18" s="91">
        <v>-1.6</v>
      </c>
      <c r="E18" s="89">
        <v>54049.84096619139</v>
      </c>
      <c r="F18" s="90">
        <v>577523.2166501428</v>
      </c>
      <c r="G18" s="91">
        <v>-10.8</v>
      </c>
      <c r="H18" s="89">
        <v>35307.891669059725</v>
      </c>
      <c r="I18" s="90">
        <v>376737.28750735486</v>
      </c>
      <c r="J18" s="364">
        <v>4</v>
      </c>
    </row>
    <row r="19" spans="1:10" ht="12.6" customHeight="1">
      <c r="A19" s="363">
        <v>13</v>
      </c>
      <c r="B19" s="89">
        <v>44566.184732146699</v>
      </c>
      <c r="C19" s="90">
        <v>476034.69682396774</v>
      </c>
      <c r="D19" s="92">
        <v>-0.6</v>
      </c>
      <c r="E19" s="89">
        <v>49219.033237872427</v>
      </c>
      <c r="F19" s="90">
        <v>525917.40465014288</v>
      </c>
      <c r="G19" s="92">
        <v>-8</v>
      </c>
      <c r="H19" s="89">
        <v>29533.254266157477</v>
      </c>
      <c r="I19" s="90">
        <v>315129.39050735487</v>
      </c>
      <c r="J19" s="365">
        <v>6.3</v>
      </c>
    </row>
    <row r="20" spans="1:10" ht="12.6" customHeight="1">
      <c r="A20" s="363">
        <v>14</v>
      </c>
      <c r="B20" s="89">
        <v>46368.26804923403</v>
      </c>
      <c r="C20" s="90">
        <v>495249.83182396775</v>
      </c>
      <c r="D20" s="92">
        <v>-1.7</v>
      </c>
      <c r="E20" s="89">
        <v>47859.394744132143</v>
      </c>
      <c r="F20" s="90">
        <v>511417.56065014284</v>
      </c>
      <c r="G20" s="92">
        <v>-9.4</v>
      </c>
      <c r="H20" s="89">
        <v>30576.289352765791</v>
      </c>
      <c r="I20" s="90">
        <v>326261.19550735486</v>
      </c>
      <c r="J20" s="365">
        <v>3.3</v>
      </c>
    </row>
    <row r="21" spans="1:10" ht="12.6" customHeight="1">
      <c r="A21" s="363">
        <v>15</v>
      </c>
      <c r="B21" s="89">
        <v>46071.285964334609</v>
      </c>
      <c r="C21" s="90">
        <v>492070.56982396776</v>
      </c>
      <c r="D21" s="92">
        <v>-2.8</v>
      </c>
      <c r="E21" s="89">
        <v>53105.021180617092</v>
      </c>
      <c r="F21" s="90">
        <v>567407.01165014284</v>
      </c>
      <c r="G21" s="92">
        <v>-7.6</v>
      </c>
      <c r="H21" s="89">
        <v>36082.482334088025</v>
      </c>
      <c r="I21" s="90">
        <v>384972.39550735487</v>
      </c>
      <c r="J21" s="365">
        <v>2.2000000000000002</v>
      </c>
    </row>
    <row r="22" spans="1:10" ht="12.6" customHeight="1">
      <c r="A22" s="363">
        <v>16</v>
      </c>
      <c r="B22" s="89">
        <v>44037.317349951132</v>
      </c>
      <c r="C22" s="90">
        <v>470377.11482396774</v>
      </c>
      <c r="D22" s="92">
        <v>-5.5</v>
      </c>
      <c r="E22" s="89">
        <v>48232.636598982412</v>
      </c>
      <c r="F22" s="90">
        <v>515384.54765014286</v>
      </c>
      <c r="G22" s="92">
        <v>-1.1000000000000001</v>
      </c>
      <c r="H22" s="89">
        <v>38257.948665483484</v>
      </c>
      <c r="I22" s="90">
        <v>408183.30550735485</v>
      </c>
      <c r="J22" s="365">
        <v>1.9</v>
      </c>
    </row>
    <row r="23" spans="1:10" ht="12.6" customHeight="1">
      <c r="A23" s="363">
        <v>17</v>
      </c>
      <c r="B23" s="89">
        <v>46186.177666308351</v>
      </c>
      <c r="C23" s="90">
        <v>493325.51582396775</v>
      </c>
      <c r="D23" s="92">
        <v>-6.8</v>
      </c>
      <c r="E23" s="89">
        <v>43397.548496335439</v>
      </c>
      <c r="F23" s="90">
        <v>463692.93765014282</v>
      </c>
      <c r="G23" s="92">
        <v>3</v>
      </c>
      <c r="H23" s="89">
        <v>40002.595514282577</v>
      </c>
      <c r="I23" s="90">
        <v>426808.91550735483</v>
      </c>
      <c r="J23" s="365">
        <v>0.9</v>
      </c>
    </row>
    <row r="24" spans="1:10" ht="12.6" customHeight="1">
      <c r="A24" s="363">
        <v>18</v>
      </c>
      <c r="B24" s="89">
        <v>49722.653080462136</v>
      </c>
      <c r="C24" s="93">
        <v>531088.70682396775</v>
      </c>
      <c r="D24" s="94">
        <v>-3.7</v>
      </c>
      <c r="E24" s="89">
        <v>39118.417628904404</v>
      </c>
      <c r="F24" s="93">
        <v>417987.68265014287</v>
      </c>
      <c r="G24" s="94">
        <v>3.4</v>
      </c>
      <c r="H24" s="89">
        <v>39062.837944193372</v>
      </c>
      <c r="I24" s="93">
        <v>416791.56150735484</v>
      </c>
      <c r="J24" s="366">
        <v>0.2</v>
      </c>
    </row>
    <row r="25" spans="1:10" ht="12.6" customHeight="1">
      <c r="A25" s="363">
        <v>19</v>
      </c>
      <c r="B25" s="89">
        <v>44636.23952650078</v>
      </c>
      <c r="C25" s="93">
        <v>476796.77182396775</v>
      </c>
      <c r="D25" s="94">
        <v>0.5</v>
      </c>
      <c r="E25" s="89">
        <v>38177.386034154013</v>
      </c>
      <c r="F25" s="93">
        <v>407955.98265014286</v>
      </c>
      <c r="G25" s="94">
        <v>2.2999999999999998</v>
      </c>
      <c r="H25" s="89">
        <v>39691.414353283988</v>
      </c>
      <c r="I25" s="93">
        <v>423485.63250735484</v>
      </c>
      <c r="J25" s="366">
        <v>-0.8</v>
      </c>
    </row>
    <row r="26" spans="1:10" ht="12.6" customHeight="1">
      <c r="A26" s="363">
        <v>20</v>
      </c>
      <c r="B26" s="89">
        <v>40583.478584307195</v>
      </c>
      <c r="C26" s="90">
        <v>433509.27582396776</v>
      </c>
      <c r="D26" s="92">
        <v>2</v>
      </c>
      <c r="E26" s="89">
        <v>31952.753592953257</v>
      </c>
      <c r="F26" s="90">
        <v>341467.25765014283</v>
      </c>
      <c r="G26" s="92">
        <v>2</v>
      </c>
      <c r="H26" s="89">
        <v>37167.832985876827</v>
      </c>
      <c r="I26" s="90">
        <v>396575.74950735486</v>
      </c>
      <c r="J26" s="365">
        <v>-4.0999999999999996</v>
      </c>
    </row>
    <row r="27" spans="1:10" ht="12.6" customHeight="1">
      <c r="A27" s="363">
        <v>21</v>
      </c>
      <c r="B27" s="89">
        <v>39263.443792003789</v>
      </c>
      <c r="C27" s="90">
        <v>419396.77582396776</v>
      </c>
      <c r="D27" s="92">
        <v>2.4</v>
      </c>
      <c r="E27" s="89">
        <v>34315.435723731738</v>
      </c>
      <c r="F27" s="90">
        <v>366709.72565014282</v>
      </c>
      <c r="G27" s="92">
        <v>2</v>
      </c>
      <c r="H27" s="89">
        <v>36512.679180755498</v>
      </c>
      <c r="I27" s="90">
        <v>389598.06750735483</v>
      </c>
      <c r="J27" s="365">
        <v>0.2</v>
      </c>
    </row>
    <row r="28" spans="1:10" ht="12.6" customHeight="1">
      <c r="A28" s="363">
        <v>22</v>
      </c>
      <c r="B28" s="89">
        <v>35404.168796059756</v>
      </c>
      <c r="C28" s="90">
        <v>378178.14982396777</v>
      </c>
      <c r="D28" s="92">
        <v>4.7</v>
      </c>
      <c r="E28" s="89">
        <v>38717.808848674125</v>
      </c>
      <c r="F28" s="90">
        <v>413682.85365014285</v>
      </c>
      <c r="G28" s="92">
        <v>2.6</v>
      </c>
      <c r="H28" s="89">
        <v>40500.294278494162</v>
      </c>
      <c r="I28" s="90">
        <v>432122.27050735487</v>
      </c>
      <c r="J28" s="365">
        <v>0.8</v>
      </c>
    </row>
    <row r="29" spans="1:10" ht="12.6" customHeight="1">
      <c r="A29" s="363">
        <v>23</v>
      </c>
      <c r="B29" s="95">
        <v>33997.977170887934</v>
      </c>
      <c r="C29" s="96">
        <v>363167.81982396776</v>
      </c>
      <c r="D29" s="91">
        <v>2.1</v>
      </c>
      <c r="E29" s="95">
        <v>38060.672005164743</v>
      </c>
      <c r="F29" s="96">
        <v>406672.21365014283</v>
      </c>
      <c r="G29" s="91">
        <v>4.0999999999999996</v>
      </c>
      <c r="H29" s="95">
        <v>39654.853889396749</v>
      </c>
      <c r="I29" s="96">
        <v>423097.19750735484</v>
      </c>
      <c r="J29" s="364">
        <v>2.8</v>
      </c>
    </row>
    <row r="30" spans="1:10" ht="12.6" customHeight="1">
      <c r="A30" s="363">
        <v>24</v>
      </c>
      <c r="B30" s="97">
        <v>34937.09897343257</v>
      </c>
      <c r="C30" s="98">
        <v>373213.75382396777</v>
      </c>
      <c r="D30" s="91">
        <v>-0.1</v>
      </c>
      <c r="E30" s="97">
        <v>35878.735634275101</v>
      </c>
      <c r="F30" s="98">
        <v>383339.52465014288</v>
      </c>
      <c r="G30" s="91">
        <v>5.6</v>
      </c>
      <c r="H30" s="97">
        <v>37483.375995081908</v>
      </c>
      <c r="I30" s="98">
        <v>399931.14650735486</v>
      </c>
      <c r="J30" s="364">
        <v>3.7</v>
      </c>
    </row>
    <row r="31" spans="1:10" ht="12.6" customHeight="1">
      <c r="A31" s="363">
        <v>25</v>
      </c>
      <c r="B31" s="89">
        <v>41421.956512369747</v>
      </c>
      <c r="C31" s="90">
        <v>442453.83982396778</v>
      </c>
      <c r="D31" s="92">
        <v>-1.1000000000000001</v>
      </c>
      <c r="E31" s="89">
        <v>33815.761703357944</v>
      </c>
      <c r="F31" s="90">
        <v>361298.52165014285</v>
      </c>
      <c r="G31" s="92">
        <v>6.3</v>
      </c>
      <c r="H31" s="89">
        <v>32332.891335591528</v>
      </c>
      <c r="I31" s="90">
        <v>344989.45250735484</v>
      </c>
      <c r="J31" s="365">
        <v>5.9</v>
      </c>
    </row>
    <row r="32" spans="1:10" ht="12.6" customHeight="1">
      <c r="A32" s="363">
        <v>26</v>
      </c>
      <c r="B32" s="89">
        <v>42882.189618536475</v>
      </c>
      <c r="C32" s="90">
        <v>458050.00282396778</v>
      </c>
      <c r="D32" s="92">
        <v>-1.6</v>
      </c>
      <c r="E32" s="89">
        <v>32437.5626475135</v>
      </c>
      <c r="F32" s="90">
        <v>346590.69265014282</v>
      </c>
      <c r="G32" s="92">
        <v>5.5</v>
      </c>
      <c r="H32" s="89">
        <v>27946.413585492861</v>
      </c>
      <c r="I32" s="90">
        <v>298195.56750735483</v>
      </c>
      <c r="J32" s="365">
        <v>8.1999999999999993</v>
      </c>
    </row>
    <row r="33" spans="1:15" ht="12.6" customHeight="1">
      <c r="A33" s="363">
        <v>27</v>
      </c>
      <c r="B33" s="89">
        <v>43230.190837064983</v>
      </c>
      <c r="C33" s="90">
        <v>461756.68882396776</v>
      </c>
      <c r="D33" s="92">
        <v>-1.9</v>
      </c>
      <c r="E33" s="89">
        <v>30400.809620152933</v>
      </c>
      <c r="F33" s="90">
        <v>324878.30465014285</v>
      </c>
      <c r="G33" s="92">
        <v>2.4</v>
      </c>
      <c r="H33" s="89">
        <v>24225.344897439842</v>
      </c>
      <c r="I33" s="90">
        <v>258511.14850735487</v>
      </c>
      <c r="J33" s="365">
        <v>6.1</v>
      </c>
    </row>
    <row r="34" spans="1:15" ht="12.6" customHeight="1">
      <c r="A34" s="363">
        <v>28</v>
      </c>
      <c r="B34" s="89">
        <v>42705.251995597908</v>
      </c>
      <c r="C34" s="90">
        <v>456154.91282396775</v>
      </c>
      <c r="D34" s="92">
        <v>0.1</v>
      </c>
      <c r="E34" s="89">
        <v>30634.38824874318</v>
      </c>
      <c r="F34" s="90">
        <v>327368.95065014286</v>
      </c>
      <c r="G34" s="92">
        <v>2.2999999999999998</v>
      </c>
      <c r="H34" s="89">
        <v>26097.421246098384</v>
      </c>
      <c r="I34" s="90">
        <v>278483.53850735485</v>
      </c>
      <c r="J34" s="365">
        <v>4.8</v>
      </c>
    </row>
    <row r="35" spans="1:15" ht="12.6" customHeight="1">
      <c r="A35" s="363">
        <v>29</v>
      </c>
      <c r="B35" s="89">
        <v>40153.236869026383</v>
      </c>
      <c r="C35" s="90">
        <v>428901.50082396774</v>
      </c>
      <c r="D35" s="92">
        <v>1.6</v>
      </c>
      <c r="E35" s="89"/>
      <c r="F35" s="90"/>
      <c r="G35" s="92"/>
      <c r="H35" s="89">
        <v>28764.497442435822</v>
      </c>
      <c r="I35" s="90">
        <v>306907.98750735488</v>
      </c>
      <c r="J35" s="365">
        <v>9.8000000000000007</v>
      </c>
    </row>
    <row r="36" spans="1:15" ht="12.6" customHeight="1">
      <c r="A36" s="363">
        <v>30</v>
      </c>
      <c r="B36" s="89">
        <v>38225.886803092122</v>
      </c>
      <c r="C36" s="90">
        <v>408316.71882396773</v>
      </c>
      <c r="D36" s="92">
        <v>-0.9</v>
      </c>
      <c r="E36" s="89"/>
      <c r="F36" s="90"/>
      <c r="G36" s="92"/>
      <c r="H36" s="89">
        <v>25753.505417906988</v>
      </c>
      <c r="I36" s="90">
        <v>274773.07950735488</v>
      </c>
      <c r="J36" s="365">
        <v>11.6</v>
      </c>
    </row>
    <row r="37" spans="1:15" ht="12.6" customHeight="1">
      <c r="A37" s="363">
        <v>31</v>
      </c>
      <c r="B37" s="89">
        <v>39848.979302145664</v>
      </c>
      <c r="C37" s="90">
        <v>425670.20982396777</v>
      </c>
      <c r="D37" s="92">
        <v>-5.4</v>
      </c>
      <c r="E37" s="89"/>
      <c r="F37" s="90"/>
      <c r="G37" s="92"/>
      <c r="H37" s="89">
        <v>22690.441659822685</v>
      </c>
      <c r="I37" s="90">
        <v>242104.89750735485</v>
      </c>
      <c r="J37" s="365">
        <v>12.8</v>
      </c>
    </row>
    <row r="38" spans="1:15" ht="12.6" customHeight="1">
      <c r="A38" s="367" t="s">
        <v>0</v>
      </c>
      <c r="B38" s="315">
        <f>SUM(B7:B37)</f>
        <v>1273109.0817392801</v>
      </c>
      <c r="C38" s="316">
        <f>SUM(C7:C37)</f>
        <v>13598690.108542997</v>
      </c>
      <c r="D38" s="317">
        <f>AVERAGE(D7:D37)</f>
        <v>-0.91290322580645156</v>
      </c>
      <c r="E38" s="315">
        <f>SUM(E7:E37)</f>
        <v>1165206.7863432327</v>
      </c>
      <c r="F38" s="316">
        <f>SUM(F7:F37)</f>
        <v>12450412.914204</v>
      </c>
      <c r="G38" s="317">
        <f>AVERAGE(G7:G37)</f>
        <v>-0.7250000000000002</v>
      </c>
      <c r="H38" s="315">
        <f>SUM(H7:H37)</f>
        <v>1091174.316440104</v>
      </c>
      <c r="I38" s="316">
        <f>SUM(I7:I37)</f>
        <v>11642334.331727998</v>
      </c>
      <c r="J38" s="368">
        <f>AVERAGE(J7:J37)</f>
        <v>2.8290322580645157</v>
      </c>
      <c r="M38" s="199"/>
      <c r="N38" s="199"/>
      <c r="O38" s="199"/>
    </row>
    <row r="39" spans="1:15" ht="12.9" customHeight="1">
      <c r="A39" s="369" t="s">
        <v>229</v>
      </c>
      <c r="B39" s="73">
        <f>MAX(B7:B37)</f>
        <v>49722.653080462136</v>
      </c>
      <c r="C39" s="73">
        <f>MAX(C7:C37)</f>
        <v>531088.70682396775</v>
      </c>
      <c r="D39" s="74">
        <f>VLOOKUP(B39,$B$7:$D$37,3,FALSE)</f>
        <v>-3.7</v>
      </c>
      <c r="E39" s="73">
        <f>MAX(E7:E37)</f>
        <v>55065.441922179161</v>
      </c>
      <c r="F39" s="73">
        <f>MAX(F7:F37)</f>
        <v>588376.75065014279</v>
      </c>
      <c r="G39" s="74">
        <f>VLOOKUP(E39,$E$7:$G$37,3,FALSE)</f>
        <v>-8.6</v>
      </c>
      <c r="H39" s="73">
        <f>MAX(H7:H37)</f>
        <v>42397.191034612071</v>
      </c>
      <c r="I39" s="73">
        <f>MAX(I7:I37)</f>
        <v>452342.07150735485</v>
      </c>
      <c r="J39" s="370">
        <f>VLOOKUP(H39,$H$7:$J$37,3,FALSE)</f>
        <v>-1.3</v>
      </c>
    </row>
    <row r="40" spans="1:15" ht="12.9" customHeight="1">
      <c r="A40" s="371" t="s">
        <v>230</v>
      </c>
      <c r="B40" s="73">
        <f>MIN(B7:B37)</f>
        <v>33867.732230480484</v>
      </c>
      <c r="C40" s="73">
        <f>MIN(C7:C37)</f>
        <v>361782.08882396773</v>
      </c>
      <c r="D40" s="75">
        <f>VLOOKUP(B40,$B$7:$D$37,3,FALSE)</f>
        <v>-1.8</v>
      </c>
      <c r="E40" s="73">
        <f>MIN(E7:E37)</f>
        <v>30400.809620152933</v>
      </c>
      <c r="F40" s="73">
        <f>MIN(F7:F37)</f>
        <v>324878.30465014285</v>
      </c>
      <c r="G40" s="75">
        <f>VLOOKUP(E40,$E$7:$G$37,3,FALSE)</f>
        <v>2.4</v>
      </c>
      <c r="H40" s="73">
        <f>MIN(H7:H37)</f>
        <v>22690.441659822685</v>
      </c>
      <c r="I40" s="73">
        <f>MIN(I7:I37)</f>
        <v>242104.89750735485</v>
      </c>
      <c r="J40" s="372">
        <f>VLOOKUP(H40,$H$7:$J$37,3,FALSE)</f>
        <v>12.8</v>
      </c>
    </row>
    <row r="41" spans="1:15" ht="12.9" customHeight="1">
      <c r="A41" s="371" t="s">
        <v>231</v>
      </c>
      <c r="B41" s="73">
        <f t="shared" ref="B41:J41" si="0">AVERAGE(B7:B37)</f>
        <v>41068.034894815486</v>
      </c>
      <c r="C41" s="73">
        <f t="shared" si="0"/>
        <v>438667.42285622575</v>
      </c>
      <c r="D41" s="75">
        <f t="shared" si="0"/>
        <v>-0.91290322580645156</v>
      </c>
      <c r="E41" s="73">
        <f t="shared" si="0"/>
        <v>41614.528083686884</v>
      </c>
      <c r="F41" s="73">
        <f>AVERAGE(F7:F37)</f>
        <v>444657.60407871427</v>
      </c>
      <c r="G41" s="75">
        <f>AVERAGE(G7:G37)</f>
        <v>-0.7250000000000002</v>
      </c>
      <c r="H41" s="73">
        <f>AVERAGE(H7:H37)</f>
        <v>35199.171498067873</v>
      </c>
      <c r="I41" s="73">
        <f t="shared" si="0"/>
        <v>375559.17199122574</v>
      </c>
      <c r="J41" s="372">
        <f t="shared" si="0"/>
        <v>2.8290322580645157</v>
      </c>
    </row>
    <row r="42" spans="1:15" ht="7.5" customHeight="1">
      <c r="A42" s="461"/>
      <c r="B42" s="248"/>
      <c r="C42" s="248"/>
      <c r="D42" s="248"/>
      <c r="E42" s="461"/>
      <c r="F42" s="461"/>
      <c r="G42" s="461"/>
      <c r="H42" s="461"/>
      <c r="I42" s="461"/>
      <c r="J42" s="461"/>
    </row>
    <row r="43" spans="1:15" ht="15" customHeight="1">
      <c r="A43" s="34"/>
      <c r="B43" s="685" t="str">
        <f>B4</f>
        <v>leden</v>
      </c>
      <c r="C43" s="685"/>
      <c r="D43" s="685"/>
      <c r="E43" s="685" t="str">
        <f>E4</f>
        <v>únor</v>
      </c>
      <c r="F43" s="685"/>
      <c r="G43" s="685"/>
      <c r="H43" s="685" t="str">
        <f>H4</f>
        <v>březen</v>
      </c>
      <c r="I43" s="685"/>
      <c r="J43" s="685"/>
    </row>
    <row r="44" spans="1:15" ht="15" customHeight="1">
      <c r="A44" s="34"/>
      <c r="B44" s="77"/>
      <c r="C44" s="77"/>
      <c r="D44" s="77"/>
      <c r="E44" s="77"/>
      <c r="F44" s="77"/>
      <c r="G44" s="77"/>
      <c r="H44" s="77"/>
      <c r="I44" s="77"/>
      <c r="J44" s="77"/>
    </row>
    <row r="45" spans="1:15" ht="15" customHeight="1">
      <c r="A45" s="34"/>
      <c r="B45" s="77"/>
      <c r="C45" s="77"/>
      <c r="D45" s="77"/>
      <c r="E45" s="77"/>
      <c r="F45" s="77"/>
      <c r="G45" s="77"/>
      <c r="H45" s="77"/>
      <c r="I45" s="77"/>
      <c r="J45" s="77"/>
    </row>
    <row r="46" spans="1:15" ht="15" customHeight="1">
      <c r="B46" s="77"/>
      <c r="C46" s="77"/>
      <c r="D46" s="77"/>
      <c r="E46" s="77"/>
      <c r="F46" s="77"/>
      <c r="G46" s="77"/>
      <c r="H46" s="77"/>
      <c r="I46" s="77"/>
      <c r="J46" s="77"/>
    </row>
    <row r="47" spans="1:15" ht="15" customHeight="1">
      <c r="B47" s="78" t="s">
        <v>70</v>
      </c>
      <c r="C47" s="79">
        <f>B39</f>
        <v>49722.653080462136</v>
      </c>
      <c r="D47" s="77"/>
      <c r="E47" s="78" t="s">
        <v>70</v>
      </c>
      <c r="F47" s="79">
        <f>E39</f>
        <v>55065.441922179161</v>
      </c>
      <c r="G47" s="77"/>
      <c r="H47" s="78" t="s">
        <v>70</v>
      </c>
      <c r="I47" s="79">
        <f>H39</f>
        <v>42397.191034612071</v>
      </c>
      <c r="J47" s="77"/>
    </row>
    <row r="48" spans="1:15" ht="15" customHeight="1">
      <c r="B48" s="80" t="s">
        <v>71</v>
      </c>
      <c r="C48" s="79">
        <f t="shared" ref="C48:C49" si="1">B40</f>
        <v>33867.732230480484</v>
      </c>
      <c r="D48" s="77"/>
      <c r="E48" s="80" t="s">
        <v>71</v>
      </c>
      <c r="F48" s="79">
        <f t="shared" ref="F48:F49" si="2">E40</f>
        <v>30400.809620152933</v>
      </c>
      <c r="G48" s="77"/>
      <c r="H48" s="80" t="s">
        <v>71</v>
      </c>
      <c r="I48" s="79">
        <f t="shared" ref="I48:I49" si="3">H40</f>
        <v>22690.441659822685</v>
      </c>
      <c r="J48" s="77"/>
    </row>
    <row r="49" spans="1:10" ht="15" customHeight="1">
      <c r="B49" s="80" t="s">
        <v>72</v>
      </c>
      <c r="C49" s="79">
        <f t="shared" si="1"/>
        <v>41068.034894815486</v>
      </c>
      <c r="D49" s="77"/>
      <c r="E49" s="80" t="s">
        <v>72</v>
      </c>
      <c r="F49" s="79">
        <f t="shared" si="2"/>
        <v>41614.528083686884</v>
      </c>
      <c r="G49" s="77"/>
      <c r="H49" s="80" t="s">
        <v>72</v>
      </c>
      <c r="I49" s="79">
        <f t="shared" si="3"/>
        <v>35199.171498067873</v>
      </c>
      <c r="J49" s="77"/>
    </row>
    <row r="50" spans="1:10" ht="15" customHeight="1">
      <c r="B50" s="77"/>
      <c r="C50" s="77"/>
      <c r="D50" s="77"/>
      <c r="E50" s="77"/>
      <c r="F50" s="77"/>
      <c r="G50" s="77"/>
      <c r="H50" s="77"/>
      <c r="I50" s="77"/>
      <c r="J50" s="77"/>
    </row>
    <row r="51" spans="1:10" ht="15" customHeight="1">
      <c r="B51" s="77"/>
      <c r="C51" s="77"/>
      <c r="D51" s="77"/>
      <c r="E51" s="77"/>
      <c r="F51" s="77"/>
      <c r="G51" s="77"/>
      <c r="H51" s="77"/>
      <c r="I51" s="77"/>
      <c r="J51" s="77"/>
    </row>
    <row r="52" spans="1:10" ht="15" customHeight="1">
      <c r="B52" s="77"/>
      <c r="C52" s="77"/>
      <c r="D52" s="77"/>
      <c r="E52" s="77"/>
      <c r="F52" s="77"/>
      <c r="G52" s="77"/>
      <c r="H52" s="77"/>
      <c r="I52" s="77"/>
      <c r="J52" s="77"/>
    </row>
    <row r="53" spans="1:10" ht="15" customHeight="1">
      <c r="A53" s="81"/>
      <c r="B53" s="81"/>
      <c r="C53" s="81"/>
      <c r="D53" s="81"/>
      <c r="E53" s="81"/>
      <c r="F53" s="81"/>
      <c r="G53" s="81"/>
      <c r="H53" s="81"/>
      <c r="I53" s="81"/>
      <c r="J53" s="81"/>
    </row>
    <row r="54" spans="1:10" ht="12.75" customHeight="1">
      <c r="A54" s="369" t="s">
        <v>232</v>
      </c>
      <c r="B54" s="29">
        <v>1117.6920501602808</v>
      </c>
      <c r="C54" s="29">
        <v>11938.606082478949</v>
      </c>
      <c r="D54" s="82" t="s">
        <v>313</v>
      </c>
      <c r="E54" s="29">
        <v>1299.7109564576112</v>
      </c>
      <c r="F54" s="29">
        <v>13887.610565499739</v>
      </c>
      <c r="G54" s="82" t="s">
        <v>313</v>
      </c>
      <c r="H54" s="29">
        <v>1161.3046914628353</v>
      </c>
      <c r="I54" s="29">
        <v>12390.59357914855</v>
      </c>
      <c r="J54" s="373" t="s">
        <v>313</v>
      </c>
    </row>
    <row r="55" spans="1:10" ht="12.9" customHeight="1">
      <c r="A55" s="374" t="s">
        <v>233</v>
      </c>
      <c r="B55" s="38">
        <v>1281.2263767487648</v>
      </c>
      <c r="C55" s="30">
        <v>13685.394838669352</v>
      </c>
      <c r="D55" s="83" t="s">
        <v>313</v>
      </c>
      <c r="E55" s="38">
        <v>1238.7892266291747</v>
      </c>
      <c r="F55" s="30">
        <v>13236.652554697195</v>
      </c>
      <c r="G55" s="83" t="s">
        <v>313</v>
      </c>
      <c r="H55" s="38">
        <v>1255.3443320121298</v>
      </c>
      <c r="I55" s="30">
        <v>13393.95382985741</v>
      </c>
      <c r="J55" s="375" t="s">
        <v>313</v>
      </c>
    </row>
    <row r="56" spans="1:10" ht="12.9" customHeight="1">
      <c r="A56" s="376" t="s">
        <v>234</v>
      </c>
      <c r="B56" s="84">
        <v>42287.445070746413</v>
      </c>
      <c r="C56" s="84">
        <v>451692.52913779789</v>
      </c>
      <c r="D56" s="85">
        <v>0</v>
      </c>
      <c r="E56" s="84">
        <v>42782.556911962361</v>
      </c>
      <c r="F56" s="84">
        <v>457138.17094304069</v>
      </c>
      <c r="G56" s="85">
        <v>0</v>
      </c>
      <c r="H56" s="84">
        <v>40462.674636316398</v>
      </c>
      <c r="I56" s="84">
        <v>431718.35972899245</v>
      </c>
      <c r="J56" s="377">
        <v>0</v>
      </c>
    </row>
    <row r="57" spans="1:10" ht="12.9" customHeight="1">
      <c r="A57" s="374" t="s">
        <v>235</v>
      </c>
      <c r="B57" s="86">
        <v>57662.161591731587</v>
      </c>
      <c r="C57" s="87">
        <v>615917.26720183005</v>
      </c>
      <c r="D57" s="88">
        <v>-12</v>
      </c>
      <c r="E57" s="86">
        <v>57648.027631512457</v>
      </c>
      <c r="F57" s="87">
        <v>615978.00159940694</v>
      </c>
      <c r="G57" s="88">
        <v>-12</v>
      </c>
      <c r="H57" s="86">
        <v>55526.806620461954</v>
      </c>
      <c r="I57" s="87">
        <v>592445.80568728119</v>
      </c>
      <c r="J57" s="378">
        <v>-12</v>
      </c>
    </row>
  </sheetData>
  <mergeCells count="12">
    <mergeCell ref="A1:J1"/>
    <mergeCell ref="B43:D43"/>
    <mergeCell ref="E43:G43"/>
    <mergeCell ref="H43:J43"/>
    <mergeCell ref="E4:G4"/>
    <mergeCell ref="H4:J4"/>
    <mergeCell ref="B3:J3"/>
    <mergeCell ref="B4:D4"/>
    <mergeCell ref="A4:A5"/>
    <mergeCell ref="B5:C5"/>
    <mergeCell ref="E5:F5"/>
    <mergeCell ref="H5:I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D38:D40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3"/>
  <dimension ref="A1:U94"/>
  <sheetViews>
    <sheetView showGridLines="0" zoomScaleNormal="100" zoomScaleSheetLayoutView="100" workbookViewId="0">
      <selection activeCell="E9" sqref="E9:E29"/>
    </sheetView>
  </sheetViews>
  <sheetFormatPr defaultColWidth="9.109375" defaultRowHeight="13.8"/>
  <cols>
    <col min="1" max="1" width="9.44140625" style="212" customWidth="1"/>
    <col min="2" max="2" width="3.88671875" style="212" customWidth="1"/>
    <col min="3" max="11" width="9.5546875" style="212" customWidth="1"/>
    <col min="12" max="13" width="9.109375" style="212"/>
    <col min="14" max="14" width="11.109375" style="212" customWidth="1"/>
    <col min="15" max="16384" width="9.109375" style="212"/>
  </cols>
  <sheetData>
    <row r="1" spans="1:21" ht="18">
      <c r="A1" s="25" t="s">
        <v>137</v>
      </c>
    </row>
    <row r="2" spans="1:21" s="213" customFormat="1" ht="15.6">
      <c r="A2" s="684" t="s">
        <v>134</v>
      </c>
      <c r="B2" s="684"/>
      <c r="C2" s="684"/>
      <c r="D2" s="684"/>
      <c r="E2" s="684"/>
      <c r="F2" s="684"/>
      <c r="G2" s="684"/>
      <c r="H2" s="684"/>
      <c r="I2" s="684"/>
      <c r="J2" s="684"/>
      <c r="K2" s="684"/>
    </row>
    <row r="3" spans="1:21" ht="6" customHeight="1">
      <c r="A3" s="690"/>
      <c r="B3" s="690"/>
      <c r="C3" s="690"/>
      <c r="D3" s="214"/>
      <c r="E3" s="214"/>
      <c r="F3" s="215"/>
      <c r="G3" s="216"/>
      <c r="H3" s="216"/>
      <c r="I3" s="216"/>
      <c r="J3" s="81"/>
      <c r="K3" s="81"/>
    </row>
    <row r="4" spans="1:21" ht="12.9" customHeight="1">
      <c r="A4" s="696" t="s">
        <v>2</v>
      </c>
      <c r="B4" s="696"/>
      <c r="C4" s="696"/>
      <c r="D4" s="698"/>
      <c r="E4" s="379"/>
      <c r="F4" s="380"/>
      <c r="G4" s="269"/>
      <c r="H4" s="270"/>
      <c r="I4" s="381"/>
      <c r="J4" s="382"/>
      <c r="K4" s="382"/>
    </row>
    <row r="5" spans="1:21" ht="24.9" customHeight="1">
      <c r="A5" s="261"/>
      <c r="B5" s="261"/>
      <c r="C5" s="261"/>
      <c r="D5" s="271"/>
      <c r="E5" s="699">
        <f>'3.1'!D4</f>
        <v>2021</v>
      </c>
      <c r="F5" s="700"/>
      <c r="G5" s="701"/>
      <c r="H5" s="272"/>
      <c r="I5" s="702">
        <f>E5-1</f>
        <v>2020</v>
      </c>
      <c r="J5" s="703"/>
      <c r="K5" s="703"/>
    </row>
    <row r="6" spans="1:21" ht="24.9" customHeight="1">
      <c r="A6" s="383"/>
      <c r="B6" s="273"/>
      <c r="C6" s="274"/>
      <c r="D6" s="275"/>
      <c r="E6" s="695" t="s">
        <v>65</v>
      </c>
      <c r="F6" s="696"/>
      <c r="G6" s="698" t="s">
        <v>35</v>
      </c>
      <c r="H6" s="706" t="s">
        <v>270</v>
      </c>
      <c r="I6" s="691" t="s">
        <v>65</v>
      </c>
      <c r="J6" s="692"/>
      <c r="K6" s="692" t="s">
        <v>35</v>
      </c>
    </row>
    <row r="7" spans="1:21" ht="18" customHeight="1">
      <c r="A7" s="384"/>
      <c r="B7" s="276"/>
      <c r="C7" s="276"/>
      <c r="D7" s="277"/>
      <c r="E7" s="697"/>
      <c r="F7" s="689"/>
      <c r="G7" s="704"/>
      <c r="H7" s="706"/>
      <c r="I7" s="693"/>
      <c r="J7" s="694"/>
      <c r="K7" s="694"/>
    </row>
    <row r="8" spans="1:21" ht="22.5" customHeight="1">
      <c r="A8" s="709" t="s">
        <v>210</v>
      </c>
      <c r="B8" s="710"/>
      <c r="C8" s="278" t="s">
        <v>237</v>
      </c>
      <c r="D8" s="279" t="s">
        <v>211</v>
      </c>
      <c r="E8" s="347" t="s">
        <v>278</v>
      </c>
      <c r="F8" s="348" t="s">
        <v>273</v>
      </c>
      <c r="G8" s="705"/>
      <c r="H8" s="707"/>
      <c r="I8" s="297" t="s">
        <v>279</v>
      </c>
      <c r="J8" s="337" t="s">
        <v>273</v>
      </c>
      <c r="K8" s="708"/>
    </row>
    <row r="9" spans="1:21" ht="12.9" customHeight="1">
      <c r="A9" s="714" t="str">
        <f>'3.1'!D6</f>
        <v>leden</v>
      </c>
      <c r="B9" s="715"/>
      <c r="C9" s="345" t="s">
        <v>4</v>
      </c>
      <c r="D9" s="105">
        <v>1589</v>
      </c>
      <c r="E9" s="101">
        <v>498786.97060927353</v>
      </c>
      <c r="F9" s="101">
        <v>5327482.0396019993</v>
      </c>
      <c r="G9" s="106">
        <f t="shared" ref="G9:G14" si="0">E9/$E$15</f>
        <v>0.39178649418161221</v>
      </c>
      <c r="H9" s="107">
        <f>(E9-I9)/I9</f>
        <v>8.5994673679971809E-2</v>
      </c>
      <c r="I9" s="104">
        <v>459290.43916863576</v>
      </c>
      <c r="J9" s="104">
        <v>4898041.5435770014</v>
      </c>
      <c r="K9" s="385">
        <f>I9/$I$15</f>
        <v>0.37747868239698129</v>
      </c>
      <c r="M9" s="217"/>
      <c r="N9" s="217"/>
      <c r="O9" s="217"/>
      <c r="P9" s="217"/>
      <c r="Q9" s="217"/>
      <c r="R9" s="217"/>
      <c r="S9" s="217"/>
      <c r="T9" s="217"/>
      <c r="U9" s="217"/>
    </row>
    <row r="10" spans="1:21" ht="12.9" customHeight="1">
      <c r="A10" s="716"/>
      <c r="B10" s="717"/>
      <c r="C10" s="345" t="s">
        <v>5</v>
      </c>
      <c r="D10" s="100">
        <v>6590</v>
      </c>
      <c r="E10" s="101">
        <v>122934.36801512308</v>
      </c>
      <c r="F10" s="101">
        <v>1313021.0279600001</v>
      </c>
      <c r="G10" s="102">
        <f t="shared" si="0"/>
        <v>9.6562315972777577E-2</v>
      </c>
      <c r="H10" s="103">
        <f t="shared" ref="H10:H13" si="1">(E10-I10)/I10</f>
        <v>4.3387286914847945E-4</v>
      </c>
      <c r="I10" s="104">
        <v>122881.05325998118</v>
      </c>
      <c r="J10" s="104">
        <v>1310430.3898699996</v>
      </c>
      <c r="K10" s="386">
        <f t="shared" ref="K10:K14" si="2">I10/$I$15</f>
        <v>0.1009926924673039</v>
      </c>
      <c r="L10" s="218"/>
      <c r="M10" s="217"/>
      <c r="N10" s="217"/>
      <c r="O10" s="217"/>
      <c r="P10" s="217"/>
      <c r="Q10" s="217"/>
      <c r="R10" s="217"/>
      <c r="S10" s="217"/>
    </row>
    <row r="11" spans="1:21" ht="12.9" customHeight="1">
      <c r="A11" s="716"/>
      <c r="B11" s="717"/>
      <c r="C11" s="345" t="s">
        <v>6</v>
      </c>
      <c r="D11" s="100">
        <v>206506</v>
      </c>
      <c r="E11" s="101">
        <v>209199.03571175464</v>
      </c>
      <c r="F11" s="101">
        <v>2234520.63166</v>
      </c>
      <c r="G11" s="102">
        <f t="shared" si="0"/>
        <v>0.16432136687044085</v>
      </c>
      <c r="H11" s="103">
        <f t="shared" si="1"/>
        <v>-9.7482621900304676E-3</v>
      </c>
      <c r="I11" s="104">
        <v>211258.43835873195</v>
      </c>
      <c r="J11" s="104">
        <v>2252989.8249000004</v>
      </c>
      <c r="K11" s="386">
        <f t="shared" si="2"/>
        <v>0.17362773129187256</v>
      </c>
      <c r="L11" s="218"/>
      <c r="M11" s="217"/>
      <c r="N11" s="217"/>
      <c r="O11" s="217"/>
      <c r="P11" s="217"/>
      <c r="Q11" s="217"/>
      <c r="R11" s="217"/>
      <c r="S11" s="217"/>
    </row>
    <row r="12" spans="1:21" ht="12.9" customHeight="1">
      <c r="A12" s="716"/>
      <c r="B12" s="717"/>
      <c r="C12" s="345" t="s">
        <v>7</v>
      </c>
      <c r="D12" s="100">
        <v>2613088</v>
      </c>
      <c r="E12" s="101">
        <v>412719.74500237382</v>
      </c>
      <c r="F12" s="101">
        <v>4408825.7420600001</v>
      </c>
      <c r="G12" s="102">
        <f t="shared" si="0"/>
        <v>0.32418252982128454</v>
      </c>
      <c r="H12" s="103">
        <f t="shared" si="1"/>
        <v>3.4894114117258748E-2</v>
      </c>
      <c r="I12" s="104">
        <v>398803.83835636597</v>
      </c>
      <c r="J12" s="104">
        <v>4253128.6641999995</v>
      </c>
      <c r="K12" s="386">
        <f t="shared" si="2"/>
        <v>0.32776634260036625</v>
      </c>
      <c r="L12" s="218"/>
      <c r="M12" s="217"/>
      <c r="N12" s="217"/>
      <c r="O12" s="217"/>
      <c r="P12" s="217"/>
      <c r="Q12" s="217"/>
      <c r="R12" s="217"/>
      <c r="S12" s="217"/>
    </row>
    <row r="13" spans="1:21" ht="12.9" customHeight="1">
      <c r="A13" s="716"/>
      <c r="B13" s="717"/>
      <c r="C13" s="345" t="s">
        <v>107</v>
      </c>
      <c r="D13" s="100">
        <v>255</v>
      </c>
      <c r="E13" s="101">
        <v>8215.1612577951655</v>
      </c>
      <c r="F13" s="101">
        <v>87746.998729999992</v>
      </c>
      <c r="G13" s="102">
        <f t="shared" si="0"/>
        <v>6.4528334098154783E-3</v>
      </c>
      <c r="H13" s="103">
        <f t="shared" si="1"/>
        <v>5.8831875146685059E-2</v>
      </c>
      <c r="I13" s="104">
        <v>7758.7022554048817</v>
      </c>
      <c r="J13" s="104">
        <v>82737.20607</v>
      </c>
      <c r="K13" s="386">
        <f t="shared" si="2"/>
        <v>6.3766724815392615E-3</v>
      </c>
      <c r="L13" s="218"/>
      <c r="M13" s="217"/>
      <c r="N13" s="217"/>
      <c r="O13" s="217"/>
      <c r="P13" s="217"/>
      <c r="Q13" s="217"/>
      <c r="R13" s="217"/>
      <c r="S13" s="217"/>
    </row>
    <row r="14" spans="1:21" ht="12.9" customHeight="1">
      <c r="A14" s="716"/>
      <c r="B14" s="717"/>
      <c r="C14" s="345" t="s">
        <v>109</v>
      </c>
      <c r="D14" s="108"/>
      <c r="E14" s="101">
        <v>21253.869455344007</v>
      </c>
      <c r="F14" s="101">
        <v>227093.644463</v>
      </c>
      <c r="G14" s="102">
        <f t="shared" si="0"/>
        <v>1.6694459744069471E-2</v>
      </c>
      <c r="H14" s="103">
        <f>(E14-I14)/I14</f>
        <v>0.26967204080082763</v>
      </c>
      <c r="I14" s="104">
        <v>16739.653053979539</v>
      </c>
      <c r="J14" s="104">
        <v>178527.00508158907</v>
      </c>
      <c r="K14" s="386">
        <f t="shared" si="2"/>
        <v>1.3757878761936801E-2</v>
      </c>
      <c r="L14" s="218"/>
      <c r="M14" s="217"/>
      <c r="N14" s="217"/>
      <c r="O14" s="217"/>
      <c r="P14" s="217"/>
      <c r="Q14" s="217"/>
      <c r="R14" s="217"/>
      <c r="S14" s="217"/>
    </row>
    <row r="15" spans="1:21" ht="12.9" customHeight="1">
      <c r="A15" s="718"/>
      <c r="B15" s="719"/>
      <c r="C15" s="318" t="s">
        <v>0</v>
      </c>
      <c r="D15" s="319">
        <v>2828028</v>
      </c>
      <c r="E15" s="320">
        <v>1273109.1500516641</v>
      </c>
      <c r="F15" s="321">
        <v>13598690.084474999</v>
      </c>
      <c r="G15" s="322">
        <f>SUM(G9:G14)</f>
        <v>1.0000000000000002</v>
      </c>
      <c r="H15" s="323">
        <f>(E15-I15)/I15</f>
        <v>4.633478845962534E-2</v>
      </c>
      <c r="I15" s="324">
        <v>1216732.1244530992</v>
      </c>
      <c r="J15" s="325">
        <v>12975854.63369859</v>
      </c>
      <c r="K15" s="387">
        <f>SUM(K9:K14)</f>
        <v>1</v>
      </c>
      <c r="L15" s="218"/>
      <c r="M15" s="217"/>
      <c r="N15" s="217"/>
      <c r="O15" s="218"/>
      <c r="P15" s="218"/>
      <c r="Q15" s="217"/>
      <c r="R15" s="217"/>
      <c r="S15" s="217"/>
    </row>
    <row r="16" spans="1:21" ht="12.9" customHeight="1">
      <c r="A16" s="720" t="str">
        <f>'3.1'!E6</f>
        <v>únor</v>
      </c>
      <c r="B16" s="721"/>
      <c r="C16" s="345" t="s">
        <v>4</v>
      </c>
      <c r="D16" s="105">
        <v>1589</v>
      </c>
      <c r="E16" s="101">
        <v>457309.29221889534</v>
      </c>
      <c r="F16" s="101">
        <v>4885821.9201579997</v>
      </c>
      <c r="G16" s="106">
        <f>E16/$E$22</f>
        <v>0.39247051115414111</v>
      </c>
      <c r="H16" s="107">
        <f>(E16-I16)/I16</f>
        <v>0.17333473605285163</v>
      </c>
      <c r="I16" s="104">
        <v>389751.77173847542</v>
      </c>
      <c r="J16" s="104">
        <v>4156927.4679720006</v>
      </c>
      <c r="K16" s="385">
        <f>I16/$I$22</f>
        <v>0.39952361603192615</v>
      </c>
      <c r="L16" s="218"/>
      <c r="M16" s="217"/>
      <c r="N16" s="217"/>
      <c r="O16" s="218"/>
      <c r="P16" s="218"/>
      <c r="Q16" s="217"/>
      <c r="R16" s="217"/>
      <c r="S16" s="217"/>
    </row>
    <row r="17" spans="1:20" ht="12.9" customHeight="1">
      <c r="A17" s="720"/>
      <c r="B17" s="721"/>
      <c r="C17" s="345" t="s">
        <v>5</v>
      </c>
      <c r="D17" s="100">
        <v>6589</v>
      </c>
      <c r="E17" s="101">
        <v>112523.05539701476</v>
      </c>
      <c r="F17" s="101">
        <v>1202336.4278299997</v>
      </c>
      <c r="G17" s="102">
        <f t="shared" ref="G17:G21" si="3">E17/$E$22</f>
        <v>9.6569174997549745E-2</v>
      </c>
      <c r="H17" s="103">
        <f t="shared" ref="H17:H19" si="4">(E17-I17)/I17</f>
        <v>0.16786417596566092</v>
      </c>
      <c r="I17" s="104">
        <v>96349.436614899052</v>
      </c>
      <c r="J17" s="104">
        <v>1027567.7168699997</v>
      </c>
      <c r="K17" s="386">
        <f t="shared" ref="K17:K21" si="5">I17/$I$22</f>
        <v>9.876510669168384E-2</v>
      </c>
      <c r="L17" s="219"/>
      <c r="M17" s="217"/>
      <c r="N17" s="217"/>
      <c r="O17" s="218"/>
      <c r="P17" s="218"/>
      <c r="Q17" s="217"/>
      <c r="R17" s="217"/>
      <c r="S17" s="217"/>
    </row>
    <row r="18" spans="1:20" ht="12.9" customHeight="1">
      <c r="A18" s="720"/>
      <c r="B18" s="721"/>
      <c r="C18" s="345" t="s">
        <v>6</v>
      </c>
      <c r="D18" s="100">
        <v>206295</v>
      </c>
      <c r="E18" s="101">
        <v>191963.42656678136</v>
      </c>
      <c r="F18" s="101">
        <v>2051256.84782</v>
      </c>
      <c r="G18" s="102">
        <f t="shared" si="3"/>
        <v>0.16474623505245314</v>
      </c>
      <c r="H18" s="103">
        <f t="shared" si="4"/>
        <v>0.21255749174855212</v>
      </c>
      <c r="I18" s="104">
        <v>158312.84526555776</v>
      </c>
      <c r="J18" s="104">
        <v>1688494.06706</v>
      </c>
      <c r="K18" s="386">
        <f>I18/$I$22</f>
        <v>0.16228205999596887</v>
      </c>
      <c r="L18" s="218"/>
      <c r="M18" s="217"/>
      <c r="N18" s="217"/>
      <c r="O18" s="218"/>
      <c r="P18" s="218"/>
      <c r="Q18" s="217"/>
      <c r="R18" s="217"/>
      <c r="S18" s="217"/>
    </row>
    <row r="19" spans="1:20" ht="12.9" customHeight="1">
      <c r="A19" s="720"/>
      <c r="B19" s="721"/>
      <c r="C19" s="345" t="s">
        <v>7</v>
      </c>
      <c r="D19" s="100">
        <v>2612077</v>
      </c>
      <c r="E19" s="101">
        <v>374061.88701151591</v>
      </c>
      <c r="F19" s="101">
        <v>3997287.99627</v>
      </c>
      <c r="G19" s="102">
        <f t="shared" si="3"/>
        <v>0.32102619058180232</v>
      </c>
      <c r="H19" s="103">
        <f t="shared" si="4"/>
        <v>0.21363426419784712</v>
      </c>
      <c r="I19" s="104">
        <v>308216.32022621948</v>
      </c>
      <c r="J19" s="104">
        <v>3287379.13943</v>
      </c>
      <c r="K19" s="386">
        <f>I19/$I$22</f>
        <v>0.31594391021642459</v>
      </c>
      <c r="L19" s="218"/>
      <c r="M19" s="217"/>
      <c r="N19" s="217"/>
      <c r="O19" s="217"/>
      <c r="P19" s="217"/>
      <c r="Q19" s="217"/>
      <c r="R19" s="217"/>
      <c r="S19" s="217"/>
    </row>
    <row r="20" spans="1:20" ht="12.9" customHeight="1">
      <c r="A20" s="720"/>
      <c r="B20" s="721"/>
      <c r="C20" s="345" t="s">
        <v>107</v>
      </c>
      <c r="D20" s="100">
        <v>261</v>
      </c>
      <c r="E20" s="101">
        <v>7504.8014042037157</v>
      </c>
      <c r="F20" s="101">
        <v>80189.325110000005</v>
      </c>
      <c r="G20" s="102">
        <f t="shared" si="3"/>
        <v>6.4407465436068572E-3</v>
      </c>
      <c r="H20" s="103">
        <f>(E20-I20)/I20</f>
        <v>-4.0225041270626873E-3</v>
      </c>
      <c r="I20" s="104">
        <v>7535.1114209925354</v>
      </c>
      <c r="J20" s="104">
        <v>80466.51513</v>
      </c>
      <c r="K20" s="386">
        <f>I20/$I$22</f>
        <v>7.7240315000759695E-3</v>
      </c>
      <c r="L20" s="218"/>
      <c r="M20" s="217"/>
      <c r="N20" s="217"/>
      <c r="O20" s="217"/>
      <c r="P20" s="217"/>
      <c r="Q20" s="217"/>
      <c r="R20" s="217"/>
      <c r="S20" s="217"/>
    </row>
    <row r="21" spans="1:20" ht="12.9" customHeight="1">
      <c r="A21" s="720"/>
      <c r="B21" s="721"/>
      <c r="C21" s="345" t="s">
        <v>109</v>
      </c>
      <c r="D21" s="108"/>
      <c r="E21" s="101">
        <v>21844.296182222643</v>
      </c>
      <c r="F21" s="101">
        <v>233520.44339458054</v>
      </c>
      <c r="G21" s="102">
        <f t="shared" si="3"/>
        <v>1.8747141670446773E-2</v>
      </c>
      <c r="H21" s="103">
        <f t="shared" ref="H21" si="6">(E21-I21)/I21</f>
        <v>0.42069565407832954</v>
      </c>
      <c r="I21" s="104">
        <v>15375.774621056358</v>
      </c>
      <c r="J21" s="104">
        <v>163970.75077099999</v>
      </c>
      <c r="K21" s="386">
        <f t="shared" si="5"/>
        <v>1.5761275563920506E-2</v>
      </c>
      <c r="L21" s="218"/>
      <c r="M21" s="217"/>
      <c r="N21" s="217"/>
      <c r="O21" s="217"/>
      <c r="P21" s="217"/>
      <c r="Q21" s="217"/>
      <c r="R21" s="217"/>
      <c r="S21" s="217"/>
    </row>
    <row r="22" spans="1:20" ht="12.9" customHeight="1">
      <c r="A22" s="720"/>
      <c r="B22" s="721"/>
      <c r="C22" s="318" t="s">
        <v>0</v>
      </c>
      <c r="D22" s="319">
        <v>2826811</v>
      </c>
      <c r="E22" s="320">
        <v>1165206.7587806338</v>
      </c>
      <c r="F22" s="321">
        <v>12450412.960582579</v>
      </c>
      <c r="G22" s="322">
        <f>SUM(G16:G21)</f>
        <v>0.99999999999999989</v>
      </c>
      <c r="H22" s="323">
        <f>(E22-I22)/I22</f>
        <v>0.19442078638002833</v>
      </c>
      <c r="I22" s="324">
        <v>975541.25988720066</v>
      </c>
      <c r="J22" s="325">
        <v>10404805.657233</v>
      </c>
      <c r="K22" s="387">
        <f>SUM(K16:K21)</f>
        <v>1</v>
      </c>
      <c r="L22" s="218"/>
      <c r="M22" s="217"/>
      <c r="N22" s="217"/>
      <c r="O22" s="217"/>
      <c r="P22" s="217"/>
      <c r="Q22" s="217"/>
      <c r="R22" s="217"/>
      <c r="S22" s="217"/>
    </row>
    <row r="23" spans="1:20" ht="12.9" customHeight="1">
      <c r="A23" s="720" t="str">
        <f>'3.1'!F6</f>
        <v>březen</v>
      </c>
      <c r="B23" s="721"/>
      <c r="C23" s="344" t="s">
        <v>4</v>
      </c>
      <c r="D23" s="105">
        <v>1587</v>
      </c>
      <c r="E23" s="250">
        <v>475708.81223028689</v>
      </c>
      <c r="F23" s="250">
        <v>5075262.9597360007</v>
      </c>
      <c r="G23" s="106">
        <f>E23/$E$29</f>
        <v>0.43596045222116414</v>
      </c>
      <c r="H23" s="107">
        <f>(E23-I23)/I23</f>
        <v>0.24561655388793163</v>
      </c>
      <c r="I23" s="462">
        <v>381906.30234116694</v>
      </c>
      <c r="J23" s="462">
        <v>4073502.0202859999</v>
      </c>
      <c r="K23" s="385">
        <f>I23/$I$29</f>
        <v>0.41550539928117908</v>
      </c>
      <c r="L23" s="101"/>
      <c r="M23" s="217"/>
      <c r="N23" s="217"/>
      <c r="O23" s="217"/>
      <c r="P23" s="217"/>
      <c r="Q23" s="217"/>
      <c r="R23" s="217"/>
      <c r="S23" s="217"/>
      <c r="T23" s="101"/>
    </row>
    <row r="24" spans="1:20" ht="12.9" customHeight="1">
      <c r="A24" s="720"/>
      <c r="B24" s="721"/>
      <c r="C24" s="345" t="s">
        <v>5</v>
      </c>
      <c r="D24" s="100">
        <v>6431</v>
      </c>
      <c r="E24" s="101">
        <v>99676.390245201284</v>
      </c>
      <c r="F24" s="101">
        <v>1063482.94408</v>
      </c>
      <c r="G24" s="102">
        <f t="shared" ref="G24:G28" si="7">E24/$E$29</f>
        <v>9.1347822554178323E-2</v>
      </c>
      <c r="H24" s="103">
        <f t="shared" ref="H24:H27" si="8">(E24-I24)/I24</f>
        <v>0.1081267533658456</v>
      </c>
      <c r="I24" s="104">
        <v>89950.350844289511</v>
      </c>
      <c r="J24" s="104">
        <v>959501.71734000009</v>
      </c>
      <c r="K24" s="386">
        <f t="shared" ref="K24:K28" si="9">I24/$I$29</f>
        <v>9.7863942579430693E-2</v>
      </c>
      <c r="L24" s="101"/>
      <c r="M24" s="217"/>
      <c r="N24" s="217"/>
      <c r="O24" s="217"/>
      <c r="P24" s="217"/>
      <c r="Q24" s="217"/>
      <c r="R24" s="217"/>
      <c r="S24" s="217"/>
      <c r="T24" s="101"/>
    </row>
    <row r="25" spans="1:20" ht="12.9" customHeight="1">
      <c r="A25" s="720"/>
      <c r="B25" s="721"/>
      <c r="C25" s="345" t="s">
        <v>6</v>
      </c>
      <c r="D25" s="100">
        <v>206349</v>
      </c>
      <c r="E25" s="101">
        <v>163003.25031437096</v>
      </c>
      <c r="F25" s="101">
        <v>1739201.0826305212</v>
      </c>
      <c r="G25" s="102">
        <f t="shared" si="7"/>
        <v>0.14938333891147629</v>
      </c>
      <c r="H25" s="103">
        <f t="shared" si="8"/>
        <v>0.10074405880791377</v>
      </c>
      <c r="I25" s="104">
        <v>148084.60605356397</v>
      </c>
      <c r="J25" s="104">
        <v>1579656.9304193188</v>
      </c>
      <c r="K25" s="386">
        <f t="shared" si="9"/>
        <v>0.16111269436636813</v>
      </c>
      <c r="L25" s="101"/>
      <c r="M25" s="217"/>
      <c r="N25" s="217"/>
      <c r="O25" s="217"/>
      <c r="P25" s="217"/>
      <c r="Q25" s="217"/>
      <c r="R25" s="217"/>
      <c r="S25" s="217"/>
      <c r="T25" s="101"/>
    </row>
    <row r="26" spans="1:20" ht="12.9" customHeight="1">
      <c r="A26" s="720"/>
      <c r="B26" s="721"/>
      <c r="C26" s="345" t="s">
        <v>7</v>
      </c>
      <c r="D26" s="100">
        <v>2610687</v>
      </c>
      <c r="E26" s="101">
        <v>324119.59476489719</v>
      </c>
      <c r="F26" s="101">
        <v>3458530.0357005526</v>
      </c>
      <c r="G26" s="102">
        <f t="shared" si="7"/>
        <v>0.2970374344022898</v>
      </c>
      <c r="H26" s="103">
        <f t="shared" si="8"/>
        <v>0.17061179383676561</v>
      </c>
      <c r="I26" s="104">
        <v>276880.51365224295</v>
      </c>
      <c r="J26" s="104">
        <v>2953614.6544327009</v>
      </c>
      <c r="K26" s="386">
        <f t="shared" si="9"/>
        <v>0.30123972208104632</v>
      </c>
      <c r="L26" s="101"/>
      <c r="M26" s="217"/>
      <c r="N26" s="217"/>
      <c r="O26" s="217"/>
      <c r="P26" s="217"/>
      <c r="Q26" s="217"/>
      <c r="R26" s="217"/>
      <c r="S26" s="217"/>
      <c r="T26" s="101"/>
    </row>
    <row r="27" spans="1:20" ht="12.9" customHeight="1">
      <c r="A27" s="720"/>
      <c r="B27" s="721"/>
      <c r="C27" s="345" t="s">
        <v>107</v>
      </c>
      <c r="D27" s="100">
        <v>263</v>
      </c>
      <c r="E27" s="101">
        <v>7894.7203904797161</v>
      </c>
      <c r="F27" s="101">
        <v>84228.665459000011</v>
      </c>
      <c r="G27" s="102">
        <f t="shared" si="7"/>
        <v>7.2350685610739563E-3</v>
      </c>
      <c r="H27" s="103">
        <f t="shared" si="8"/>
        <v>0.12445373096447927</v>
      </c>
      <c r="I27" s="104">
        <v>7020.9384104298952</v>
      </c>
      <c r="J27" s="104">
        <v>74889.905879999991</v>
      </c>
      <c r="K27" s="386">
        <f t="shared" si="9"/>
        <v>7.6386218286290421E-3</v>
      </c>
      <c r="L27" s="101"/>
      <c r="M27" s="217"/>
      <c r="N27" s="217"/>
      <c r="O27" s="217"/>
      <c r="P27" s="217"/>
      <c r="Q27" s="217"/>
      <c r="R27" s="217"/>
      <c r="S27" s="217"/>
      <c r="T27" s="101"/>
    </row>
    <row r="28" spans="1:20" ht="12.9" customHeight="1">
      <c r="A28" s="720"/>
      <c r="B28" s="721"/>
      <c r="C28" s="345" t="s">
        <v>109</v>
      </c>
      <c r="D28" s="108"/>
      <c r="E28" s="101">
        <v>20771.465420680026</v>
      </c>
      <c r="F28" s="101">
        <v>221628.64232740572</v>
      </c>
      <c r="G28" s="102">
        <f t="shared" si="7"/>
        <v>1.9035883349817415E-2</v>
      </c>
      <c r="H28" s="103">
        <f t="shared" ref="H28" si="10">(E28-I28)/I28</f>
        <v>0.35813700567221862</v>
      </c>
      <c r="I28" s="104">
        <v>15294.086924904204</v>
      </c>
      <c r="J28" s="104">
        <v>163379.42770399994</v>
      </c>
      <c r="K28" s="386">
        <f t="shared" si="9"/>
        <v>1.6639619863346729E-2</v>
      </c>
      <c r="L28" s="101"/>
      <c r="M28" s="217"/>
      <c r="N28" s="217"/>
      <c r="O28" s="217"/>
      <c r="P28" s="217"/>
      <c r="Q28" s="217"/>
      <c r="R28" s="217"/>
      <c r="S28" s="217"/>
      <c r="T28" s="101"/>
    </row>
    <row r="29" spans="1:20" ht="12.9" customHeight="1">
      <c r="A29" s="720"/>
      <c r="B29" s="721"/>
      <c r="C29" s="318" t="s">
        <v>0</v>
      </c>
      <c r="D29" s="319">
        <v>2825317</v>
      </c>
      <c r="E29" s="320">
        <v>1091174.2333659162</v>
      </c>
      <c r="F29" s="321">
        <v>11642334.329933479</v>
      </c>
      <c r="G29" s="322">
        <f>SUM(G23:G28)</f>
        <v>0.99999999999999989</v>
      </c>
      <c r="H29" s="323">
        <f>(E29-I29)/I29</f>
        <v>0.1871728294104332</v>
      </c>
      <c r="I29" s="324">
        <v>919136.79822659749</v>
      </c>
      <c r="J29" s="325">
        <v>9804544.6560620219</v>
      </c>
      <c r="K29" s="387">
        <f>SUM(K23:K28)</f>
        <v>1</v>
      </c>
      <c r="M29" s="217"/>
      <c r="N29" s="217"/>
      <c r="O29" s="217"/>
      <c r="P29" s="217"/>
      <c r="Q29" s="217"/>
      <c r="R29" s="217"/>
      <c r="S29" s="217"/>
    </row>
    <row r="30" spans="1:20" ht="12.9" customHeight="1">
      <c r="A30" s="722" t="str">
        <f>'3.1'!G6</f>
        <v>I. čtvrtletí</v>
      </c>
      <c r="B30" s="723"/>
      <c r="C30" s="345" t="s">
        <v>4</v>
      </c>
      <c r="D30" s="100">
        <f>D23</f>
        <v>1587</v>
      </c>
      <c r="E30" s="101">
        <f>E9+E16+E23</f>
        <v>1431805.0750584558</v>
      </c>
      <c r="F30" s="101">
        <f>F9+F16+F23</f>
        <v>15288566.919496</v>
      </c>
      <c r="G30" s="102">
        <f>E30/$E$36</f>
        <v>0.4056690959240668</v>
      </c>
      <c r="H30" s="103">
        <f>(E30-I30)/I30</f>
        <v>0.16317218766538749</v>
      </c>
      <c r="I30" s="104">
        <f>I9+I16+I23</f>
        <v>1230948.5132482781</v>
      </c>
      <c r="J30" s="104">
        <f>J9+J16+J23</f>
        <v>13128471.031835001</v>
      </c>
      <c r="K30" s="386">
        <f>I30/$I$36</f>
        <v>0.3956239907374578</v>
      </c>
      <c r="M30" s="217"/>
      <c r="N30" s="217"/>
      <c r="O30" s="217"/>
      <c r="P30" s="217"/>
      <c r="Q30" s="217"/>
      <c r="R30" s="217"/>
      <c r="S30" s="217"/>
    </row>
    <row r="31" spans="1:20" ht="12.9" customHeight="1">
      <c r="A31" s="720"/>
      <c r="B31" s="721"/>
      <c r="C31" s="345" t="s">
        <v>5</v>
      </c>
      <c r="D31" s="100">
        <f t="shared" ref="D31:D34" si="11">D24</f>
        <v>6431</v>
      </c>
      <c r="E31" s="101">
        <f>E10+E17+E24</f>
        <v>335133.81365733914</v>
      </c>
      <c r="F31" s="101">
        <f t="shared" ref="F31" si="12">F10+F17+F24</f>
        <v>3578840.3998699998</v>
      </c>
      <c r="G31" s="102">
        <f t="shared" ref="G31:G35" si="13">E31/$E$36</f>
        <v>9.4952471930864563E-2</v>
      </c>
      <c r="H31" s="103">
        <f t="shared" ref="H31:H33" si="14">(E31-I31)/I31</f>
        <v>8.3941077583596355E-2</v>
      </c>
      <c r="I31" s="104">
        <f>I10+I17+I24</f>
        <v>309180.84071916976</v>
      </c>
      <c r="J31" s="104">
        <f t="shared" ref="J31" si="15">J10+J17+J24</f>
        <v>3297499.8240799992</v>
      </c>
      <c r="K31" s="386">
        <f t="shared" ref="K31:K35" si="16">I31/$I$36</f>
        <v>9.9370003496002307E-2</v>
      </c>
      <c r="M31" s="217"/>
      <c r="N31" s="217"/>
      <c r="O31" s="217"/>
      <c r="P31" s="217"/>
      <c r="Q31" s="217"/>
      <c r="R31" s="217"/>
      <c r="S31" s="217"/>
    </row>
    <row r="32" spans="1:20" ht="12.9" customHeight="1">
      <c r="A32" s="720"/>
      <c r="B32" s="721"/>
      <c r="C32" s="345" t="s">
        <v>6</v>
      </c>
      <c r="D32" s="100">
        <f t="shared" si="11"/>
        <v>206349</v>
      </c>
      <c r="E32" s="101">
        <f t="shared" ref="E32:F32" si="17">E11+E18+E25</f>
        <v>564165.71259290702</v>
      </c>
      <c r="F32" s="101">
        <f t="shared" si="17"/>
        <v>6024978.5621105209</v>
      </c>
      <c r="G32" s="102">
        <f t="shared" si="13"/>
        <v>0.15984340226589694</v>
      </c>
      <c r="H32" s="103">
        <f t="shared" si="14"/>
        <v>8.9846988786309812E-2</v>
      </c>
      <c r="I32" s="104">
        <f t="shared" ref="I32:J32" si="18">I11+I18+I25</f>
        <v>517655.88967785367</v>
      </c>
      <c r="J32" s="104">
        <f t="shared" si="18"/>
        <v>5521140.822379319</v>
      </c>
      <c r="K32" s="386">
        <f t="shared" si="16"/>
        <v>0.16637339961740119</v>
      </c>
      <c r="M32" s="217"/>
      <c r="N32" s="217"/>
      <c r="O32" s="217"/>
      <c r="P32" s="217"/>
      <c r="Q32" s="217"/>
      <c r="R32" s="217"/>
      <c r="S32" s="217"/>
    </row>
    <row r="33" spans="1:20" ht="12.9" customHeight="1">
      <c r="A33" s="720"/>
      <c r="B33" s="721"/>
      <c r="C33" s="345" t="s">
        <v>7</v>
      </c>
      <c r="D33" s="100">
        <f t="shared" si="11"/>
        <v>2610687</v>
      </c>
      <c r="E33" s="101">
        <f>E12+E19+E26</f>
        <v>1110901.2267787869</v>
      </c>
      <c r="F33" s="101">
        <f t="shared" ref="E33:F35" si="19">F12+F19+F26</f>
        <v>11864643.774030551</v>
      </c>
      <c r="G33" s="102">
        <f t="shared" si="13"/>
        <v>0.31474835798433548</v>
      </c>
      <c r="H33" s="103">
        <f t="shared" si="14"/>
        <v>0.12907863377660869</v>
      </c>
      <c r="I33" s="104">
        <f>I12+I19+I26</f>
        <v>983900.67223482835</v>
      </c>
      <c r="J33" s="104">
        <f t="shared" ref="J33" si="20">J12+J19+J26</f>
        <v>10494122.458062701</v>
      </c>
      <c r="K33" s="386">
        <f t="shared" si="16"/>
        <v>0.31622338891464169</v>
      </c>
      <c r="M33" s="217"/>
      <c r="N33" s="217"/>
      <c r="O33" s="217"/>
      <c r="P33" s="217"/>
      <c r="Q33" s="217"/>
      <c r="R33" s="217"/>
      <c r="S33" s="217"/>
    </row>
    <row r="34" spans="1:20" ht="12.9" customHeight="1">
      <c r="A34" s="720"/>
      <c r="B34" s="721"/>
      <c r="C34" s="345" t="s">
        <v>107</v>
      </c>
      <c r="D34" s="100">
        <f t="shared" si="11"/>
        <v>263</v>
      </c>
      <c r="E34" s="101">
        <f>E13+E20+E27</f>
        <v>23614.683052478598</v>
      </c>
      <c r="F34" s="101">
        <f t="shared" si="19"/>
        <v>252164.98929900001</v>
      </c>
      <c r="G34" s="102">
        <f t="shared" si="13"/>
        <v>6.6906782852695686E-3</v>
      </c>
      <c r="H34" s="103">
        <f>(E34-I34)/I34</f>
        <v>5.825433151097615E-2</v>
      </c>
      <c r="I34" s="104">
        <f>I13+I20+I27</f>
        <v>22314.752086827313</v>
      </c>
      <c r="J34" s="104">
        <f t="shared" ref="J34" si="21">J13+J20+J27</f>
        <v>238093.62708000001</v>
      </c>
      <c r="K34" s="386">
        <f t="shared" si="16"/>
        <v>7.171909448601777E-3</v>
      </c>
      <c r="M34" s="217"/>
      <c r="N34" s="217"/>
      <c r="O34" s="217"/>
      <c r="P34" s="217"/>
      <c r="Q34" s="217"/>
      <c r="R34" s="217"/>
      <c r="S34" s="217"/>
    </row>
    <row r="35" spans="1:20" ht="12.9" customHeight="1">
      <c r="A35" s="720"/>
      <c r="B35" s="721"/>
      <c r="C35" s="345" t="s">
        <v>109</v>
      </c>
      <c r="D35" s="100"/>
      <c r="E35" s="101">
        <f t="shared" si="19"/>
        <v>63869.631058246676</v>
      </c>
      <c r="F35" s="101">
        <f t="shared" si="19"/>
        <v>682242.73018498626</v>
      </c>
      <c r="G35" s="102">
        <f t="shared" si="13"/>
        <v>1.8095993609566451E-2</v>
      </c>
      <c r="H35" s="103">
        <f t="shared" ref="H35" si="22">(E35-I35)/I35</f>
        <v>0.34719014942893706</v>
      </c>
      <c r="I35" s="104">
        <f t="shared" ref="I35:J35" si="23">I14+I21+I28</f>
        <v>47409.514599940099</v>
      </c>
      <c r="J35" s="104">
        <f t="shared" si="23"/>
        <v>505877.18355658895</v>
      </c>
      <c r="K35" s="386">
        <f t="shared" si="16"/>
        <v>1.523730778589517E-2</v>
      </c>
      <c r="M35" s="217"/>
      <c r="N35" s="217"/>
      <c r="O35" s="217"/>
      <c r="P35" s="217"/>
      <c r="Q35" s="217"/>
      <c r="R35" s="217"/>
      <c r="S35" s="217"/>
    </row>
    <row r="36" spans="1:20" ht="12.9" customHeight="1">
      <c r="A36" s="720"/>
      <c r="B36" s="721"/>
      <c r="C36" s="318" t="s">
        <v>0</v>
      </c>
      <c r="D36" s="319">
        <f>SUM(D30:D35)</f>
        <v>2825317</v>
      </c>
      <c r="E36" s="320">
        <f>SUM(E30:E35)</f>
        <v>3529490.1421982148</v>
      </c>
      <c r="F36" s="321">
        <f>SUM(F30:F35)</f>
        <v>37691437.374991059</v>
      </c>
      <c r="G36" s="322">
        <f>SUM(G30:G35)</f>
        <v>0.99999999999999989</v>
      </c>
      <c r="H36" s="323">
        <f>(E36-I36)/I36</f>
        <v>0.13436992717122351</v>
      </c>
      <c r="I36" s="324">
        <f>SUM(I30:I35)</f>
        <v>3111410.1825668975</v>
      </c>
      <c r="J36" s="325">
        <f>SUM(J30:J35)</f>
        <v>33185204.946993612</v>
      </c>
      <c r="K36" s="387">
        <f>SUM(K30:K35)</f>
        <v>1</v>
      </c>
      <c r="M36" s="217"/>
      <c r="N36" s="217"/>
      <c r="O36" s="217"/>
      <c r="P36" s="217"/>
      <c r="Q36" s="217"/>
      <c r="R36" s="217"/>
      <c r="S36" s="217"/>
    </row>
    <row r="37" spans="1:20" ht="20.100000000000001" customHeight="1">
      <c r="A37" s="248"/>
      <c r="B37" s="249"/>
      <c r="C37" s="188"/>
      <c r="D37" s="250"/>
      <c r="E37" s="250"/>
      <c r="F37" s="250"/>
      <c r="G37" s="251"/>
      <c r="H37" s="252"/>
      <c r="I37" s="253"/>
      <c r="J37" s="253"/>
      <c r="K37" s="254"/>
    </row>
    <row r="38" spans="1:20" ht="15" customHeight="1">
      <c r="A38" s="711" t="s">
        <v>65</v>
      </c>
      <c r="B38" s="711"/>
      <c r="C38" s="711"/>
      <c r="D38" s="711"/>
      <c r="E38" s="711"/>
      <c r="F38" s="349"/>
      <c r="G38" s="711" t="s">
        <v>66</v>
      </c>
      <c r="H38" s="711"/>
      <c r="I38" s="711"/>
      <c r="J38" s="711"/>
      <c r="K38" s="711"/>
      <c r="M38" s="218"/>
      <c r="N38" s="218"/>
      <c r="O38" s="218"/>
      <c r="P38" s="218"/>
      <c r="Q38" s="218"/>
      <c r="R38" s="218"/>
      <c r="S38" s="218"/>
    </row>
    <row r="39" spans="1:20" ht="15" customHeight="1">
      <c r="A39" s="712" t="str">
        <f>A30</f>
        <v>I. čtvrtletí</v>
      </c>
      <c r="B39" s="685"/>
      <c r="C39" s="685"/>
      <c r="D39" s="685"/>
      <c r="E39" s="685"/>
      <c r="F39" s="349"/>
      <c r="G39" s="713" t="str">
        <f>A30</f>
        <v>I. čtvrtletí</v>
      </c>
      <c r="H39" s="713"/>
      <c r="I39" s="713"/>
      <c r="J39" s="713"/>
      <c r="K39" s="713"/>
      <c r="M39" s="218"/>
      <c r="N39" s="218"/>
      <c r="O39" s="218"/>
      <c r="P39" s="218"/>
      <c r="Q39" s="218"/>
      <c r="R39" s="218"/>
      <c r="S39" s="218"/>
    </row>
    <row r="40" spans="1:20" ht="15" customHeight="1">
      <c r="A40" s="99"/>
      <c r="B40" s="99"/>
      <c r="C40" s="99"/>
      <c r="D40" s="76"/>
      <c r="E40" s="76"/>
      <c r="F40" s="76"/>
      <c r="G40" s="99"/>
      <c r="H40" s="99"/>
      <c r="I40" s="99"/>
      <c r="J40" s="99"/>
      <c r="K40" s="99"/>
      <c r="M40" s="218"/>
      <c r="N40" s="218"/>
      <c r="O40" s="218"/>
      <c r="P40" s="218"/>
      <c r="Q40" s="218"/>
      <c r="R40" s="218"/>
      <c r="S40" s="218"/>
      <c r="T40" s="218"/>
    </row>
    <row r="41" spans="1:20" ht="15" customHeight="1">
      <c r="A41" s="99"/>
      <c r="B41" s="99"/>
      <c r="C41" s="99"/>
      <c r="D41" s="76"/>
      <c r="E41" s="76"/>
      <c r="F41" s="76"/>
      <c r="G41" s="99"/>
      <c r="H41" s="99"/>
      <c r="I41" s="99"/>
      <c r="J41" s="99"/>
      <c r="K41" s="99"/>
    </row>
    <row r="42" spans="1:20" ht="15" customHeight="1">
      <c r="A42" s="99"/>
      <c r="B42" s="99"/>
      <c r="C42" s="99"/>
      <c r="D42" s="76"/>
      <c r="E42" s="76"/>
      <c r="F42" s="76"/>
      <c r="G42" s="99"/>
      <c r="H42" s="99"/>
      <c r="I42" s="99"/>
      <c r="J42" s="99"/>
      <c r="K42" s="99"/>
    </row>
    <row r="43" spans="1:20" ht="15" customHeight="1">
      <c r="A43" s="99"/>
      <c r="B43" s="99"/>
      <c r="C43" s="99">
        <f>E5</f>
        <v>2021</v>
      </c>
      <c r="D43" s="99">
        <f>I5</f>
        <v>2020</v>
      </c>
      <c r="E43" s="76"/>
      <c r="F43" s="76"/>
      <c r="G43" s="76"/>
      <c r="H43" s="99"/>
      <c r="I43" s="99">
        <f>E5</f>
        <v>2021</v>
      </c>
      <c r="J43" s="99">
        <f>I5</f>
        <v>2020</v>
      </c>
      <c r="K43" s="99"/>
    </row>
    <row r="44" spans="1:20" ht="15" customHeight="1">
      <c r="A44" s="99"/>
      <c r="B44" s="99" t="str">
        <f>A9</f>
        <v>leden</v>
      </c>
      <c r="C44" s="73">
        <f>E15</f>
        <v>1273109.1500516641</v>
      </c>
      <c r="D44" s="73">
        <f>I15</f>
        <v>1216732.1244530992</v>
      </c>
      <c r="E44" s="76"/>
      <c r="F44" s="76"/>
      <c r="G44" s="76"/>
      <c r="H44" s="99" t="str">
        <f>A9</f>
        <v>leden</v>
      </c>
      <c r="I44" s="221">
        <f>E15/E36</f>
        <v>0.3607062489934465</v>
      </c>
      <c r="J44" s="221">
        <f>I15/I36</f>
        <v>0.39105487642561532</v>
      </c>
      <c r="K44" s="99"/>
    </row>
    <row r="45" spans="1:20" ht="15" customHeight="1">
      <c r="A45" s="99"/>
      <c r="B45" s="99" t="str">
        <f>A16</f>
        <v>únor</v>
      </c>
      <c r="C45" s="73">
        <f>E22</f>
        <v>1165206.7587806338</v>
      </c>
      <c r="D45" s="73">
        <f>I22</f>
        <v>975541.25988720066</v>
      </c>
      <c r="E45" s="76"/>
      <c r="F45" s="76"/>
      <c r="G45" s="76"/>
      <c r="H45" s="99" t="str">
        <f>A16</f>
        <v>únor</v>
      </c>
      <c r="I45" s="221">
        <f>E22/E36</f>
        <v>0.33013458370361876</v>
      </c>
      <c r="J45" s="221">
        <f>I22/I36</f>
        <v>0.31353669321811634</v>
      </c>
      <c r="K45" s="99"/>
    </row>
    <row r="46" spans="1:20" ht="15" customHeight="1">
      <c r="A46" s="99"/>
      <c r="B46" s="99" t="str">
        <f>A23</f>
        <v>březen</v>
      </c>
      <c r="C46" s="73">
        <f>E29</f>
        <v>1091174.2333659162</v>
      </c>
      <c r="D46" s="73">
        <f>I29</f>
        <v>919136.79822659749</v>
      </c>
      <c r="E46" s="76"/>
      <c r="F46" s="76"/>
      <c r="G46" s="76"/>
      <c r="H46" s="99" t="str">
        <f>A23</f>
        <v>březen</v>
      </c>
      <c r="I46" s="221">
        <f>E29/E36</f>
        <v>0.30915916730293458</v>
      </c>
      <c r="J46" s="221">
        <f>I29/I36</f>
        <v>0.29540843035626835</v>
      </c>
      <c r="K46" s="99"/>
    </row>
    <row r="47" spans="1:20" ht="15" customHeight="1">
      <c r="A47" s="99"/>
      <c r="B47" s="99"/>
      <c r="C47" s="73">
        <f>SUM(C44:C46)</f>
        <v>3529490.1421982138</v>
      </c>
      <c r="D47" s="73">
        <f>SUM(D44:D46)</f>
        <v>3111410.182566897</v>
      </c>
      <c r="E47" s="99"/>
      <c r="F47" s="99"/>
      <c r="G47" s="99"/>
      <c r="H47" s="99"/>
      <c r="I47" s="133">
        <f>SUM(I44:I46)</f>
        <v>0.99999999999999978</v>
      </c>
      <c r="J47" s="133">
        <f>SUM(J44:J46)</f>
        <v>1</v>
      </c>
      <c r="K47" s="99"/>
    </row>
    <row r="48" spans="1:20" ht="15" customHeight="1">
      <c r="A48" s="99"/>
      <c r="B48" s="99"/>
      <c r="C48" s="99"/>
      <c r="D48" s="99"/>
      <c r="E48" s="99"/>
      <c r="F48" s="99"/>
      <c r="G48" s="99"/>
      <c r="H48" s="99"/>
      <c r="I48" s="99"/>
      <c r="J48" s="99"/>
      <c r="K48" s="99"/>
    </row>
    <row r="49" spans="1:11" ht="15" customHeight="1">
      <c r="A49" s="99"/>
      <c r="B49" s="99"/>
      <c r="C49" s="99"/>
      <c r="D49" s="99"/>
      <c r="E49" s="99"/>
      <c r="F49" s="99"/>
      <c r="G49" s="99"/>
      <c r="H49" s="99"/>
      <c r="I49" s="99"/>
      <c r="J49" s="99"/>
      <c r="K49" s="99"/>
    </row>
    <row r="50" spans="1:11" ht="15" customHeight="1">
      <c r="A50" s="99"/>
      <c r="B50" s="99"/>
      <c r="C50" s="99"/>
      <c r="D50" s="99"/>
      <c r="E50" s="99"/>
      <c r="F50" s="99"/>
      <c r="G50" s="99"/>
      <c r="H50" s="99"/>
      <c r="I50" s="99"/>
      <c r="J50" s="99"/>
      <c r="K50" s="99"/>
    </row>
    <row r="51" spans="1:11" ht="15" customHeight="1">
      <c r="A51" s="99"/>
      <c r="B51" s="99"/>
      <c r="C51" s="99"/>
      <c r="D51" s="99"/>
      <c r="E51" s="99"/>
      <c r="F51" s="99"/>
      <c r="G51" s="99"/>
      <c r="H51" s="99"/>
      <c r="I51" s="99"/>
      <c r="J51" s="99"/>
      <c r="K51" s="99"/>
    </row>
    <row r="52" spans="1:11" ht="15" customHeight="1">
      <c r="A52" s="99"/>
      <c r="B52" s="99"/>
      <c r="C52" s="99"/>
      <c r="D52" s="99"/>
      <c r="E52" s="99"/>
      <c r="F52" s="99"/>
      <c r="G52" s="99"/>
      <c r="H52" s="99"/>
      <c r="I52" s="99"/>
      <c r="J52" s="99"/>
      <c r="K52" s="99"/>
    </row>
    <row r="53" spans="1:11" ht="15" customHeight="1">
      <c r="A53" s="99"/>
      <c r="B53" s="99"/>
      <c r="C53" s="99"/>
      <c r="D53" s="99"/>
      <c r="E53" s="99"/>
      <c r="F53" s="99"/>
      <c r="G53" s="99"/>
      <c r="H53" s="99"/>
      <c r="I53" s="99"/>
      <c r="J53" s="99"/>
      <c r="K53" s="99"/>
    </row>
    <row r="54" spans="1:11" ht="15" customHeight="1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</row>
    <row r="55" spans="1:11" ht="15" customHeight="1">
      <c r="A55" s="99"/>
      <c r="B55" s="99"/>
      <c r="C55" s="99"/>
      <c r="D55" s="99"/>
      <c r="E55" s="99"/>
      <c r="F55" s="99"/>
      <c r="G55" s="99"/>
      <c r="H55" s="99"/>
      <c r="I55" s="99"/>
      <c r="J55" s="99"/>
      <c r="K55" s="99"/>
    </row>
    <row r="56" spans="1:11" ht="15" customHeight="1">
      <c r="A56" s="99"/>
      <c r="B56" s="99"/>
      <c r="C56" s="99"/>
      <c r="D56" s="99"/>
      <c r="E56" s="99"/>
      <c r="F56" s="99"/>
      <c r="G56" s="99"/>
      <c r="H56" s="99"/>
      <c r="I56" s="99"/>
      <c r="J56" s="99"/>
      <c r="K56" s="99"/>
    </row>
    <row r="57" spans="1:11" ht="15" customHeight="1">
      <c r="A57" s="99"/>
      <c r="B57" s="99"/>
      <c r="C57" s="99"/>
      <c r="D57" s="99"/>
      <c r="E57" s="99"/>
      <c r="F57" s="99"/>
      <c r="G57" s="99"/>
      <c r="H57" s="99"/>
      <c r="I57" s="99"/>
      <c r="J57" s="99"/>
      <c r="K57" s="99"/>
    </row>
    <row r="58" spans="1:11" ht="15" customHeight="1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99"/>
    </row>
    <row r="59" spans="1:11" ht="15" customHeight="1">
      <c r="A59" s="99"/>
      <c r="B59" s="99"/>
      <c r="C59" s="99"/>
      <c r="D59" s="99"/>
      <c r="E59" s="99"/>
      <c r="F59" s="99"/>
      <c r="G59" s="99"/>
      <c r="H59" s="99"/>
      <c r="I59" s="99"/>
      <c r="J59" s="99"/>
      <c r="K59" s="99"/>
    </row>
    <row r="60" spans="1:11" ht="15" customHeight="1">
      <c r="A60" s="99"/>
      <c r="B60" s="99"/>
      <c r="C60" s="99"/>
      <c r="D60" s="99"/>
      <c r="E60" s="99"/>
      <c r="F60" s="99"/>
      <c r="G60" s="99"/>
      <c r="H60" s="99"/>
      <c r="I60" s="99"/>
      <c r="J60" s="99"/>
      <c r="K60" s="99"/>
    </row>
    <row r="61" spans="1:11" ht="15" customHeight="1">
      <c r="A61" s="99"/>
      <c r="B61" s="99"/>
      <c r="C61" s="99"/>
      <c r="D61" s="99"/>
      <c r="E61" s="99"/>
      <c r="F61" s="99"/>
      <c r="G61" s="99"/>
      <c r="H61" s="99"/>
      <c r="I61" s="99"/>
      <c r="J61" s="99"/>
      <c r="K61" s="99"/>
    </row>
    <row r="62" spans="1:11" ht="15" customHeight="1">
      <c r="A62" s="99"/>
      <c r="B62" s="99"/>
      <c r="C62" s="99"/>
      <c r="D62" s="99"/>
      <c r="E62" s="99"/>
      <c r="F62" s="99"/>
      <c r="G62" s="99"/>
      <c r="H62" s="99"/>
      <c r="I62" s="99"/>
      <c r="J62" s="99"/>
      <c r="K62" s="99"/>
    </row>
    <row r="63" spans="1:11" ht="15" customHeight="1">
      <c r="A63" s="99"/>
      <c r="B63" s="99"/>
      <c r="C63" s="99"/>
      <c r="D63" s="99"/>
      <c r="E63" s="99"/>
      <c r="F63" s="99"/>
      <c r="G63" s="99"/>
      <c r="H63" s="99"/>
      <c r="I63" s="99"/>
      <c r="J63" s="99"/>
      <c r="K63" s="99"/>
    </row>
    <row r="64" spans="1:11" ht="15" customHeight="1">
      <c r="A64" s="99"/>
      <c r="B64" s="99"/>
      <c r="C64" s="99"/>
      <c r="D64" s="99"/>
      <c r="E64" s="99"/>
      <c r="F64" s="99"/>
      <c r="G64" s="99"/>
      <c r="H64" s="99"/>
      <c r="I64" s="99"/>
      <c r="J64" s="99"/>
      <c r="K64" s="99"/>
    </row>
    <row r="65" spans="1:11" ht="15" customHeight="1">
      <c r="A65" s="99"/>
      <c r="B65" s="99"/>
      <c r="C65" s="99"/>
      <c r="D65" s="99"/>
      <c r="E65" s="99"/>
      <c r="F65" s="99"/>
      <c r="G65" s="99"/>
      <c r="H65" s="99"/>
      <c r="I65" s="99"/>
      <c r="J65" s="99"/>
      <c r="K65" s="99"/>
    </row>
    <row r="66" spans="1:11" ht="15" customHeight="1">
      <c r="A66" s="99"/>
      <c r="B66" s="99"/>
      <c r="C66" s="99"/>
      <c r="D66" s="99"/>
      <c r="E66" s="99"/>
      <c r="F66" s="99"/>
      <c r="G66" s="99"/>
      <c r="H66" s="99"/>
      <c r="I66" s="99"/>
      <c r="J66" s="99"/>
      <c r="K66" s="99"/>
    </row>
    <row r="67" spans="1:11" ht="15" customHeight="1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99"/>
    </row>
    <row r="68" spans="1:11" ht="15" customHeight="1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</row>
    <row r="69" spans="1:11" ht="15" customHeight="1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</row>
    <row r="70" spans="1:11" ht="15" customHeight="1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</row>
    <row r="71" spans="1:11" ht="15" customHeight="1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</row>
    <row r="72" spans="1:11" ht="15" customHeight="1">
      <c r="A72" s="99"/>
      <c r="B72" s="99"/>
      <c r="C72" s="99"/>
      <c r="D72" s="99"/>
      <c r="E72" s="99"/>
      <c r="F72" s="99"/>
      <c r="G72" s="99"/>
      <c r="H72" s="99"/>
      <c r="I72" s="99"/>
      <c r="J72" s="99"/>
      <c r="K72" s="99"/>
    </row>
    <row r="73" spans="1:11" ht="15" customHeight="1">
      <c r="A73" s="99"/>
      <c r="B73" s="99"/>
      <c r="C73" s="99"/>
      <c r="D73" s="99"/>
      <c r="E73" s="99"/>
      <c r="F73" s="99"/>
      <c r="G73" s="99"/>
      <c r="H73" s="99"/>
      <c r="I73" s="99"/>
      <c r="J73" s="99"/>
      <c r="K73" s="99"/>
    </row>
    <row r="74" spans="1:11" ht="15" customHeight="1">
      <c r="A74" s="99"/>
      <c r="B74" s="99"/>
      <c r="C74" s="99"/>
      <c r="D74" s="99"/>
      <c r="E74" s="99"/>
      <c r="F74" s="99"/>
      <c r="G74" s="99"/>
      <c r="H74" s="99"/>
      <c r="I74" s="99"/>
      <c r="J74" s="99"/>
      <c r="K74" s="99"/>
    </row>
    <row r="75" spans="1:11" ht="15" customHeight="1">
      <c r="A75" s="99"/>
      <c r="B75" s="99"/>
      <c r="C75" s="99"/>
      <c r="D75" s="99"/>
      <c r="E75" s="99"/>
      <c r="F75" s="99"/>
      <c r="G75" s="99"/>
      <c r="H75" s="99"/>
      <c r="I75" s="99"/>
      <c r="J75" s="99"/>
      <c r="K75" s="99"/>
    </row>
    <row r="76" spans="1:11" ht="15" customHeight="1">
      <c r="A76" s="99"/>
      <c r="B76" s="99"/>
      <c r="C76" s="99"/>
      <c r="D76" s="99"/>
      <c r="E76" s="99"/>
      <c r="F76" s="99"/>
      <c r="G76" s="99"/>
      <c r="H76" s="99"/>
      <c r="I76" s="99"/>
      <c r="J76" s="99"/>
      <c r="K76" s="99"/>
    </row>
    <row r="77" spans="1:11" ht="15" customHeight="1">
      <c r="A77" s="99"/>
      <c r="B77" s="99"/>
      <c r="C77" s="99"/>
      <c r="D77" s="99"/>
      <c r="E77" s="99"/>
      <c r="F77" s="99"/>
      <c r="G77" s="99"/>
      <c r="H77" s="99"/>
      <c r="I77" s="99"/>
      <c r="J77" s="99"/>
      <c r="K77" s="99"/>
    </row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</sheetData>
  <mergeCells count="19">
    <mergeCell ref="A38:E38"/>
    <mergeCell ref="A39:E39"/>
    <mergeCell ref="G38:K38"/>
    <mergeCell ref="G39:K39"/>
    <mergeCell ref="A9:B15"/>
    <mergeCell ref="A16:B22"/>
    <mergeCell ref="A23:B29"/>
    <mergeCell ref="A30:B36"/>
    <mergeCell ref="A2:K2"/>
    <mergeCell ref="A3:C3"/>
    <mergeCell ref="I6:J7"/>
    <mergeCell ref="E6:F7"/>
    <mergeCell ref="A4:D4"/>
    <mergeCell ref="E5:G5"/>
    <mergeCell ref="I5:K5"/>
    <mergeCell ref="G6:G8"/>
    <mergeCell ref="H6:H8"/>
    <mergeCell ref="K6:K8"/>
    <mergeCell ref="A8:B8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6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/>
  <dimension ref="A1:U93"/>
  <sheetViews>
    <sheetView showGridLines="0" topLeftCell="A4" zoomScaleNormal="100" zoomScaleSheetLayoutView="100" workbookViewId="0">
      <selection activeCell="E8" sqref="E8:E28"/>
    </sheetView>
  </sheetViews>
  <sheetFormatPr defaultColWidth="9.109375" defaultRowHeight="13.8"/>
  <cols>
    <col min="1" max="1" width="9.44140625" style="212" customWidth="1"/>
    <col min="2" max="2" width="3.88671875" style="212" customWidth="1"/>
    <col min="3" max="11" width="9.5546875" style="212" customWidth="1"/>
    <col min="12" max="13" width="9.109375" style="212"/>
    <col min="14" max="14" width="11.109375" style="212" customWidth="1"/>
    <col min="15" max="16384" width="9.109375" style="212"/>
  </cols>
  <sheetData>
    <row r="1" spans="1:21" s="213" customFormat="1" ht="15.75" customHeight="1">
      <c r="A1" s="684" t="s">
        <v>266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</row>
    <row r="2" spans="1:21" ht="6" customHeight="1">
      <c r="A2" s="690"/>
      <c r="B2" s="690"/>
      <c r="C2" s="690"/>
      <c r="D2" s="214"/>
      <c r="E2" s="214"/>
      <c r="F2" s="215"/>
      <c r="G2" s="216"/>
      <c r="H2" s="216"/>
      <c r="I2" s="216"/>
      <c r="J2" s="81"/>
      <c r="K2" s="81"/>
    </row>
    <row r="3" spans="1:21" ht="12.9" customHeight="1">
      <c r="A3" s="696" t="s">
        <v>8</v>
      </c>
      <c r="B3" s="696"/>
      <c r="C3" s="696"/>
      <c r="D3" s="698"/>
      <c r="E3" s="379"/>
      <c r="F3" s="380"/>
      <c r="G3" s="269"/>
      <c r="H3" s="270"/>
      <c r="I3" s="381"/>
      <c r="J3" s="382"/>
      <c r="K3" s="382"/>
    </row>
    <row r="4" spans="1:21" ht="24.9" customHeight="1">
      <c r="A4" s="261"/>
      <c r="B4" s="261"/>
      <c r="C4" s="261"/>
      <c r="D4" s="271"/>
      <c r="E4" s="699">
        <f>'3.1'!D4</f>
        <v>2021</v>
      </c>
      <c r="F4" s="700"/>
      <c r="G4" s="701"/>
      <c r="H4" s="272"/>
      <c r="I4" s="702">
        <f>E4-1</f>
        <v>2020</v>
      </c>
      <c r="J4" s="703"/>
      <c r="K4" s="703"/>
    </row>
    <row r="5" spans="1:21" ht="24.9" customHeight="1">
      <c r="A5" s="383"/>
      <c r="B5" s="273"/>
      <c r="C5" s="274"/>
      <c r="D5" s="275"/>
      <c r="E5" s="695" t="s">
        <v>65</v>
      </c>
      <c r="F5" s="696"/>
      <c r="G5" s="698" t="s">
        <v>35</v>
      </c>
      <c r="H5" s="706" t="s">
        <v>270</v>
      </c>
      <c r="I5" s="691" t="s">
        <v>65</v>
      </c>
      <c r="J5" s="692"/>
      <c r="K5" s="692" t="s">
        <v>35</v>
      </c>
    </row>
    <row r="6" spans="1:21" ht="18" customHeight="1">
      <c r="A6" s="384"/>
      <c r="B6" s="276"/>
      <c r="C6" s="276"/>
      <c r="D6" s="277"/>
      <c r="E6" s="697"/>
      <c r="F6" s="689"/>
      <c r="G6" s="704"/>
      <c r="H6" s="706"/>
      <c r="I6" s="693"/>
      <c r="J6" s="694"/>
      <c r="K6" s="694"/>
    </row>
    <row r="7" spans="1:21" ht="22.5" customHeight="1">
      <c r="A7" s="709" t="s">
        <v>210</v>
      </c>
      <c r="B7" s="710"/>
      <c r="C7" s="278" t="s">
        <v>237</v>
      </c>
      <c r="D7" s="279" t="s">
        <v>211</v>
      </c>
      <c r="E7" s="347" t="s">
        <v>278</v>
      </c>
      <c r="F7" s="631" t="s">
        <v>273</v>
      </c>
      <c r="G7" s="705"/>
      <c r="H7" s="707"/>
      <c r="I7" s="297" t="s">
        <v>279</v>
      </c>
      <c r="J7" s="337" t="s">
        <v>273</v>
      </c>
      <c r="K7" s="708"/>
    </row>
    <row r="8" spans="1:21" ht="12.9" customHeight="1">
      <c r="A8" s="714" t="str">
        <f>'3.1'!D6</f>
        <v>leden</v>
      </c>
      <c r="B8" s="715"/>
      <c r="C8" s="345" t="s">
        <v>4</v>
      </c>
      <c r="D8" s="105">
        <v>143</v>
      </c>
      <c r="E8" s="101">
        <v>26425.986709273522</v>
      </c>
      <c r="F8" s="101">
        <v>281955.83989999996</v>
      </c>
      <c r="G8" s="106">
        <f t="shared" ref="G8:G13" si="0">E8/$E$14</f>
        <v>0.18710381820919958</v>
      </c>
      <c r="H8" s="107">
        <f>(E8-I8)/I8</f>
        <v>3.4114396908009728E-2</v>
      </c>
      <c r="I8" s="104">
        <v>25554.219908635758</v>
      </c>
      <c r="J8" s="104">
        <v>272364.09298999992</v>
      </c>
      <c r="K8" s="385">
        <f>I8/$I$14</f>
        <v>0.18663993305959123</v>
      </c>
      <c r="M8" s="217"/>
      <c r="N8" s="217"/>
      <c r="O8" s="217"/>
      <c r="P8" s="217"/>
      <c r="Q8" s="217"/>
      <c r="R8" s="217"/>
      <c r="S8" s="217"/>
      <c r="T8" s="217"/>
      <c r="U8" s="217"/>
    </row>
    <row r="9" spans="1:21" ht="12.9" customHeight="1">
      <c r="A9" s="716"/>
      <c r="B9" s="717"/>
      <c r="C9" s="345" t="s">
        <v>5</v>
      </c>
      <c r="D9" s="100">
        <v>1575</v>
      </c>
      <c r="E9" s="101">
        <v>26655.989195123067</v>
      </c>
      <c r="F9" s="101">
        <v>284409.90773000004</v>
      </c>
      <c r="G9" s="102">
        <f t="shared" si="0"/>
        <v>0.18873230397866209</v>
      </c>
      <c r="H9" s="103">
        <f t="shared" ref="H9:H12" si="1">(E9-I9)/I9</f>
        <v>-1.1917934986465671E-2</v>
      </c>
      <c r="I9" s="104">
        <v>26977.505349981173</v>
      </c>
      <c r="J9" s="104">
        <v>287533.87295999995</v>
      </c>
      <c r="K9" s="386">
        <f t="shared" ref="K9:K13" si="2">I9/$I$14</f>
        <v>0.19703515938413374</v>
      </c>
      <c r="L9" s="218"/>
      <c r="M9" s="217"/>
      <c r="N9" s="217"/>
      <c r="O9" s="217"/>
      <c r="P9" s="217"/>
      <c r="Q9" s="217"/>
      <c r="R9" s="217"/>
      <c r="S9" s="217"/>
    </row>
    <row r="10" spans="1:21" ht="12.9" customHeight="1">
      <c r="A10" s="716"/>
      <c r="B10" s="717"/>
      <c r="C10" s="345" t="s">
        <v>6</v>
      </c>
      <c r="D10" s="100">
        <v>38749</v>
      </c>
      <c r="E10" s="101">
        <v>35700.776621754638</v>
      </c>
      <c r="F10" s="101">
        <v>380914.56709999999</v>
      </c>
      <c r="G10" s="102">
        <f t="shared" si="0"/>
        <v>0.25277207971272969</v>
      </c>
      <c r="H10" s="103">
        <f t="shared" si="1"/>
        <v>5.1883849922329035E-2</v>
      </c>
      <c r="I10" s="104">
        <v>33939.846708731937</v>
      </c>
      <c r="J10" s="104">
        <v>361740.47397000005</v>
      </c>
      <c r="K10" s="386">
        <f t="shared" si="2"/>
        <v>0.24788589674889014</v>
      </c>
      <c r="L10" s="218"/>
      <c r="M10" s="217"/>
      <c r="N10" s="217"/>
      <c r="O10" s="217"/>
      <c r="P10" s="217"/>
      <c r="Q10" s="217"/>
      <c r="R10" s="217"/>
      <c r="S10" s="217"/>
    </row>
    <row r="11" spans="1:21" ht="12.9" customHeight="1">
      <c r="A11" s="716"/>
      <c r="B11" s="717"/>
      <c r="C11" s="345" t="s">
        <v>7</v>
      </c>
      <c r="D11" s="100">
        <v>376845</v>
      </c>
      <c r="E11" s="101">
        <v>48907.011822373846</v>
      </c>
      <c r="F11" s="101">
        <v>521820.39158</v>
      </c>
      <c r="G11" s="102">
        <f t="shared" si="0"/>
        <v>0.34627613908385912</v>
      </c>
      <c r="H11" s="103">
        <f t="shared" si="1"/>
        <v>4.0623935018100583E-2</v>
      </c>
      <c r="I11" s="104">
        <v>46997.777176365984</v>
      </c>
      <c r="J11" s="104">
        <v>500915.58565999998</v>
      </c>
      <c r="K11" s="386">
        <f t="shared" si="2"/>
        <v>0.3432568874146007</v>
      </c>
      <c r="L11" s="218"/>
      <c r="M11" s="217"/>
      <c r="N11" s="217"/>
      <c r="O11" s="217"/>
      <c r="P11" s="217"/>
      <c r="Q11" s="217"/>
      <c r="R11" s="217"/>
      <c r="S11" s="217"/>
    </row>
    <row r="12" spans="1:21" ht="12.9" customHeight="1">
      <c r="A12" s="716"/>
      <c r="B12" s="717"/>
      <c r="C12" s="345" t="s">
        <v>107</v>
      </c>
      <c r="D12" s="100">
        <v>35</v>
      </c>
      <c r="E12" s="101">
        <v>1155.4992577951673</v>
      </c>
      <c r="F12" s="101">
        <v>12328.765399999998</v>
      </c>
      <c r="G12" s="102">
        <f t="shared" si="0"/>
        <v>8.181277219650715E-3</v>
      </c>
      <c r="H12" s="103">
        <f t="shared" si="1"/>
        <v>0.10747657566620539</v>
      </c>
      <c r="I12" s="104">
        <v>1043.3622554048818</v>
      </c>
      <c r="J12" s="104">
        <v>11120.44966</v>
      </c>
      <c r="K12" s="386">
        <f t="shared" si="2"/>
        <v>7.6203876385936339E-3</v>
      </c>
      <c r="L12" s="218"/>
      <c r="M12" s="217"/>
      <c r="N12" s="217"/>
      <c r="O12" s="217"/>
      <c r="P12" s="217"/>
      <c r="Q12" s="217"/>
      <c r="R12" s="217"/>
      <c r="S12" s="217"/>
    </row>
    <row r="13" spans="1:21" ht="12.9" customHeight="1">
      <c r="A13" s="716"/>
      <c r="B13" s="717"/>
      <c r="C13" s="345" t="s">
        <v>109</v>
      </c>
      <c r="D13" s="108"/>
      <c r="E13" s="101">
        <v>2391.7617104309138</v>
      </c>
      <c r="F13" s="101">
        <v>25518.786520000001</v>
      </c>
      <c r="G13" s="102">
        <f t="shared" si="0"/>
        <v>1.693438179589898E-2</v>
      </c>
      <c r="H13" s="103">
        <f>(E13-I13)/I13</f>
        <v>-5.2993241316314655E-3</v>
      </c>
      <c r="I13" s="104">
        <v>2404.503956270984</v>
      </c>
      <c r="J13" s="104">
        <v>25627.882420000002</v>
      </c>
      <c r="K13" s="386">
        <f t="shared" si="2"/>
        <v>1.7561735754190635E-2</v>
      </c>
      <c r="L13" s="218"/>
      <c r="M13" s="217"/>
      <c r="N13" s="217"/>
      <c r="O13" s="217"/>
      <c r="P13" s="217"/>
      <c r="Q13" s="217"/>
      <c r="R13" s="217"/>
      <c r="S13" s="217"/>
    </row>
    <row r="14" spans="1:21" ht="12.9" customHeight="1">
      <c r="A14" s="718"/>
      <c r="B14" s="719"/>
      <c r="C14" s="318" t="s">
        <v>0</v>
      </c>
      <c r="D14" s="319">
        <v>417347</v>
      </c>
      <c r="E14" s="320">
        <v>141237.02531675113</v>
      </c>
      <c r="F14" s="321">
        <v>1506948.25823</v>
      </c>
      <c r="G14" s="322">
        <f>SUM(G8:G13)</f>
        <v>1.0000000000000002</v>
      </c>
      <c r="H14" s="323">
        <f>(E14-I14)/I14</f>
        <v>3.1550524527888257E-2</v>
      </c>
      <c r="I14" s="324">
        <v>136917.21535539071</v>
      </c>
      <c r="J14" s="325">
        <v>1459302.3576599997</v>
      </c>
      <c r="K14" s="387">
        <f>SUM(K8:K13)</f>
        <v>1.0000000000000002</v>
      </c>
      <c r="L14" s="218"/>
      <c r="M14" s="217"/>
      <c r="N14" s="217"/>
      <c r="O14" s="217"/>
      <c r="P14" s="217"/>
      <c r="Q14" s="217"/>
      <c r="R14" s="217"/>
      <c r="S14" s="217"/>
    </row>
    <row r="15" spans="1:21" ht="12.9" customHeight="1">
      <c r="A15" s="720" t="str">
        <f>'3.1'!E6</f>
        <v>únor</v>
      </c>
      <c r="B15" s="721"/>
      <c r="C15" s="345" t="s">
        <v>4</v>
      </c>
      <c r="D15" s="105">
        <v>143</v>
      </c>
      <c r="E15" s="101">
        <v>25906.896808895359</v>
      </c>
      <c r="F15" s="101">
        <v>276620.01243</v>
      </c>
      <c r="G15" s="106">
        <f>E15/$E$21</f>
        <v>0.19824358544609905</v>
      </c>
      <c r="H15" s="107">
        <f>(E15-I15)/I15</f>
        <v>0.2619123904926457</v>
      </c>
      <c r="I15" s="104">
        <v>20529.869588475478</v>
      </c>
      <c r="J15" s="104">
        <v>218813.34389999998</v>
      </c>
      <c r="K15" s="385">
        <f>I15/$I$21</f>
        <v>0.19242751960751658</v>
      </c>
      <c r="L15" s="218"/>
      <c r="M15" s="217"/>
      <c r="N15" s="217"/>
      <c r="O15" s="217"/>
      <c r="P15" s="217"/>
      <c r="Q15" s="217"/>
      <c r="R15" s="217"/>
      <c r="S15" s="217"/>
    </row>
    <row r="16" spans="1:21" ht="12.9" customHeight="1">
      <c r="A16" s="720"/>
      <c r="B16" s="721"/>
      <c r="C16" s="345" t="s">
        <v>5</v>
      </c>
      <c r="D16" s="100">
        <v>1574</v>
      </c>
      <c r="E16" s="101">
        <v>24615.477687014773</v>
      </c>
      <c r="F16" s="101">
        <v>262830.86343999999</v>
      </c>
      <c r="G16" s="102">
        <f t="shared" ref="G16:G20" si="3">E16/$E$21</f>
        <v>0.18836144638005101</v>
      </c>
      <c r="H16" s="103">
        <f t="shared" ref="H16:H18" si="4">(E16-I16)/I16</f>
        <v>0.17166899587188611</v>
      </c>
      <c r="I16" s="104">
        <v>21008.90078489907</v>
      </c>
      <c r="J16" s="104">
        <v>223918.79942000002</v>
      </c>
      <c r="K16" s="386">
        <f t="shared" ref="K16:K20" si="5">I16/$I$21</f>
        <v>0.19691750355725185</v>
      </c>
      <c r="L16" s="219"/>
      <c r="M16" s="217"/>
      <c r="N16" s="217"/>
      <c r="O16" s="217"/>
      <c r="P16" s="217"/>
      <c r="Q16" s="217"/>
      <c r="R16" s="217"/>
      <c r="S16" s="217"/>
    </row>
    <row r="17" spans="1:20" ht="12.9" customHeight="1">
      <c r="A17" s="720"/>
      <c r="B17" s="721"/>
      <c r="C17" s="345" t="s">
        <v>6</v>
      </c>
      <c r="D17" s="100">
        <v>38659</v>
      </c>
      <c r="E17" s="101">
        <v>32716.779356781335</v>
      </c>
      <c r="F17" s="101">
        <v>349332.21596</v>
      </c>
      <c r="G17" s="102">
        <f t="shared" si="3"/>
        <v>0.25035386105024598</v>
      </c>
      <c r="H17" s="103">
        <f t="shared" si="4"/>
        <v>0.24571885440280408</v>
      </c>
      <c r="I17" s="104">
        <v>26263.373345557746</v>
      </c>
      <c r="J17" s="104">
        <v>279922.45231999998</v>
      </c>
      <c r="K17" s="386">
        <f>I17/$I$21</f>
        <v>0.24616794410855924</v>
      </c>
      <c r="L17" s="218"/>
      <c r="M17" s="217"/>
      <c r="N17" s="217"/>
      <c r="O17" s="217"/>
      <c r="P17" s="217"/>
      <c r="Q17" s="217"/>
      <c r="R17" s="217"/>
      <c r="S17" s="217"/>
    </row>
    <row r="18" spans="1:20" ht="12.9" customHeight="1">
      <c r="A18" s="720"/>
      <c r="B18" s="721"/>
      <c r="C18" s="345" t="s">
        <v>7</v>
      </c>
      <c r="D18" s="100">
        <v>376658</v>
      </c>
      <c r="E18" s="101">
        <v>44022.858351515941</v>
      </c>
      <c r="F18" s="101">
        <v>470052.46124999999</v>
      </c>
      <c r="G18" s="102">
        <f t="shared" si="3"/>
        <v>0.33686972799434972</v>
      </c>
      <c r="H18" s="103">
        <f t="shared" si="4"/>
        <v>0.23520319929004729</v>
      </c>
      <c r="I18" s="104">
        <v>35640.175136219514</v>
      </c>
      <c r="J18" s="104">
        <v>379863.05468</v>
      </c>
      <c r="K18" s="386">
        <f>I18/$I$21</f>
        <v>0.33405718776168236</v>
      </c>
      <c r="L18" s="218"/>
      <c r="M18" s="217"/>
      <c r="N18" s="217"/>
      <c r="O18" s="217"/>
      <c r="P18" s="217"/>
      <c r="Q18" s="217"/>
      <c r="R18" s="217"/>
      <c r="S18" s="217"/>
    </row>
    <row r="19" spans="1:20" ht="12.9" customHeight="1">
      <c r="A19" s="720"/>
      <c r="B19" s="721"/>
      <c r="C19" s="345" t="s">
        <v>107</v>
      </c>
      <c r="D19" s="100">
        <v>35</v>
      </c>
      <c r="E19" s="101">
        <v>1139.1114042037152</v>
      </c>
      <c r="F19" s="101">
        <v>12162.820390000001</v>
      </c>
      <c r="G19" s="102">
        <f t="shared" si="3"/>
        <v>8.7166568291709608E-3</v>
      </c>
      <c r="H19" s="103">
        <f>(E19-I19)/I19</f>
        <v>-4.6722767396981786E-2</v>
      </c>
      <c r="I19" s="104">
        <v>1194.9424209925357</v>
      </c>
      <c r="J19" s="104">
        <v>12842.616709999998</v>
      </c>
      <c r="K19" s="386">
        <f>I19/$I$21</f>
        <v>1.1200256541058211E-2</v>
      </c>
      <c r="L19" s="218"/>
      <c r="M19" s="217"/>
      <c r="N19" s="217"/>
      <c r="O19" s="217"/>
      <c r="P19" s="217"/>
      <c r="Q19" s="217"/>
      <c r="R19" s="217"/>
      <c r="S19" s="217"/>
    </row>
    <row r="20" spans="1:20" ht="12.9" customHeight="1">
      <c r="A20" s="720"/>
      <c r="B20" s="721"/>
      <c r="C20" s="345" t="s">
        <v>109</v>
      </c>
      <c r="D20" s="108"/>
      <c r="E20" s="101">
        <v>2281.0205356134111</v>
      </c>
      <c r="F20" s="101">
        <v>24355.51341</v>
      </c>
      <c r="G20" s="102">
        <f t="shared" si="3"/>
        <v>1.7454722300083346E-2</v>
      </c>
      <c r="H20" s="103">
        <f t="shared" ref="H20" si="6">(E20-I20)/I20</f>
        <v>0.11183463155441929</v>
      </c>
      <c r="I20" s="104">
        <v>2051.5825563234989</v>
      </c>
      <c r="J20" s="104">
        <v>21867.412270000001</v>
      </c>
      <c r="K20" s="386">
        <f t="shared" si="5"/>
        <v>1.9229588423931875E-2</v>
      </c>
      <c r="L20" s="218"/>
      <c r="M20" s="217"/>
      <c r="N20" s="217"/>
      <c r="O20" s="217"/>
      <c r="P20" s="217"/>
      <c r="Q20" s="217"/>
      <c r="R20" s="217"/>
      <c r="S20" s="217"/>
    </row>
    <row r="21" spans="1:20" ht="12.9" customHeight="1">
      <c r="A21" s="720"/>
      <c r="B21" s="721"/>
      <c r="C21" s="318" t="s">
        <v>0</v>
      </c>
      <c r="D21" s="319">
        <v>417069</v>
      </c>
      <c r="E21" s="320">
        <v>130682.14414402453</v>
      </c>
      <c r="F21" s="321">
        <v>1395353.8868799999</v>
      </c>
      <c r="G21" s="322">
        <f>SUM(G15:G20)</f>
        <v>1.0000000000000002</v>
      </c>
      <c r="H21" s="323">
        <f>(E21-I21)/I21</f>
        <v>0.22489043324185873</v>
      </c>
      <c r="I21" s="324">
        <v>106688.84383246783</v>
      </c>
      <c r="J21" s="325">
        <v>1137227.6793</v>
      </c>
      <c r="K21" s="387">
        <f>SUM(K15:K20)</f>
        <v>1.0000000000000002</v>
      </c>
      <c r="L21" s="218"/>
      <c r="M21" s="217"/>
      <c r="N21" s="217"/>
      <c r="O21" s="217"/>
      <c r="P21" s="217"/>
      <c r="Q21" s="217"/>
      <c r="R21" s="217"/>
      <c r="S21" s="217"/>
    </row>
    <row r="22" spans="1:20" ht="12.9" customHeight="1">
      <c r="A22" s="720" t="str">
        <f>'3.1'!F6</f>
        <v>březen</v>
      </c>
      <c r="B22" s="721"/>
      <c r="C22" s="344" t="s">
        <v>4</v>
      </c>
      <c r="D22" s="105">
        <v>143</v>
      </c>
      <c r="E22" s="250">
        <v>21434.594730286884</v>
      </c>
      <c r="F22" s="250">
        <v>228530.21466999999</v>
      </c>
      <c r="G22" s="106">
        <f>E22/$E$28</f>
        <v>0.19114229555353474</v>
      </c>
      <c r="H22" s="107">
        <f>(E22-I22)/I22</f>
        <v>6.0304374707899747E-2</v>
      </c>
      <c r="I22" s="462">
        <v>20215.510981166932</v>
      </c>
      <c r="J22" s="462">
        <v>215552.57952</v>
      </c>
      <c r="K22" s="385">
        <f>I22/$I$28</f>
        <v>0.20111274455048986</v>
      </c>
      <c r="L22" s="101"/>
      <c r="M22" s="217"/>
      <c r="N22" s="217"/>
      <c r="O22" s="217"/>
      <c r="P22" s="217"/>
      <c r="Q22" s="217"/>
      <c r="R22" s="217"/>
      <c r="S22" s="217"/>
      <c r="T22" s="101"/>
    </row>
    <row r="23" spans="1:20" ht="12.9" customHeight="1">
      <c r="A23" s="720"/>
      <c r="B23" s="721"/>
      <c r="C23" s="345" t="s">
        <v>5</v>
      </c>
      <c r="D23" s="100">
        <v>1555</v>
      </c>
      <c r="E23" s="101">
        <v>21059.342445201302</v>
      </c>
      <c r="F23" s="101">
        <v>224529.36969999998</v>
      </c>
      <c r="G23" s="102">
        <f t="shared" ref="G23:G27" si="7">E23/$E$28</f>
        <v>0.18779599560779242</v>
      </c>
      <c r="H23" s="103">
        <f t="shared" ref="H23:H27" si="8">(E23-I23)/I23</f>
        <v>8.0251995684765945E-2</v>
      </c>
      <c r="I23" s="104">
        <v>19494.842434289509</v>
      </c>
      <c r="J23" s="104">
        <v>207868.66647</v>
      </c>
      <c r="K23" s="386">
        <f t="shared" ref="K23:K27" si="9">I23/$I$28</f>
        <v>0.19394321865976388</v>
      </c>
      <c r="L23" s="101"/>
      <c r="M23" s="217"/>
      <c r="N23" s="217"/>
      <c r="O23" s="217"/>
      <c r="P23" s="217"/>
      <c r="Q23" s="217"/>
      <c r="R23" s="217"/>
      <c r="S23" s="217"/>
      <c r="T23" s="101"/>
    </row>
    <row r="24" spans="1:20" ht="12.9" customHeight="1">
      <c r="A24" s="720"/>
      <c r="B24" s="721"/>
      <c r="C24" s="345" t="s">
        <v>6</v>
      </c>
      <c r="D24" s="100">
        <v>38681</v>
      </c>
      <c r="E24" s="101">
        <v>27874.118634370971</v>
      </c>
      <c r="F24" s="101">
        <v>297186.78558952099</v>
      </c>
      <c r="G24" s="102">
        <f t="shared" si="7"/>
        <v>0.24856653878213614</v>
      </c>
      <c r="H24" s="103">
        <f t="shared" si="8"/>
        <v>0.13089431031291576</v>
      </c>
      <c r="I24" s="104">
        <v>24647.854693563953</v>
      </c>
      <c r="J24" s="104">
        <v>262813.95726931898</v>
      </c>
      <c r="K24" s="386">
        <f t="shared" si="9"/>
        <v>0.24520763829924122</v>
      </c>
      <c r="L24" s="101"/>
      <c r="M24" s="217"/>
      <c r="N24" s="217"/>
      <c r="O24" s="217"/>
      <c r="P24" s="217"/>
      <c r="Q24" s="217"/>
      <c r="R24" s="217"/>
      <c r="S24" s="217"/>
      <c r="T24" s="101"/>
    </row>
    <row r="25" spans="1:20" ht="12.9" customHeight="1">
      <c r="A25" s="720"/>
      <c r="B25" s="721"/>
      <c r="C25" s="345" t="s">
        <v>7</v>
      </c>
      <c r="D25" s="100">
        <v>376247</v>
      </c>
      <c r="E25" s="101">
        <v>38461.557754897272</v>
      </c>
      <c r="F25" s="101">
        <v>410067.37712055299</v>
      </c>
      <c r="G25" s="102">
        <f t="shared" si="7"/>
        <v>0.34297967992126926</v>
      </c>
      <c r="H25" s="103">
        <f t="shared" si="8"/>
        <v>0.15907612042208966</v>
      </c>
      <c r="I25" s="104">
        <v>33182.943792242993</v>
      </c>
      <c r="J25" s="104">
        <v>353821.49401270103</v>
      </c>
      <c r="K25" s="386">
        <f t="shared" si="9"/>
        <v>0.33011843749780906</v>
      </c>
      <c r="L25" s="101"/>
      <c r="M25" s="217"/>
      <c r="N25" s="217"/>
      <c r="O25" s="217"/>
      <c r="P25" s="217"/>
      <c r="Q25" s="217"/>
      <c r="R25" s="217"/>
      <c r="S25" s="217"/>
      <c r="T25" s="101"/>
    </row>
    <row r="26" spans="1:20" ht="12.9" customHeight="1">
      <c r="A26" s="720"/>
      <c r="B26" s="721"/>
      <c r="C26" s="345" t="s">
        <v>107</v>
      </c>
      <c r="D26" s="100">
        <v>35</v>
      </c>
      <c r="E26" s="101">
        <v>1247.2723904797163</v>
      </c>
      <c r="F26" s="101">
        <v>13298.101990000001</v>
      </c>
      <c r="G26" s="102">
        <f t="shared" si="7"/>
        <v>1.1122510637440302E-2</v>
      </c>
      <c r="H26" s="103">
        <f t="shared" si="8"/>
        <v>0.24657753515994535</v>
      </c>
      <c r="I26" s="104">
        <v>1000.557410429895</v>
      </c>
      <c r="J26" s="104">
        <v>10668.69534</v>
      </c>
      <c r="K26" s="386">
        <f t="shared" si="9"/>
        <v>9.9539827155173642E-3</v>
      </c>
      <c r="L26" s="101"/>
      <c r="M26" s="217"/>
      <c r="N26" s="217"/>
      <c r="O26" s="217"/>
      <c r="P26" s="217"/>
      <c r="Q26" s="217"/>
      <c r="R26" s="217"/>
      <c r="S26" s="217"/>
      <c r="T26" s="101"/>
    </row>
    <row r="27" spans="1:20" ht="12.9" customHeight="1">
      <c r="A27" s="720"/>
      <c r="B27" s="721"/>
      <c r="C27" s="345" t="s">
        <v>109</v>
      </c>
      <c r="D27" s="108"/>
      <c r="E27" s="101">
        <v>2062.5788775670576</v>
      </c>
      <c r="F27" s="101">
        <v>21990.693040000002</v>
      </c>
      <c r="G27" s="102">
        <f t="shared" si="7"/>
        <v>1.8392979497827144E-2</v>
      </c>
      <c r="H27" s="103">
        <f t="shared" si="8"/>
        <v>4.3503835256412084E-2</v>
      </c>
      <c r="I27" s="104">
        <v>1976.5896471863337</v>
      </c>
      <c r="J27" s="104">
        <v>21075.884840000002</v>
      </c>
      <c r="K27" s="386">
        <f t="shared" si="9"/>
        <v>1.9663978277178404E-2</v>
      </c>
      <c r="L27" s="101"/>
      <c r="M27" s="217"/>
      <c r="N27" s="217"/>
      <c r="O27" s="217"/>
      <c r="P27" s="217"/>
      <c r="Q27" s="217"/>
      <c r="R27" s="217"/>
      <c r="S27" s="217"/>
      <c r="T27" s="101"/>
    </row>
    <row r="28" spans="1:20" ht="12.9" customHeight="1">
      <c r="A28" s="720"/>
      <c r="B28" s="721"/>
      <c r="C28" s="318" t="s">
        <v>0</v>
      </c>
      <c r="D28" s="319">
        <v>416661</v>
      </c>
      <c r="E28" s="320">
        <v>112139.46483280321</v>
      </c>
      <c r="F28" s="321">
        <v>1195602.5421100741</v>
      </c>
      <c r="G28" s="322">
        <f>SUM(G22:G27)</f>
        <v>1</v>
      </c>
      <c r="H28" s="323">
        <f>(E28-I28)/I28</f>
        <v>0.11561244066294435</v>
      </c>
      <c r="I28" s="324">
        <v>100518.29895887963</v>
      </c>
      <c r="J28" s="325">
        <v>1071801.27745202</v>
      </c>
      <c r="K28" s="387">
        <f>SUM(K22:K27)</f>
        <v>0.99999999999999967</v>
      </c>
      <c r="M28" s="217"/>
      <c r="N28" s="217"/>
      <c r="O28" s="217"/>
      <c r="P28" s="217"/>
      <c r="Q28" s="217"/>
      <c r="R28" s="217"/>
      <c r="S28" s="217"/>
    </row>
    <row r="29" spans="1:20" ht="12.9" customHeight="1">
      <c r="A29" s="722" t="str">
        <f>'3.1'!G6</f>
        <v>I. čtvrtletí</v>
      </c>
      <c r="B29" s="723"/>
      <c r="C29" s="345" t="s">
        <v>4</v>
      </c>
      <c r="D29" s="100">
        <f>D22</f>
        <v>143</v>
      </c>
      <c r="E29" s="101">
        <f>E8+E15+E22</f>
        <v>73767.478248455765</v>
      </c>
      <c r="F29" s="101">
        <f>F8+F15+F22</f>
        <v>787106.06699999992</v>
      </c>
      <c r="G29" s="102">
        <f>E29/$E$35</f>
        <v>0.1920734795720464</v>
      </c>
      <c r="H29" s="103">
        <f>(E29-I29)/I29</f>
        <v>0.11263835251351642</v>
      </c>
      <c r="I29" s="104">
        <f>I8+I15+I22</f>
        <v>66299.600478278167</v>
      </c>
      <c r="J29" s="104">
        <f>J8+J15+J22</f>
        <v>706730.01640999992</v>
      </c>
      <c r="K29" s="386">
        <f>I29/$I$35</f>
        <v>0.19266174831485583</v>
      </c>
      <c r="M29" s="217"/>
      <c r="N29" s="217"/>
      <c r="O29" s="217"/>
      <c r="P29" s="217"/>
      <c r="Q29" s="217"/>
      <c r="R29" s="217"/>
      <c r="S29" s="217"/>
    </row>
    <row r="30" spans="1:20" ht="12.9" customHeight="1">
      <c r="A30" s="720"/>
      <c r="B30" s="721"/>
      <c r="C30" s="345" t="s">
        <v>5</v>
      </c>
      <c r="D30" s="100">
        <f t="shared" ref="D30:D33" si="10">D23</f>
        <v>1555</v>
      </c>
      <c r="E30" s="101">
        <f>E9+E16+E23</f>
        <v>72330.809327339142</v>
      </c>
      <c r="F30" s="101">
        <f t="shared" ref="F30" si="11">F9+F16+F23</f>
        <v>771770.14087</v>
      </c>
      <c r="G30" s="102">
        <f t="shared" ref="G30:G34" si="12">E30/$E$35</f>
        <v>0.18833272544537724</v>
      </c>
      <c r="H30" s="103">
        <f t="shared" ref="H30:H32" si="13">(E30-I30)/I30</f>
        <v>7.1865308674579215E-2</v>
      </c>
      <c r="I30" s="104">
        <f>I9+I16+I23</f>
        <v>67481.248569169751</v>
      </c>
      <c r="J30" s="104">
        <f t="shared" ref="J30" si="14">J9+J16+J23</f>
        <v>719321.33884999994</v>
      </c>
      <c r="K30" s="386">
        <f t="shared" ref="K30:K34" si="15">I30/$I$35</f>
        <v>0.19609553050120054</v>
      </c>
      <c r="M30" s="217"/>
      <c r="N30" s="217"/>
      <c r="O30" s="217"/>
      <c r="P30" s="217"/>
      <c r="Q30" s="217"/>
      <c r="R30" s="217"/>
      <c r="S30" s="217"/>
    </row>
    <row r="31" spans="1:20" ht="12.9" customHeight="1">
      <c r="A31" s="720"/>
      <c r="B31" s="721"/>
      <c r="C31" s="345" t="s">
        <v>6</v>
      </c>
      <c r="D31" s="100">
        <f t="shared" si="10"/>
        <v>38681</v>
      </c>
      <c r="E31" s="101">
        <f t="shared" ref="E31:F34" si="16">E10+E17+E24</f>
        <v>96291.674612906936</v>
      </c>
      <c r="F31" s="101">
        <f t="shared" si="16"/>
        <v>1027433.5686495211</v>
      </c>
      <c r="G31" s="102">
        <f t="shared" si="12"/>
        <v>0.25072128580059588</v>
      </c>
      <c r="H31" s="103">
        <f t="shared" si="13"/>
        <v>0.13483152569428944</v>
      </c>
      <c r="I31" s="104">
        <f t="shared" ref="I31:J33" si="17">I10+I17+I24</f>
        <v>84851.074747853636</v>
      </c>
      <c r="J31" s="104">
        <f t="shared" si="17"/>
        <v>904476.88355931907</v>
      </c>
      <c r="K31" s="386">
        <f t="shared" si="15"/>
        <v>0.24657096406896101</v>
      </c>
      <c r="M31" s="217"/>
      <c r="N31" s="217"/>
      <c r="O31" s="217"/>
      <c r="P31" s="217"/>
      <c r="Q31" s="217"/>
      <c r="R31" s="217"/>
      <c r="S31" s="217"/>
    </row>
    <row r="32" spans="1:20" ht="12.9" customHeight="1">
      <c r="A32" s="720"/>
      <c r="B32" s="721"/>
      <c r="C32" s="345" t="s">
        <v>7</v>
      </c>
      <c r="D32" s="100">
        <f t="shared" si="10"/>
        <v>376247</v>
      </c>
      <c r="E32" s="101">
        <f>E11+E18+E25</f>
        <v>131391.42792878707</v>
      </c>
      <c r="F32" s="101">
        <f t="shared" si="16"/>
        <v>1401940.229950553</v>
      </c>
      <c r="G32" s="102">
        <f t="shared" si="12"/>
        <v>0.34211293848519475</v>
      </c>
      <c r="H32" s="103">
        <f t="shared" si="13"/>
        <v>0.13443629213389816</v>
      </c>
      <c r="I32" s="104">
        <f>I11+I18+I25</f>
        <v>115820.89610482848</v>
      </c>
      <c r="J32" s="104">
        <f t="shared" si="17"/>
        <v>1234600.134352701</v>
      </c>
      <c r="K32" s="386">
        <f t="shared" si="15"/>
        <v>0.33656698040375643</v>
      </c>
      <c r="M32" s="217"/>
      <c r="N32" s="217"/>
      <c r="O32" s="217"/>
      <c r="P32" s="217"/>
      <c r="Q32" s="217"/>
      <c r="R32" s="217"/>
      <c r="S32" s="217"/>
    </row>
    <row r="33" spans="1:20" ht="12.9" customHeight="1">
      <c r="A33" s="720"/>
      <c r="B33" s="721"/>
      <c r="C33" s="345" t="s">
        <v>107</v>
      </c>
      <c r="D33" s="100">
        <f t="shared" si="10"/>
        <v>35</v>
      </c>
      <c r="E33" s="101">
        <f>E12+E19+E26</f>
        <v>3541.8830524785985</v>
      </c>
      <c r="F33" s="101">
        <f t="shared" si="16"/>
        <v>37789.68778</v>
      </c>
      <c r="G33" s="102">
        <f t="shared" si="12"/>
        <v>9.2222456057872194E-3</v>
      </c>
      <c r="H33" s="103">
        <f>(E33-I33)/I33</f>
        <v>9.3557847641520281E-2</v>
      </c>
      <c r="I33" s="104">
        <f>I12+I19+I26</f>
        <v>3238.8620868273124</v>
      </c>
      <c r="J33" s="104">
        <f t="shared" si="17"/>
        <v>34631.761709999999</v>
      </c>
      <c r="K33" s="386">
        <f t="shared" si="15"/>
        <v>9.4118943055063499E-3</v>
      </c>
      <c r="M33" s="217"/>
      <c r="N33" s="217"/>
      <c r="O33" s="217"/>
      <c r="P33" s="217"/>
      <c r="Q33" s="217"/>
      <c r="R33" s="217"/>
      <c r="S33" s="217"/>
    </row>
    <row r="34" spans="1:20" ht="12.9" customHeight="1">
      <c r="A34" s="720"/>
      <c r="B34" s="721"/>
      <c r="C34" s="345" t="s">
        <v>109</v>
      </c>
      <c r="D34" s="100"/>
      <c r="E34" s="101">
        <f t="shared" si="16"/>
        <v>6735.3611236113829</v>
      </c>
      <c r="F34" s="101">
        <f t="shared" si="16"/>
        <v>71864.992970000007</v>
      </c>
      <c r="G34" s="102">
        <f t="shared" si="12"/>
        <v>1.7537325090998458E-2</v>
      </c>
      <c r="H34" s="103">
        <f t="shared" ref="H34" si="18">(E34-I34)/I34</f>
        <v>4.7054282900645845E-2</v>
      </c>
      <c r="I34" s="104">
        <f t="shared" ref="I34:J34" si="19">I13+I20+I27</f>
        <v>6432.6761597808163</v>
      </c>
      <c r="J34" s="104">
        <f t="shared" si="19"/>
        <v>68571.179530000009</v>
      </c>
      <c r="K34" s="386">
        <f t="shared" si="15"/>
        <v>1.8692882405719903E-2</v>
      </c>
      <c r="M34" s="217"/>
      <c r="N34" s="217"/>
      <c r="O34" s="217"/>
      <c r="P34" s="217"/>
      <c r="Q34" s="217"/>
      <c r="R34" s="217"/>
      <c r="S34" s="217"/>
    </row>
    <row r="35" spans="1:20" ht="12.9" customHeight="1">
      <c r="A35" s="720"/>
      <c r="B35" s="721"/>
      <c r="C35" s="318" t="s">
        <v>0</v>
      </c>
      <c r="D35" s="319">
        <f>SUM(D29:D34)</f>
        <v>416661</v>
      </c>
      <c r="E35" s="320">
        <f>SUM(E29:E34)</f>
        <v>384058.63429357891</v>
      </c>
      <c r="F35" s="321">
        <f>SUM(F29:F34)</f>
        <v>4097904.6872200738</v>
      </c>
      <c r="G35" s="322">
        <f>SUM(G29:G34)</f>
        <v>1</v>
      </c>
      <c r="H35" s="323">
        <f>(E35-I35)/I35</f>
        <v>0.11604606067964647</v>
      </c>
      <c r="I35" s="324">
        <f>SUM(I29:I34)</f>
        <v>344124.35814673814</v>
      </c>
      <c r="J35" s="325">
        <f>SUM(J29:J34)</f>
        <v>3668331.3144120197</v>
      </c>
      <c r="K35" s="387">
        <f>SUM(K29:K34)</f>
        <v>1</v>
      </c>
      <c r="M35" s="217"/>
      <c r="N35" s="217"/>
      <c r="O35" s="217"/>
      <c r="P35" s="217"/>
      <c r="Q35" s="217"/>
      <c r="R35" s="217"/>
      <c r="S35" s="217"/>
    </row>
    <row r="36" spans="1:20" ht="20.100000000000001" customHeight="1">
      <c r="A36" s="248"/>
      <c r="B36" s="249"/>
      <c r="C36" s="188"/>
      <c r="D36" s="250"/>
      <c r="E36" s="250"/>
      <c r="F36" s="250"/>
      <c r="G36" s="251"/>
      <c r="H36" s="252"/>
      <c r="I36" s="253"/>
      <c r="J36" s="253"/>
      <c r="K36" s="254"/>
    </row>
    <row r="37" spans="1:20" ht="15" customHeight="1">
      <c r="A37" s="711" t="s">
        <v>65</v>
      </c>
      <c r="B37" s="711"/>
      <c r="C37" s="711"/>
      <c r="D37" s="711"/>
      <c r="E37" s="711"/>
      <c r="F37" s="349"/>
      <c r="G37" s="711" t="s">
        <v>66</v>
      </c>
      <c r="H37" s="711"/>
      <c r="I37" s="711"/>
      <c r="J37" s="711"/>
      <c r="K37" s="711"/>
      <c r="M37" s="218"/>
      <c r="N37" s="218"/>
      <c r="O37" s="218"/>
      <c r="P37" s="218"/>
      <c r="Q37" s="218"/>
      <c r="R37" s="218"/>
      <c r="S37" s="218"/>
    </row>
    <row r="38" spans="1:20" ht="15" customHeight="1">
      <c r="A38" s="712" t="str">
        <f>A29</f>
        <v>I. čtvrtletí</v>
      </c>
      <c r="B38" s="685"/>
      <c r="C38" s="685"/>
      <c r="D38" s="685"/>
      <c r="E38" s="685"/>
      <c r="F38" s="349"/>
      <c r="G38" s="713" t="str">
        <f>A29</f>
        <v>I. čtvrtletí</v>
      </c>
      <c r="H38" s="713"/>
      <c r="I38" s="713"/>
      <c r="J38" s="713"/>
      <c r="K38" s="713"/>
      <c r="M38" s="218"/>
      <c r="N38" s="218"/>
      <c r="O38" s="218"/>
      <c r="P38" s="218"/>
      <c r="Q38" s="218"/>
      <c r="R38" s="218"/>
      <c r="S38" s="218"/>
    </row>
    <row r="39" spans="1:20" ht="15" customHeight="1">
      <c r="A39" s="99"/>
      <c r="B39" s="99"/>
      <c r="C39" s="99"/>
      <c r="D39" s="76"/>
      <c r="E39" s="76"/>
      <c r="F39" s="76"/>
      <c r="G39" s="99"/>
      <c r="H39" s="99"/>
      <c r="I39" s="99"/>
      <c r="J39" s="99"/>
      <c r="K39" s="99"/>
      <c r="M39" s="218"/>
      <c r="N39" s="218"/>
      <c r="O39" s="218"/>
      <c r="P39" s="218"/>
      <c r="Q39" s="218"/>
      <c r="R39" s="218"/>
      <c r="S39" s="218"/>
      <c r="T39" s="218"/>
    </row>
    <row r="40" spans="1:20" ht="15" customHeight="1">
      <c r="A40" s="99"/>
      <c r="B40" s="99"/>
      <c r="C40" s="99"/>
      <c r="D40" s="76"/>
      <c r="E40" s="76"/>
      <c r="F40" s="76"/>
      <c r="G40" s="99"/>
      <c r="H40" s="99"/>
      <c r="I40" s="99"/>
      <c r="J40" s="99"/>
      <c r="K40" s="99"/>
    </row>
    <row r="41" spans="1:20" ht="15" customHeight="1">
      <c r="A41" s="99"/>
      <c r="B41" s="99"/>
      <c r="C41" s="99"/>
      <c r="D41" s="76"/>
      <c r="E41" s="76"/>
      <c r="F41" s="76"/>
      <c r="G41" s="99"/>
      <c r="H41" s="99"/>
      <c r="I41" s="99"/>
      <c r="J41" s="99"/>
      <c r="K41" s="99"/>
    </row>
    <row r="42" spans="1:20" ht="15" customHeight="1">
      <c r="A42" s="99"/>
      <c r="B42" s="99"/>
      <c r="C42" s="99">
        <f>E4</f>
        <v>2021</v>
      </c>
      <c r="D42" s="99">
        <f>I4</f>
        <v>2020</v>
      </c>
      <c r="E42" s="76"/>
      <c r="F42" s="76"/>
      <c r="G42" s="76"/>
      <c r="H42" s="99"/>
      <c r="I42" s="99">
        <f>E4</f>
        <v>2021</v>
      </c>
      <c r="J42" s="99">
        <f>I4</f>
        <v>2020</v>
      </c>
      <c r="K42" s="99"/>
    </row>
    <row r="43" spans="1:20" ht="15" customHeight="1">
      <c r="A43" s="99"/>
      <c r="B43" s="99" t="str">
        <f>A8</f>
        <v>leden</v>
      </c>
      <c r="C43" s="73">
        <f>E14</f>
        <v>141237.02531675113</v>
      </c>
      <c r="D43" s="73">
        <f>I14</f>
        <v>136917.21535539071</v>
      </c>
      <c r="E43" s="76"/>
      <c r="F43" s="76"/>
      <c r="G43" s="76"/>
      <c r="H43" s="99" t="str">
        <f>A8</f>
        <v>leden</v>
      </c>
      <c r="I43" s="221">
        <f>E14/E35</f>
        <v>0.36774860061807096</v>
      </c>
      <c r="J43" s="221">
        <f>I14/I35</f>
        <v>0.39787132794885682</v>
      </c>
      <c r="K43" s="99"/>
    </row>
    <row r="44" spans="1:20" ht="15" customHeight="1">
      <c r="A44" s="99"/>
      <c r="B44" s="99" t="str">
        <f>A15</f>
        <v>únor</v>
      </c>
      <c r="C44" s="73">
        <f>E21</f>
        <v>130682.14414402453</v>
      </c>
      <c r="D44" s="73">
        <f>I21</f>
        <v>106688.84383246783</v>
      </c>
      <c r="E44" s="76"/>
      <c r="F44" s="76"/>
      <c r="G44" s="76"/>
      <c r="H44" s="99" t="str">
        <f>A15</f>
        <v>únor</v>
      </c>
      <c r="I44" s="221">
        <f>E21/E35</f>
        <v>0.34026612729172379</v>
      </c>
      <c r="J44" s="221">
        <f>I21/I35</f>
        <v>0.31002991013781889</v>
      </c>
      <c r="K44" s="99"/>
    </row>
    <row r="45" spans="1:20" ht="15" customHeight="1">
      <c r="A45" s="99"/>
      <c r="B45" s="99" t="str">
        <f>A22</f>
        <v>březen</v>
      </c>
      <c r="C45" s="73">
        <f>E28</f>
        <v>112139.46483280321</v>
      </c>
      <c r="D45" s="73">
        <f>I28</f>
        <v>100518.29895887963</v>
      </c>
      <c r="E45" s="76"/>
      <c r="F45" s="76"/>
      <c r="G45" s="76"/>
      <c r="H45" s="99" t="str">
        <f>A22</f>
        <v>březen</v>
      </c>
      <c r="I45" s="221">
        <f>E28/E35</f>
        <v>0.29198527209020508</v>
      </c>
      <c r="J45" s="221">
        <f>I28/I35</f>
        <v>0.2920987619133244</v>
      </c>
      <c r="K45" s="99"/>
    </row>
    <row r="46" spans="1:20" ht="15" customHeight="1">
      <c r="A46" s="99"/>
      <c r="B46" s="99"/>
      <c r="C46" s="73">
        <f>SUM(C43:C45)</f>
        <v>384058.63429357891</v>
      </c>
      <c r="D46" s="73">
        <f>SUM(D43:D45)</f>
        <v>344124.35814673814</v>
      </c>
      <c r="E46" s="99"/>
      <c r="F46" s="99"/>
      <c r="G46" s="99"/>
      <c r="H46" s="99"/>
      <c r="I46" s="133">
        <f>SUM(I43:I45)</f>
        <v>0.99999999999999989</v>
      </c>
      <c r="J46" s="133">
        <f>SUM(J43:J45)</f>
        <v>1</v>
      </c>
      <c r="K46" s="99"/>
    </row>
    <row r="47" spans="1:20" ht="15" customHeight="1">
      <c r="A47" s="99"/>
      <c r="B47" s="99"/>
      <c r="C47" s="99"/>
      <c r="D47" s="99"/>
      <c r="E47" s="99"/>
      <c r="F47" s="99"/>
      <c r="G47" s="99"/>
      <c r="H47" s="99"/>
      <c r="I47" s="99"/>
      <c r="J47" s="99"/>
      <c r="K47" s="99"/>
    </row>
    <row r="48" spans="1:20" ht="15" customHeight="1">
      <c r="A48" s="99"/>
      <c r="B48" s="99"/>
      <c r="C48" s="99"/>
      <c r="D48" s="99"/>
      <c r="E48" s="99"/>
      <c r="F48" s="99"/>
      <c r="G48" s="99"/>
      <c r="H48" s="99"/>
      <c r="I48" s="99"/>
      <c r="J48" s="99"/>
      <c r="K48" s="99"/>
    </row>
    <row r="49" spans="1:11" ht="15" customHeight="1">
      <c r="A49" s="99"/>
      <c r="B49" s="99"/>
      <c r="C49" s="99"/>
      <c r="D49" s="99"/>
      <c r="E49" s="99"/>
      <c r="F49" s="99"/>
      <c r="G49" s="99"/>
      <c r="H49" s="99"/>
      <c r="I49" s="99"/>
      <c r="J49" s="99"/>
      <c r="K49" s="99"/>
    </row>
    <row r="50" spans="1:11" ht="15" customHeight="1">
      <c r="A50" s="99"/>
      <c r="B50" s="99"/>
      <c r="C50" s="99"/>
      <c r="D50" s="99"/>
      <c r="E50" s="99"/>
      <c r="F50" s="99"/>
      <c r="G50" s="99"/>
      <c r="H50" s="99"/>
      <c r="I50" s="99"/>
      <c r="J50" s="99"/>
      <c r="K50" s="99"/>
    </row>
    <row r="51" spans="1:11" ht="15" customHeight="1">
      <c r="A51" s="99"/>
      <c r="B51" s="99"/>
      <c r="C51" s="99"/>
      <c r="D51" s="99"/>
      <c r="E51" s="99"/>
      <c r="F51" s="99"/>
      <c r="G51" s="99"/>
      <c r="H51" s="99"/>
      <c r="I51" s="99"/>
      <c r="J51" s="99"/>
      <c r="K51" s="99"/>
    </row>
    <row r="52" spans="1:11" ht="15" customHeight="1">
      <c r="A52" s="99"/>
      <c r="B52" s="99"/>
      <c r="C52" s="99"/>
      <c r="D52" s="99"/>
      <c r="E52" s="99"/>
      <c r="F52" s="99"/>
      <c r="G52" s="99"/>
      <c r="H52" s="99"/>
      <c r="I52" s="99"/>
      <c r="J52" s="99"/>
      <c r="K52" s="99"/>
    </row>
    <row r="53" spans="1:11" ht="15" customHeight="1">
      <c r="A53" s="99"/>
      <c r="B53" s="99"/>
      <c r="C53" s="99"/>
      <c r="D53" s="99"/>
      <c r="E53" s="99"/>
      <c r="F53" s="99"/>
      <c r="G53" s="99"/>
      <c r="H53" s="99"/>
      <c r="I53" s="99"/>
      <c r="J53" s="99"/>
      <c r="K53" s="99"/>
    </row>
    <row r="54" spans="1:11" ht="15" customHeight="1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</row>
    <row r="55" spans="1:11" ht="15" customHeight="1">
      <c r="A55" s="99"/>
      <c r="B55" s="99"/>
      <c r="C55" s="99"/>
      <c r="D55" s="99"/>
      <c r="E55" s="99"/>
      <c r="F55" s="99"/>
      <c r="G55" s="99"/>
      <c r="H55" s="99"/>
      <c r="I55" s="99"/>
      <c r="J55" s="99"/>
      <c r="K55" s="99"/>
    </row>
    <row r="56" spans="1:11" ht="15" customHeight="1">
      <c r="A56" s="99"/>
      <c r="B56" s="99"/>
      <c r="C56" s="99"/>
      <c r="D56" s="99"/>
      <c r="E56" s="99"/>
      <c r="F56" s="99"/>
      <c r="G56" s="99"/>
      <c r="H56" s="99"/>
      <c r="I56" s="99"/>
      <c r="J56" s="99"/>
      <c r="K56" s="99"/>
    </row>
    <row r="57" spans="1:11" ht="15" customHeight="1">
      <c r="A57" s="99"/>
      <c r="B57" s="99"/>
      <c r="C57" s="99"/>
      <c r="D57" s="99"/>
      <c r="E57" s="99"/>
      <c r="F57" s="99"/>
      <c r="G57" s="99"/>
      <c r="H57" s="99"/>
      <c r="I57" s="99"/>
      <c r="J57" s="99"/>
      <c r="K57" s="99"/>
    </row>
    <row r="58" spans="1:11" ht="15" customHeight="1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99"/>
    </row>
    <row r="59" spans="1:11" ht="15" customHeight="1">
      <c r="A59" s="99"/>
      <c r="B59" s="99"/>
      <c r="C59" s="99"/>
      <c r="D59" s="99"/>
      <c r="E59" s="99"/>
      <c r="F59" s="99"/>
      <c r="G59" s="99"/>
      <c r="H59" s="99"/>
      <c r="I59" s="99"/>
      <c r="J59" s="99"/>
      <c r="K59" s="99"/>
    </row>
    <row r="60" spans="1:11" ht="15" customHeight="1">
      <c r="A60" s="99"/>
      <c r="B60" s="99"/>
      <c r="C60" s="99"/>
      <c r="D60" s="99"/>
      <c r="E60" s="99"/>
      <c r="F60" s="99"/>
      <c r="G60" s="99"/>
      <c r="H60" s="99"/>
      <c r="I60" s="99"/>
      <c r="J60" s="99"/>
      <c r="K60" s="99"/>
    </row>
    <row r="61" spans="1:11" ht="15" customHeight="1">
      <c r="A61" s="99"/>
      <c r="B61" s="99"/>
      <c r="C61" s="99"/>
      <c r="D61" s="99"/>
      <c r="E61" s="99"/>
      <c r="F61" s="99"/>
      <c r="G61" s="99"/>
      <c r="H61" s="99"/>
      <c r="I61" s="99"/>
      <c r="J61" s="99"/>
      <c r="K61" s="99"/>
    </row>
    <row r="62" spans="1:11" ht="15" customHeight="1">
      <c r="A62" s="99"/>
      <c r="B62" s="99"/>
      <c r="C62" s="99"/>
      <c r="D62" s="99"/>
      <c r="E62" s="99"/>
      <c r="F62" s="99"/>
      <c r="G62" s="99"/>
      <c r="H62" s="99"/>
      <c r="I62" s="99"/>
      <c r="J62" s="99"/>
      <c r="K62" s="99"/>
    </row>
    <row r="63" spans="1:11" ht="15" customHeight="1">
      <c r="A63" s="99"/>
      <c r="B63" s="99"/>
      <c r="C63" s="99"/>
      <c r="D63" s="99"/>
      <c r="E63" s="99"/>
      <c r="F63" s="99"/>
      <c r="G63" s="99"/>
      <c r="H63" s="99"/>
      <c r="I63" s="99"/>
      <c r="J63" s="99"/>
      <c r="K63" s="99"/>
    </row>
    <row r="64" spans="1:11" ht="15" customHeight="1">
      <c r="A64" s="99"/>
      <c r="B64" s="99"/>
      <c r="C64" s="99"/>
      <c r="D64" s="99"/>
      <c r="E64" s="99"/>
      <c r="F64" s="99"/>
      <c r="G64" s="99"/>
      <c r="H64" s="99"/>
      <c r="I64" s="99"/>
      <c r="J64" s="99"/>
      <c r="K64" s="99"/>
    </row>
    <row r="65" spans="1:11" ht="15" customHeight="1">
      <c r="A65" s="99"/>
      <c r="B65" s="99"/>
      <c r="C65" s="99"/>
      <c r="D65" s="99"/>
      <c r="E65" s="99"/>
      <c r="F65" s="99"/>
      <c r="G65" s="99"/>
      <c r="H65" s="99"/>
      <c r="I65" s="99"/>
      <c r="J65" s="99"/>
      <c r="K65" s="99"/>
    </row>
    <row r="66" spans="1:11" ht="15" customHeight="1">
      <c r="A66" s="99"/>
      <c r="B66" s="99"/>
      <c r="C66" s="99"/>
      <c r="D66" s="99"/>
      <c r="E66" s="99"/>
      <c r="F66" s="99"/>
      <c r="G66" s="99"/>
      <c r="H66" s="99"/>
      <c r="I66" s="99"/>
      <c r="J66" s="99"/>
      <c r="K66" s="99"/>
    </row>
    <row r="67" spans="1:11" ht="15" customHeight="1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99"/>
    </row>
    <row r="68" spans="1:11" ht="15" customHeight="1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</row>
    <row r="69" spans="1:11" ht="15" customHeight="1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</row>
    <row r="70" spans="1:11" ht="15" customHeight="1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</row>
    <row r="71" spans="1:11" ht="15" customHeight="1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</row>
    <row r="72" spans="1:11" ht="15" customHeight="1">
      <c r="A72" s="99"/>
      <c r="B72" s="99"/>
      <c r="C72" s="99"/>
      <c r="D72" s="99"/>
      <c r="E72" s="99"/>
      <c r="F72" s="99"/>
      <c r="G72" s="99"/>
      <c r="H72" s="99"/>
      <c r="I72" s="99"/>
      <c r="J72" s="99"/>
      <c r="K72" s="99"/>
    </row>
    <row r="73" spans="1:11" ht="15" customHeight="1">
      <c r="A73" s="99"/>
      <c r="B73" s="99"/>
      <c r="C73" s="99"/>
      <c r="D73" s="99"/>
      <c r="E73" s="99"/>
      <c r="F73" s="99"/>
      <c r="G73" s="99"/>
      <c r="H73" s="99"/>
      <c r="I73" s="99"/>
      <c r="J73" s="99"/>
      <c r="K73" s="99"/>
    </row>
    <row r="74" spans="1:11" ht="15" customHeight="1">
      <c r="A74" s="99"/>
      <c r="B74" s="99"/>
      <c r="C74" s="99"/>
      <c r="D74" s="99"/>
      <c r="E74" s="99"/>
      <c r="F74" s="99"/>
      <c r="G74" s="99"/>
      <c r="H74" s="99"/>
      <c r="I74" s="99"/>
      <c r="J74" s="99"/>
      <c r="K74" s="99"/>
    </row>
    <row r="75" spans="1:11" ht="15" customHeight="1">
      <c r="A75" s="99"/>
      <c r="B75" s="99"/>
      <c r="C75" s="99"/>
      <c r="D75" s="99"/>
      <c r="E75" s="99"/>
      <c r="F75" s="99"/>
      <c r="G75" s="99"/>
      <c r="H75" s="99"/>
      <c r="I75" s="99"/>
      <c r="J75" s="99"/>
      <c r="K75" s="99"/>
    </row>
    <row r="76" spans="1:11" ht="15" customHeight="1">
      <c r="A76" s="99"/>
      <c r="B76" s="99"/>
      <c r="C76" s="99"/>
      <c r="D76" s="99"/>
      <c r="E76" s="99"/>
      <c r="F76" s="99"/>
      <c r="G76" s="99"/>
      <c r="H76" s="99"/>
      <c r="I76" s="99"/>
      <c r="J76" s="99"/>
      <c r="K76" s="99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19">
    <mergeCell ref="A1:K1"/>
    <mergeCell ref="A2:C2"/>
    <mergeCell ref="A3:D3"/>
    <mergeCell ref="E4:G4"/>
    <mergeCell ref="I4:K4"/>
    <mergeCell ref="G37:K37"/>
    <mergeCell ref="A38:E38"/>
    <mergeCell ref="G38:K38"/>
    <mergeCell ref="A7:B7"/>
    <mergeCell ref="A8:B14"/>
    <mergeCell ref="A15:B21"/>
    <mergeCell ref="A22:B28"/>
    <mergeCell ref="A29:B35"/>
    <mergeCell ref="A37:E37"/>
    <mergeCell ref="G5:G7"/>
    <mergeCell ref="H5:H7"/>
    <mergeCell ref="K5:K7"/>
    <mergeCell ref="E5:F6"/>
    <mergeCell ref="I5:J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/>
  <dimension ref="A1:U93"/>
  <sheetViews>
    <sheetView showGridLines="0" topLeftCell="A4" zoomScaleNormal="100" zoomScaleSheetLayoutView="100" workbookViewId="0">
      <selection activeCell="E8" sqref="E8:E28"/>
    </sheetView>
  </sheetViews>
  <sheetFormatPr defaultColWidth="9.109375" defaultRowHeight="13.8"/>
  <cols>
    <col min="1" max="1" width="9.44140625" style="212" customWidth="1"/>
    <col min="2" max="2" width="3.88671875" style="212" customWidth="1"/>
    <col min="3" max="11" width="9.5546875" style="212" customWidth="1"/>
    <col min="12" max="13" width="9.109375" style="212"/>
    <col min="14" max="14" width="11.109375" style="212" customWidth="1"/>
    <col min="15" max="16384" width="9.109375" style="212"/>
  </cols>
  <sheetData>
    <row r="1" spans="1:21" s="213" customFormat="1" ht="15.6">
      <c r="A1" s="684" t="s">
        <v>267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</row>
    <row r="2" spans="1:21" ht="6" customHeight="1">
      <c r="A2" s="690"/>
      <c r="B2" s="690"/>
      <c r="C2" s="690"/>
      <c r="D2" s="214"/>
      <c r="E2" s="214"/>
      <c r="F2" s="215"/>
      <c r="G2" s="216"/>
      <c r="H2" s="216"/>
      <c r="I2" s="216"/>
      <c r="J2" s="81"/>
      <c r="K2" s="81"/>
    </row>
    <row r="3" spans="1:21" ht="12.9" customHeight="1">
      <c r="A3" s="696" t="s">
        <v>102</v>
      </c>
      <c r="B3" s="696"/>
      <c r="C3" s="696"/>
      <c r="D3" s="698"/>
      <c r="E3" s="379"/>
      <c r="F3" s="380"/>
      <c r="G3" s="269"/>
      <c r="H3" s="270"/>
      <c r="I3" s="381"/>
      <c r="J3" s="382"/>
      <c r="K3" s="382"/>
    </row>
    <row r="4" spans="1:21" ht="24.9" customHeight="1">
      <c r="A4" s="261"/>
      <c r="B4" s="261"/>
      <c r="C4" s="261"/>
      <c r="D4" s="271"/>
      <c r="E4" s="699">
        <f>'3.1'!D4</f>
        <v>2021</v>
      </c>
      <c r="F4" s="724"/>
      <c r="G4" s="725"/>
      <c r="H4" s="272"/>
      <c r="I4" s="702">
        <f>E4-1</f>
        <v>2020</v>
      </c>
      <c r="J4" s="726"/>
      <c r="K4" s="726"/>
    </row>
    <row r="5" spans="1:21" ht="24.9" customHeight="1">
      <c r="A5" s="383"/>
      <c r="B5" s="273"/>
      <c r="C5" s="274"/>
      <c r="D5" s="275"/>
      <c r="E5" s="695" t="s">
        <v>65</v>
      </c>
      <c r="F5" s="696"/>
      <c r="G5" s="698" t="s">
        <v>35</v>
      </c>
      <c r="H5" s="706" t="s">
        <v>270</v>
      </c>
      <c r="I5" s="691" t="s">
        <v>65</v>
      </c>
      <c r="J5" s="692"/>
      <c r="K5" s="692" t="s">
        <v>35</v>
      </c>
    </row>
    <row r="6" spans="1:21" ht="18" customHeight="1">
      <c r="A6" s="384"/>
      <c r="B6" s="276"/>
      <c r="C6" s="276"/>
      <c r="D6" s="277"/>
      <c r="E6" s="697"/>
      <c r="F6" s="689"/>
      <c r="G6" s="704"/>
      <c r="H6" s="706"/>
      <c r="I6" s="693"/>
      <c r="J6" s="694"/>
      <c r="K6" s="694"/>
    </row>
    <row r="7" spans="1:21" ht="22.5" customHeight="1">
      <c r="A7" s="709" t="s">
        <v>210</v>
      </c>
      <c r="B7" s="710"/>
      <c r="C7" s="278" t="s">
        <v>237</v>
      </c>
      <c r="D7" s="279" t="s">
        <v>211</v>
      </c>
      <c r="E7" s="347" t="s">
        <v>278</v>
      </c>
      <c r="F7" s="631" t="s">
        <v>273</v>
      </c>
      <c r="G7" s="705"/>
      <c r="H7" s="707"/>
      <c r="I7" s="297" t="s">
        <v>279</v>
      </c>
      <c r="J7" s="337" t="s">
        <v>273</v>
      </c>
      <c r="K7" s="708"/>
    </row>
    <row r="8" spans="1:21" ht="12.9" customHeight="1">
      <c r="A8" s="714" t="str">
        <f>'3.1'!D6</f>
        <v>leden</v>
      </c>
      <c r="B8" s="715"/>
      <c r="C8" s="345" t="s">
        <v>4</v>
      </c>
      <c r="D8" s="105">
        <v>1257</v>
      </c>
      <c r="E8" s="101">
        <v>388568.81899999996</v>
      </c>
      <c r="F8" s="101">
        <v>4151734.76774</v>
      </c>
      <c r="G8" s="106">
        <f t="shared" ref="G8:G13" si="0">E8/$E$14</f>
        <v>0.38495884100451805</v>
      </c>
      <c r="H8" s="107">
        <f>(E8-I8)/I8</f>
        <v>0.1270288989221651</v>
      </c>
      <c r="I8" s="104">
        <v>344772.72000000003</v>
      </c>
      <c r="J8" s="104">
        <v>3676841.5910500009</v>
      </c>
      <c r="K8" s="385">
        <f>I8/$I$14</f>
        <v>0.36110986619858171</v>
      </c>
      <c r="M8" s="217"/>
      <c r="N8" s="217"/>
      <c r="O8" s="217"/>
      <c r="P8" s="217"/>
      <c r="Q8" s="217"/>
      <c r="R8" s="217"/>
      <c r="S8" s="217"/>
      <c r="T8" s="217"/>
      <c r="U8" s="217"/>
    </row>
    <row r="9" spans="1:21" ht="12.9" customHeight="1">
      <c r="A9" s="716"/>
      <c r="B9" s="717"/>
      <c r="C9" s="345" t="s">
        <v>5</v>
      </c>
      <c r="D9" s="100">
        <v>4512</v>
      </c>
      <c r="E9" s="101">
        <v>89850.328000000009</v>
      </c>
      <c r="F9" s="101">
        <v>960021.08412000013</v>
      </c>
      <c r="G9" s="102">
        <f t="shared" si="0"/>
        <v>8.9015578295168873E-2</v>
      </c>
      <c r="H9" s="103">
        <f t="shared" ref="H9:H12" si="1">(E9-I9)/I9</f>
        <v>5.390248381285781E-3</v>
      </c>
      <c r="I9" s="104">
        <v>89368.608999999997</v>
      </c>
      <c r="J9" s="104">
        <v>953073.85950999963</v>
      </c>
      <c r="K9" s="386">
        <f t="shared" ref="K9:K13" si="2">I9/$I$14</f>
        <v>9.3603364089662786E-2</v>
      </c>
      <c r="L9" s="218"/>
      <c r="M9" s="217"/>
      <c r="N9" s="217"/>
      <c r="O9" s="217"/>
      <c r="P9" s="217"/>
      <c r="Q9" s="217"/>
      <c r="R9" s="217"/>
      <c r="S9" s="217"/>
    </row>
    <row r="10" spans="1:21" ht="12.9" customHeight="1">
      <c r="A10" s="716"/>
      <c r="B10" s="717"/>
      <c r="C10" s="345" t="s">
        <v>6</v>
      </c>
      <c r="D10" s="100">
        <v>156087</v>
      </c>
      <c r="E10" s="101">
        <v>161921.16699999999</v>
      </c>
      <c r="F10" s="101">
        <v>1730075.7855000002</v>
      </c>
      <c r="G10" s="102">
        <f t="shared" si="0"/>
        <v>0.16041684698951364</v>
      </c>
      <c r="H10" s="103">
        <f t="shared" si="1"/>
        <v>-2.7987794779471272E-2</v>
      </c>
      <c r="I10" s="104">
        <v>166583.47099999999</v>
      </c>
      <c r="J10" s="104">
        <v>1776534.2707799999</v>
      </c>
      <c r="K10" s="386">
        <f t="shared" si="2"/>
        <v>0.17447707267473281</v>
      </c>
      <c r="L10" s="218"/>
      <c r="M10" s="217"/>
      <c r="N10" s="217"/>
      <c r="O10" s="217"/>
      <c r="P10" s="217"/>
      <c r="Q10" s="217"/>
      <c r="R10" s="217"/>
      <c r="S10" s="217"/>
    </row>
    <row r="11" spans="1:21" ht="12.9" customHeight="1">
      <c r="A11" s="716"/>
      <c r="B11" s="717"/>
      <c r="C11" s="345" t="s">
        <v>7</v>
      </c>
      <c r="D11" s="100">
        <v>2125461</v>
      </c>
      <c r="E11" s="101">
        <v>346381.2</v>
      </c>
      <c r="F11" s="101">
        <v>3700971.1000000006</v>
      </c>
      <c r="G11" s="102">
        <f t="shared" si="0"/>
        <v>0.34316316384036516</v>
      </c>
      <c r="H11" s="103">
        <f t="shared" si="1"/>
        <v>3.2111002054202996E-2</v>
      </c>
      <c r="I11" s="104">
        <v>335604.60000000003</v>
      </c>
      <c r="J11" s="104">
        <v>3579068</v>
      </c>
      <c r="K11" s="386">
        <f t="shared" si="2"/>
        <v>0.35150731241621597</v>
      </c>
      <c r="L11" s="218"/>
      <c r="M11" s="217"/>
      <c r="N11" s="217"/>
      <c r="O11" s="217"/>
      <c r="P11" s="217"/>
      <c r="Q11" s="217"/>
      <c r="R11" s="217"/>
      <c r="S11" s="217"/>
    </row>
    <row r="12" spans="1:21" ht="12.9" customHeight="1">
      <c r="A12" s="716"/>
      <c r="B12" s="717"/>
      <c r="C12" s="345" t="s">
        <v>107</v>
      </c>
      <c r="D12" s="100">
        <v>198</v>
      </c>
      <c r="E12" s="101">
        <v>6653.7859999999991</v>
      </c>
      <c r="F12" s="101">
        <v>71093.581329999986</v>
      </c>
      <c r="G12" s="102">
        <f t="shared" si="0"/>
        <v>6.5919693542164743E-3</v>
      </c>
      <c r="H12" s="103">
        <f t="shared" si="1"/>
        <v>6.4339079200315313E-2</v>
      </c>
      <c r="I12" s="104">
        <v>6251.5660000000007</v>
      </c>
      <c r="J12" s="104">
        <v>66670.044410000002</v>
      </c>
      <c r="K12" s="386">
        <f t="shared" si="2"/>
        <v>6.5477981024473246E-3</v>
      </c>
      <c r="L12" s="218"/>
      <c r="M12" s="217"/>
      <c r="N12" s="217"/>
      <c r="O12" s="217"/>
      <c r="P12" s="217"/>
      <c r="Q12" s="217"/>
      <c r="R12" s="217"/>
      <c r="S12" s="217"/>
    </row>
    <row r="13" spans="1:21" ht="12.9" customHeight="1">
      <c r="A13" s="716"/>
      <c r="B13" s="717"/>
      <c r="C13" s="345" t="s">
        <v>109</v>
      </c>
      <c r="D13" s="108"/>
      <c r="E13" s="101">
        <v>16002.268744913092</v>
      </c>
      <c r="F13" s="101">
        <v>170978.80739999999</v>
      </c>
      <c r="G13" s="102">
        <f t="shared" si="0"/>
        <v>1.5853600516217869E-2</v>
      </c>
      <c r="H13" s="103">
        <f>(E13-I13)/I13</f>
        <v>0.31407948368237337</v>
      </c>
      <c r="I13" s="104">
        <v>12177.550097708554</v>
      </c>
      <c r="J13" s="104">
        <v>129867.90999999999</v>
      </c>
      <c r="K13" s="386">
        <f t="shared" si="2"/>
        <v>1.2754586518359288E-2</v>
      </c>
      <c r="L13" s="218"/>
      <c r="M13" s="217"/>
      <c r="N13" s="217"/>
      <c r="O13" s="217"/>
      <c r="P13" s="217"/>
      <c r="Q13" s="217"/>
      <c r="R13" s="217"/>
      <c r="S13" s="217"/>
    </row>
    <row r="14" spans="1:21" ht="12.9" customHeight="1">
      <c r="A14" s="718"/>
      <c r="B14" s="719"/>
      <c r="C14" s="318" t="s">
        <v>0</v>
      </c>
      <c r="D14" s="319">
        <v>2287515</v>
      </c>
      <c r="E14" s="320">
        <v>1009377.568744913</v>
      </c>
      <c r="F14" s="321">
        <v>10784875.126089999</v>
      </c>
      <c r="G14" s="322">
        <f>SUM(G8:G13)</f>
        <v>1</v>
      </c>
      <c r="H14" s="323">
        <f>(E14-I14)/I14</f>
        <v>5.7207190851193843E-2</v>
      </c>
      <c r="I14" s="324">
        <v>954758.51609770872</v>
      </c>
      <c r="J14" s="325">
        <v>10182055.67575</v>
      </c>
      <c r="K14" s="387">
        <f>SUM(K8:K13)</f>
        <v>0.99999999999999989</v>
      </c>
      <c r="L14" s="218"/>
      <c r="M14" s="217"/>
      <c r="N14" s="217"/>
      <c r="O14" s="217"/>
      <c r="P14" s="217"/>
      <c r="Q14" s="217"/>
      <c r="R14" s="217"/>
      <c r="S14" s="217"/>
    </row>
    <row r="15" spans="1:21" ht="12.9" customHeight="1">
      <c r="A15" s="714" t="str">
        <f>'3.1'!E6</f>
        <v>únor</v>
      </c>
      <c r="B15" s="715"/>
      <c r="C15" s="345" t="s">
        <v>4</v>
      </c>
      <c r="D15" s="105">
        <v>1257</v>
      </c>
      <c r="E15" s="101">
        <v>361692.86899999995</v>
      </c>
      <c r="F15" s="101">
        <v>3865356.3529600003</v>
      </c>
      <c r="G15" s="106">
        <f>E15/$E$21</f>
        <v>0.38736514137954176</v>
      </c>
      <c r="H15" s="107">
        <f>(E15-I15)/I15</f>
        <v>0.22623031033056548</v>
      </c>
      <c r="I15" s="104">
        <v>294963.24299999996</v>
      </c>
      <c r="J15" s="104">
        <v>3146106.6256599999</v>
      </c>
      <c r="K15" s="385">
        <f>I15/$I$21</f>
        <v>0.38544086850383918</v>
      </c>
      <c r="L15" s="218"/>
      <c r="M15" s="217"/>
      <c r="N15" s="217"/>
      <c r="O15" s="217"/>
      <c r="P15" s="217"/>
      <c r="Q15" s="217"/>
      <c r="R15" s="217"/>
      <c r="S15" s="217"/>
    </row>
    <row r="16" spans="1:21" ht="12.9" customHeight="1">
      <c r="A16" s="716"/>
      <c r="B16" s="717"/>
      <c r="C16" s="345" t="s">
        <v>5</v>
      </c>
      <c r="D16" s="100">
        <v>4515</v>
      </c>
      <c r="E16" s="101">
        <v>82305.181999999986</v>
      </c>
      <c r="F16" s="101">
        <v>879583.31934999966</v>
      </c>
      <c r="G16" s="102">
        <f t="shared" ref="G16:G20" si="3">E16/$E$21</f>
        <v>8.81470473826204E-2</v>
      </c>
      <c r="H16" s="103">
        <f t="shared" ref="H16:H18" si="4">(E16-I16)/I16</f>
        <v>0.16598027146759992</v>
      </c>
      <c r="I16" s="104">
        <v>70588.828999999998</v>
      </c>
      <c r="J16" s="104">
        <v>752906.90502999967</v>
      </c>
      <c r="K16" s="386">
        <f t="shared" ref="K16:K20" si="5">I16/$I$21</f>
        <v>9.2241390078658003E-2</v>
      </c>
      <c r="L16" s="219"/>
      <c r="M16" s="217"/>
      <c r="N16" s="217"/>
      <c r="O16" s="217"/>
      <c r="P16" s="217"/>
      <c r="Q16" s="217"/>
      <c r="R16" s="217"/>
      <c r="S16" s="217"/>
    </row>
    <row r="17" spans="1:20" ht="12.9" customHeight="1">
      <c r="A17" s="716"/>
      <c r="B17" s="717"/>
      <c r="C17" s="345" t="s">
        <v>6</v>
      </c>
      <c r="D17" s="100">
        <v>155977</v>
      </c>
      <c r="E17" s="101">
        <v>149656.93299999999</v>
      </c>
      <c r="F17" s="101">
        <v>1599361.9914499999</v>
      </c>
      <c r="G17" s="102">
        <f t="shared" si="3"/>
        <v>0.16027929765453466</v>
      </c>
      <c r="H17" s="103">
        <f t="shared" si="4"/>
        <v>0.20960620134146984</v>
      </c>
      <c r="I17" s="104">
        <v>123723.682</v>
      </c>
      <c r="J17" s="104">
        <v>1319647.76939</v>
      </c>
      <c r="K17" s="386">
        <f>I17/$I$21</f>
        <v>0.1616749360345649</v>
      </c>
      <c r="L17" s="218"/>
      <c r="M17" s="217"/>
      <c r="N17" s="217"/>
      <c r="O17" s="217"/>
      <c r="P17" s="217"/>
      <c r="Q17" s="217"/>
      <c r="R17" s="217"/>
      <c r="S17" s="217"/>
    </row>
    <row r="18" spans="1:20" ht="12.9" customHeight="1">
      <c r="A18" s="716"/>
      <c r="B18" s="717"/>
      <c r="C18" s="345" t="s">
        <v>7</v>
      </c>
      <c r="D18" s="100">
        <v>2124662</v>
      </c>
      <c r="E18" s="101">
        <v>315636.89999999997</v>
      </c>
      <c r="F18" s="101">
        <v>3373164.0000000005</v>
      </c>
      <c r="G18" s="102">
        <f t="shared" si="3"/>
        <v>0.33804020723753964</v>
      </c>
      <c r="H18" s="103">
        <f t="shared" si="4"/>
        <v>0.21419028630537312</v>
      </c>
      <c r="I18" s="104">
        <v>259956.69999999998</v>
      </c>
      <c r="J18" s="104">
        <v>2772722.0000000005</v>
      </c>
      <c r="K18" s="386">
        <f>I18/$I$21</f>
        <v>0.33969634725433223</v>
      </c>
      <c r="L18" s="218"/>
      <c r="M18" s="217"/>
      <c r="N18" s="217"/>
      <c r="O18" s="217"/>
      <c r="P18" s="217"/>
      <c r="Q18" s="217"/>
      <c r="R18" s="217"/>
      <c r="S18" s="217"/>
    </row>
    <row r="19" spans="1:20" ht="12.9" customHeight="1">
      <c r="A19" s="716"/>
      <c r="B19" s="717"/>
      <c r="C19" s="345" t="s">
        <v>107</v>
      </c>
      <c r="D19" s="100">
        <v>204</v>
      </c>
      <c r="E19" s="101">
        <v>5967.7019999999993</v>
      </c>
      <c r="F19" s="101">
        <v>63775.938720000006</v>
      </c>
      <c r="G19" s="102">
        <f t="shared" si="3"/>
        <v>6.3912781452735087E-3</v>
      </c>
      <c r="H19" s="103">
        <f>(E19-I19)/I19</f>
        <v>1.2885057264469426E-2</v>
      </c>
      <c r="I19" s="104">
        <v>5891.7860000000001</v>
      </c>
      <c r="J19" s="104">
        <v>62842.378420000001</v>
      </c>
      <c r="K19" s="386">
        <f>I19/$I$21</f>
        <v>7.6990444293384749E-3</v>
      </c>
      <c r="L19" s="218"/>
      <c r="M19" s="217"/>
      <c r="N19" s="217"/>
      <c r="O19" s="217"/>
      <c r="P19" s="217"/>
      <c r="Q19" s="217"/>
      <c r="R19" s="217"/>
      <c r="S19" s="217"/>
    </row>
    <row r="20" spans="1:20" ht="12.9" customHeight="1">
      <c r="A20" s="716"/>
      <c r="B20" s="717"/>
      <c r="C20" s="345" t="s">
        <v>109</v>
      </c>
      <c r="D20" s="108"/>
      <c r="E20" s="101">
        <v>18466.323646609228</v>
      </c>
      <c r="F20" s="101">
        <v>197346.82478058053</v>
      </c>
      <c r="G20" s="102">
        <f t="shared" si="3"/>
        <v>1.9777028200490068E-2</v>
      </c>
      <c r="H20" s="103">
        <f t="shared" ref="H20" si="6">(E20-I20)/I20</f>
        <v>0.82154206811493169</v>
      </c>
      <c r="I20" s="104">
        <v>10137.742064732858</v>
      </c>
      <c r="J20" s="104">
        <v>108130.10386</v>
      </c>
      <c r="K20" s="386">
        <f t="shared" si="5"/>
        <v>1.3247413699267394E-2</v>
      </c>
      <c r="L20" s="218"/>
      <c r="M20" s="217"/>
      <c r="N20" s="217"/>
      <c r="O20" s="217"/>
      <c r="P20" s="217"/>
      <c r="Q20" s="217"/>
      <c r="R20" s="217"/>
      <c r="S20" s="217"/>
    </row>
    <row r="21" spans="1:20" ht="12.9" customHeight="1">
      <c r="A21" s="718"/>
      <c r="B21" s="719"/>
      <c r="C21" s="318" t="s">
        <v>0</v>
      </c>
      <c r="D21" s="319">
        <v>2286615</v>
      </c>
      <c r="E21" s="320">
        <v>933725.9096466091</v>
      </c>
      <c r="F21" s="321">
        <v>9978588.4272605814</v>
      </c>
      <c r="G21" s="322">
        <f>SUM(G15:G20)</f>
        <v>1</v>
      </c>
      <c r="H21" s="323">
        <f>(E21-I21)/I21</f>
        <v>0.22013889560715982</v>
      </c>
      <c r="I21" s="324">
        <v>765261.9820647327</v>
      </c>
      <c r="J21" s="325">
        <v>8162355.7823599996</v>
      </c>
      <c r="K21" s="387">
        <f>SUM(K15:K20)</f>
        <v>1.0000000000000002</v>
      </c>
      <c r="L21" s="218"/>
      <c r="M21" s="217"/>
      <c r="N21" s="217"/>
      <c r="O21" s="217"/>
      <c r="P21" s="217"/>
      <c r="Q21" s="217"/>
      <c r="R21" s="217"/>
      <c r="S21" s="217"/>
    </row>
    <row r="22" spans="1:20" ht="12.9" customHeight="1">
      <c r="A22" s="720" t="str">
        <f>'3.1'!F6</f>
        <v>březen</v>
      </c>
      <c r="B22" s="721"/>
      <c r="C22" s="344" t="s">
        <v>4</v>
      </c>
      <c r="D22" s="105">
        <v>1255</v>
      </c>
      <c r="E22" s="250">
        <v>365958.32799999998</v>
      </c>
      <c r="F22" s="250">
        <v>3905552.8009799998</v>
      </c>
      <c r="G22" s="106">
        <f>E22/$E$28</f>
        <v>0.42566338529536196</v>
      </c>
      <c r="H22" s="107">
        <f>(E22-I22)/I22</f>
        <v>0.22733959257921224</v>
      </c>
      <c r="I22" s="462">
        <v>298172.02200000006</v>
      </c>
      <c r="J22" s="462">
        <v>3180709.28578</v>
      </c>
      <c r="K22" s="385">
        <f>I22/$I$28</f>
        <v>0.41045047067450258</v>
      </c>
      <c r="L22" s="101"/>
      <c r="M22" s="217"/>
      <c r="N22" s="217"/>
      <c r="O22" s="217"/>
      <c r="P22" s="217"/>
      <c r="Q22" s="217"/>
      <c r="R22" s="217"/>
      <c r="S22" s="217"/>
      <c r="T22" s="101"/>
    </row>
    <row r="23" spans="1:20" ht="12.9" customHeight="1">
      <c r="A23" s="720"/>
      <c r="B23" s="721"/>
      <c r="C23" s="345" t="s">
        <v>5</v>
      </c>
      <c r="D23" s="100">
        <v>4393</v>
      </c>
      <c r="E23" s="101">
        <v>73212.654999999999</v>
      </c>
      <c r="F23" s="101">
        <v>781335.17889000021</v>
      </c>
      <c r="G23" s="102">
        <f t="shared" ref="G23:G27" si="7">E23/$E$28</f>
        <v>8.5157090819808892E-2</v>
      </c>
      <c r="H23" s="103">
        <f t="shared" ref="H23:H27" si="8">(E23-I23)/I23</f>
        <v>0.11079919536205568</v>
      </c>
      <c r="I23" s="104">
        <v>65909.892000000007</v>
      </c>
      <c r="J23" s="104">
        <v>703084.02817000006</v>
      </c>
      <c r="K23" s="386">
        <f t="shared" ref="K23:K27" si="9">I23/$I$28</f>
        <v>9.0728653922820521E-2</v>
      </c>
      <c r="L23" s="101"/>
      <c r="M23" s="217"/>
      <c r="N23" s="217"/>
      <c r="O23" s="217"/>
      <c r="P23" s="217"/>
      <c r="Q23" s="217"/>
      <c r="R23" s="217"/>
      <c r="S23" s="217"/>
      <c r="T23" s="101"/>
    </row>
    <row r="24" spans="1:20" ht="12.9" customHeight="1">
      <c r="A24" s="720"/>
      <c r="B24" s="721"/>
      <c r="C24" s="345" t="s">
        <v>6</v>
      </c>
      <c r="D24" s="100">
        <v>156011</v>
      </c>
      <c r="E24" s="101">
        <v>126215.333</v>
      </c>
      <c r="F24" s="101">
        <v>1346985.033791</v>
      </c>
      <c r="G24" s="102">
        <f t="shared" si="7"/>
        <v>0.14680700454222595</v>
      </c>
      <c r="H24" s="103">
        <f t="shared" si="8"/>
        <v>8.9968800454048939E-2</v>
      </c>
      <c r="I24" s="104">
        <v>115797.198</v>
      </c>
      <c r="J24" s="104">
        <v>1235249.9077099999</v>
      </c>
      <c r="K24" s="386">
        <f t="shared" si="9"/>
        <v>0.15940132177085534</v>
      </c>
      <c r="L24" s="101"/>
      <c r="M24" s="217"/>
      <c r="N24" s="217"/>
      <c r="O24" s="217"/>
      <c r="P24" s="217"/>
      <c r="Q24" s="217"/>
      <c r="R24" s="217"/>
      <c r="S24" s="217"/>
      <c r="T24" s="101"/>
    </row>
    <row r="25" spans="1:20" ht="12.9" customHeight="1">
      <c r="A25" s="720"/>
      <c r="B25" s="721"/>
      <c r="C25" s="345" t="s">
        <v>7</v>
      </c>
      <c r="D25" s="100">
        <v>2123712</v>
      </c>
      <c r="E25" s="101">
        <v>272284.29999999993</v>
      </c>
      <c r="F25" s="101">
        <v>2905852.3</v>
      </c>
      <c r="G25" s="102">
        <f t="shared" si="7"/>
        <v>0.31670670683788321</v>
      </c>
      <c r="H25" s="103">
        <f t="shared" si="8"/>
        <v>0.17244403872776198</v>
      </c>
      <c r="I25" s="104">
        <v>232236.50000000003</v>
      </c>
      <c r="J25" s="104">
        <v>2477352.9</v>
      </c>
      <c r="K25" s="386">
        <f t="shared" si="9"/>
        <v>0.31968653562271215</v>
      </c>
      <c r="L25" s="101"/>
      <c r="M25" s="217"/>
      <c r="N25" s="217"/>
      <c r="O25" s="217"/>
      <c r="P25" s="217"/>
      <c r="Q25" s="217"/>
      <c r="R25" s="217"/>
      <c r="S25" s="217"/>
      <c r="T25" s="101"/>
    </row>
    <row r="26" spans="1:20" ht="12.9" customHeight="1">
      <c r="A26" s="720"/>
      <c r="B26" s="721"/>
      <c r="C26" s="345" t="s">
        <v>107</v>
      </c>
      <c r="D26" s="100">
        <v>206</v>
      </c>
      <c r="E26" s="101">
        <v>6232.8729999999996</v>
      </c>
      <c r="F26" s="101">
        <v>66517.98646900001</v>
      </c>
      <c r="G26" s="102">
        <f t="shared" si="7"/>
        <v>7.2497484503100543E-3</v>
      </c>
      <c r="H26" s="103">
        <f t="shared" si="8"/>
        <v>0.11144213134471558</v>
      </c>
      <c r="I26" s="104">
        <v>5607.9149999999991</v>
      </c>
      <c r="J26" s="104">
        <v>59821.671539999996</v>
      </c>
      <c r="K26" s="386">
        <f t="shared" si="9"/>
        <v>7.7196087540788863E-3</v>
      </c>
      <c r="L26" s="101"/>
      <c r="M26" s="217"/>
      <c r="N26" s="217"/>
      <c r="O26" s="217"/>
      <c r="P26" s="217"/>
      <c r="Q26" s="217"/>
      <c r="R26" s="217"/>
      <c r="S26" s="217"/>
      <c r="T26" s="101"/>
    </row>
    <row r="27" spans="1:20" ht="12.9" customHeight="1">
      <c r="A27" s="720"/>
      <c r="B27" s="721"/>
      <c r="C27" s="345" t="s">
        <v>109</v>
      </c>
      <c r="D27" s="108"/>
      <c r="E27" s="101">
        <v>15832.96154311297</v>
      </c>
      <c r="F27" s="101">
        <v>168971.34055940574</v>
      </c>
      <c r="G27" s="102">
        <f t="shared" si="7"/>
        <v>1.8416064054409893E-2</v>
      </c>
      <c r="H27" s="103">
        <f t="shared" si="8"/>
        <v>0.81421917275296718</v>
      </c>
      <c r="I27" s="104">
        <v>8727.1492777178701</v>
      </c>
      <c r="J27" s="104">
        <v>93095.674180000002</v>
      </c>
      <c r="K27" s="386">
        <f t="shared" si="9"/>
        <v>1.2013409255030454E-2</v>
      </c>
      <c r="L27" s="101"/>
      <c r="M27" s="217"/>
      <c r="N27" s="217"/>
      <c r="O27" s="217"/>
      <c r="P27" s="217"/>
      <c r="Q27" s="217"/>
      <c r="R27" s="217"/>
      <c r="S27" s="217"/>
      <c r="T27" s="101"/>
    </row>
    <row r="28" spans="1:20" ht="12.9" customHeight="1">
      <c r="A28" s="720"/>
      <c r="B28" s="721"/>
      <c r="C28" s="318" t="s">
        <v>0</v>
      </c>
      <c r="D28" s="319">
        <v>2285577</v>
      </c>
      <c r="E28" s="320">
        <v>859736.45054311294</v>
      </c>
      <c r="F28" s="321">
        <v>9175214.6406894065</v>
      </c>
      <c r="G28" s="322">
        <f>SUM(G22:G27)</f>
        <v>0.99999999999999989</v>
      </c>
      <c r="H28" s="323">
        <f>(E28-I28)/I28</f>
        <v>0.1834753254664746</v>
      </c>
      <c r="I28" s="324">
        <v>726450.67627771804</v>
      </c>
      <c r="J28" s="325">
        <v>7749313.4673799993</v>
      </c>
      <c r="K28" s="387">
        <f>SUM(K22:K27)</f>
        <v>0.99999999999999978</v>
      </c>
      <c r="M28" s="217"/>
      <c r="N28" s="217"/>
      <c r="O28" s="217"/>
      <c r="P28" s="217"/>
      <c r="Q28" s="217"/>
      <c r="R28" s="217"/>
      <c r="S28" s="217"/>
    </row>
    <row r="29" spans="1:20" ht="12.9" customHeight="1">
      <c r="A29" s="722" t="str">
        <f>'3.1'!G6</f>
        <v>I. čtvrtletí</v>
      </c>
      <c r="B29" s="723"/>
      <c r="C29" s="345" t="s">
        <v>4</v>
      </c>
      <c r="D29" s="100">
        <f>D22</f>
        <v>1255</v>
      </c>
      <c r="E29" s="101">
        <f>E8+E15+E22</f>
        <v>1116220.0159999998</v>
      </c>
      <c r="F29" s="101">
        <f>F8+F15+F22</f>
        <v>11922643.92168</v>
      </c>
      <c r="G29" s="102">
        <f>E29/$E$35</f>
        <v>0.39824608051173205</v>
      </c>
      <c r="H29" s="103">
        <f>(E29-I29)/I29</f>
        <v>0.19011676395952606</v>
      </c>
      <c r="I29" s="104">
        <f>I8+I15+I22</f>
        <v>937907.9850000001</v>
      </c>
      <c r="J29" s="104">
        <f>J8+J15+J22</f>
        <v>10003657.502490001</v>
      </c>
      <c r="K29" s="386">
        <f>I29/$I$35</f>
        <v>0.38337177024561803</v>
      </c>
      <c r="M29" s="217"/>
      <c r="N29" s="217"/>
      <c r="O29" s="217"/>
      <c r="P29" s="217"/>
      <c r="Q29" s="217"/>
      <c r="R29" s="217"/>
      <c r="S29" s="217"/>
    </row>
    <row r="30" spans="1:20" ht="12.9" customHeight="1">
      <c r="A30" s="720"/>
      <c r="B30" s="721"/>
      <c r="C30" s="345" t="s">
        <v>5</v>
      </c>
      <c r="D30" s="100">
        <f t="shared" ref="D30:D33" si="10">D23</f>
        <v>4393</v>
      </c>
      <c r="E30" s="101">
        <f>E9+E16+E23</f>
        <v>245368.16500000001</v>
      </c>
      <c r="F30" s="101">
        <f t="shared" ref="F30" si="11">F9+F16+F23</f>
        <v>2620939.5823599999</v>
      </c>
      <c r="G30" s="102">
        <f t="shared" ref="G30:G34" si="12">E30/$E$35</f>
        <v>8.7542696415512017E-2</v>
      </c>
      <c r="H30" s="103">
        <f t="shared" ref="H30:H32" si="13">(E30-I30)/I30</f>
        <v>8.6337563737084025E-2</v>
      </c>
      <c r="I30" s="104">
        <f>I9+I16+I23</f>
        <v>225867.33000000002</v>
      </c>
      <c r="J30" s="104">
        <f t="shared" ref="J30" si="14">J9+J16+J23</f>
        <v>2409064.7927099997</v>
      </c>
      <c r="K30" s="386">
        <f t="shared" ref="K30:K34" si="15">I30/$I$35</f>
        <v>9.2323724211337416E-2</v>
      </c>
      <c r="M30" s="217"/>
      <c r="N30" s="217"/>
      <c r="O30" s="217"/>
      <c r="P30" s="217"/>
      <c r="Q30" s="217"/>
      <c r="R30" s="217"/>
      <c r="S30" s="217"/>
    </row>
    <row r="31" spans="1:20" ht="12.9" customHeight="1">
      <c r="A31" s="720"/>
      <c r="B31" s="721"/>
      <c r="C31" s="345" t="s">
        <v>6</v>
      </c>
      <c r="D31" s="100">
        <f t="shared" si="10"/>
        <v>156011</v>
      </c>
      <c r="E31" s="101">
        <f t="shared" ref="E31:F34" si="16">E10+E17+E24</f>
        <v>437793.43299999996</v>
      </c>
      <c r="F31" s="101">
        <f t="shared" si="16"/>
        <v>4676422.8107409999</v>
      </c>
      <c r="G31" s="102">
        <f t="shared" si="12"/>
        <v>0.15619637371385892</v>
      </c>
      <c r="H31" s="103">
        <f t="shared" si="13"/>
        <v>7.8031870187965396E-2</v>
      </c>
      <c r="I31" s="104">
        <f t="shared" ref="I31:J33" si="17">I10+I17+I24</f>
        <v>406104.35100000002</v>
      </c>
      <c r="J31" s="104">
        <f t="shared" si="17"/>
        <v>4331431.9478799999</v>
      </c>
      <c r="K31" s="386">
        <f t="shared" si="15"/>
        <v>0.16599596808776268</v>
      </c>
      <c r="M31" s="217"/>
      <c r="N31" s="217"/>
      <c r="O31" s="217"/>
      <c r="P31" s="217"/>
      <c r="Q31" s="217"/>
      <c r="R31" s="217"/>
      <c r="S31" s="217"/>
    </row>
    <row r="32" spans="1:20" ht="12.9" customHeight="1">
      <c r="A32" s="720"/>
      <c r="B32" s="721"/>
      <c r="C32" s="345" t="s">
        <v>7</v>
      </c>
      <c r="D32" s="100">
        <f t="shared" si="10"/>
        <v>2123712</v>
      </c>
      <c r="E32" s="101">
        <f>E11+E18+E25</f>
        <v>934302.39999999991</v>
      </c>
      <c r="F32" s="101">
        <f t="shared" si="16"/>
        <v>9979987.4000000022</v>
      </c>
      <c r="G32" s="102">
        <f t="shared" si="12"/>
        <v>0.33334133367906249</v>
      </c>
      <c r="H32" s="103">
        <f t="shared" si="13"/>
        <v>0.12866016314612078</v>
      </c>
      <c r="I32" s="104">
        <f>I11+I18+I25</f>
        <v>827797.8</v>
      </c>
      <c r="J32" s="104">
        <f t="shared" si="17"/>
        <v>8829142.9000000004</v>
      </c>
      <c r="K32" s="386">
        <f t="shared" si="15"/>
        <v>0.33836401125364984</v>
      </c>
      <c r="M32" s="217"/>
      <c r="N32" s="217"/>
      <c r="O32" s="217"/>
      <c r="P32" s="217"/>
      <c r="Q32" s="217"/>
      <c r="R32" s="217"/>
      <c r="S32" s="217"/>
    </row>
    <row r="33" spans="1:20" ht="12.9" customHeight="1">
      <c r="A33" s="720"/>
      <c r="B33" s="721"/>
      <c r="C33" s="345" t="s">
        <v>107</v>
      </c>
      <c r="D33" s="100">
        <f t="shared" si="10"/>
        <v>206</v>
      </c>
      <c r="E33" s="101">
        <f>E12+E19+E26</f>
        <v>18854.360999999997</v>
      </c>
      <c r="F33" s="101">
        <f t="shared" si="16"/>
        <v>201387.50651899999</v>
      </c>
      <c r="G33" s="102">
        <f t="shared" si="12"/>
        <v>6.7268775520714736E-3</v>
      </c>
      <c r="H33" s="103">
        <f>(E33-I33)/I33</f>
        <v>6.2141705152651772E-2</v>
      </c>
      <c r="I33" s="104">
        <f>I12+I19+I26</f>
        <v>17751.267</v>
      </c>
      <c r="J33" s="104">
        <f t="shared" si="17"/>
        <v>189334.09437000001</v>
      </c>
      <c r="K33" s="386">
        <f t="shared" si="15"/>
        <v>7.2558659940320479E-3</v>
      </c>
      <c r="M33" s="217"/>
      <c r="N33" s="217"/>
      <c r="O33" s="217"/>
      <c r="P33" s="217"/>
      <c r="Q33" s="217"/>
      <c r="R33" s="217"/>
      <c r="S33" s="217"/>
    </row>
    <row r="34" spans="1:20" ht="12.9" customHeight="1">
      <c r="A34" s="720"/>
      <c r="B34" s="721"/>
      <c r="C34" s="345" t="s">
        <v>109</v>
      </c>
      <c r="D34" s="100"/>
      <c r="E34" s="101">
        <f t="shared" si="16"/>
        <v>50301.553934635289</v>
      </c>
      <c r="F34" s="101">
        <f t="shared" si="16"/>
        <v>537296.97273998626</v>
      </c>
      <c r="G34" s="102">
        <f t="shared" si="12"/>
        <v>1.7946638127763155E-2</v>
      </c>
      <c r="H34" s="103">
        <f t="shared" ref="H34" si="18">(E34-I34)/I34</f>
        <v>0.62041230009572301</v>
      </c>
      <c r="I34" s="104">
        <f t="shared" ref="I34:J34" si="19">I13+I20+I27</f>
        <v>31042.44144015928</v>
      </c>
      <c r="J34" s="104">
        <f t="shared" si="19"/>
        <v>331093.68804000004</v>
      </c>
      <c r="K34" s="386">
        <f t="shared" si="15"/>
        <v>1.2688660207599995E-2</v>
      </c>
      <c r="M34" s="217"/>
      <c r="N34" s="217"/>
      <c r="O34" s="217"/>
      <c r="P34" s="217"/>
      <c r="Q34" s="217"/>
      <c r="R34" s="217"/>
      <c r="S34" s="217"/>
    </row>
    <row r="35" spans="1:20" ht="12.9" customHeight="1">
      <c r="A35" s="720"/>
      <c r="B35" s="721"/>
      <c r="C35" s="318" t="s">
        <v>0</v>
      </c>
      <c r="D35" s="319">
        <f>SUM(D29:D34)</f>
        <v>2285577</v>
      </c>
      <c r="E35" s="320">
        <f>SUM(E29:E34)</f>
        <v>2802839.9289346347</v>
      </c>
      <c r="F35" s="321">
        <f>SUM(F29:F34)</f>
        <v>29938678.194039989</v>
      </c>
      <c r="G35" s="322">
        <f>SUM(G29:G34)</f>
        <v>1</v>
      </c>
      <c r="H35" s="323">
        <f>(E35-I35)/I35</f>
        <v>0.14566644325005185</v>
      </c>
      <c r="I35" s="324">
        <f>SUM(I29:I34)</f>
        <v>2446471.1744401595</v>
      </c>
      <c r="J35" s="325">
        <f>SUM(J29:J34)</f>
        <v>26093724.925490003</v>
      </c>
      <c r="K35" s="387">
        <f>SUM(K29:K34)</f>
        <v>1</v>
      </c>
      <c r="M35" s="217"/>
      <c r="N35" s="217"/>
      <c r="O35" s="217"/>
      <c r="P35" s="217"/>
      <c r="Q35" s="217"/>
      <c r="R35" s="217"/>
      <c r="S35" s="217"/>
    </row>
    <row r="36" spans="1:20" ht="20.100000000000001" customHeight="1">
      <c r="A36" s="248"/>
      <c r="B36" s="249"/>
      <c r="C36" s="188"/>
      <c r="D36" s="250"/>
      <c r="E36" s="250"/>
      <c r="F36" s="250"/>
      <c r="G36" s="251"/>
      <c r="H36" s="252"/>
      <c r="I36" s="253"/>
      <c r="J36" s="253"/>
      <c r="K36" s="254"/>
    </row>
    <row r="37" spans="1:20" ht="15" customHeight="1">
      <c r="A37" s="711" t="s">
        <v>65</v>
      </c>
      <c r="B37" s="711"/>
      <c r="C37" s="711"/>
      <c r="D37" s="711"/>
      <c r="E37" s="711"/>
      <c r="F37" s="349"/>
      <c r="G37" s="711" t="s">
        <v>66</v>
      </c>
      <c r="H37" s="711"/>
      <c r="I37" s="711"/>
      <c r="J37" s="711"/>
      <c r="K37" s="711"/>
      <c r="M37" s="218"/>
      <c r="N37" s="218"/>
      <c r="O37" s="218"/>
      <c r="P37" s="218"/>
      <c r="Q37" s="218"/>
      <c r="R37" s="218"/>
      <c r="S37" s="218"/>
    </row>
    <row r="38" spans="1:20" ht="15" customHeight="1">
      <c r="A38" s="712" t="str">
        <f>A29</f>
        <v>I. čtvrtletí</v>
      </c>
      <c r="B38" s="685"/>
      <c r="C38" s="685"/>
      <c r="D38" s="685"/>
      <c r="E38" s="685"/>
      <c r="F38" s="349"/>
      <c r="G38" s="713" t="str">
        <f>A29</f>
        <v>I. čtvrtletí</v>
      </c>
      <c r="H38" s="713"/>
      <c r="I38" s="713"/>
      <c r="J38" s="713"/>
      <c r="K38" s="713"/>
      <c r="M38" s="218"/>
      <c r="N38" s="218"/>
      <c r="O38" s="218"/>
      <c r="P38" s="218"/>
      <c r="Q38" s="218"/>
      <c r="R38" s="218"/>
      <c r="S38" s="218"/>
    </row>
    <row r="39" spans="1:20" ht="15" customHeight="1">
      <c r="A39" s="99"/>
      <c r="B39" s="99"/>
      <c r="C39" s="99"/>
      <c r="D39" s="76"/>
      <c r="E39" s="76"/>
      <c r="F39" s="76"/>
      <c r="G39" s="99"/>
      <c r="H39" s="99"/>
      <c r="I39" s="99"/>
      <c r="J39" s="99"/>
      <c r="K39" s="99"/>
      <c r="M39" s="218"/>
      <c r="N39" s="218"/>
      <c r="O39" s="218"/>
      <c r="P39" s="218"/>
      <c r="Q39" s="218"/>
      <c r="R39" s="218"/>
      <c r="S39" s="218"/>
      <c r="T39" s="218"/>
    </row>
    <row r="40" spans="1:20" ht="15" customHeight="1">
      <c r="A40" s="99"/>
      <c r="B40" s="99"/>
      <c r="C40" s="99"/>
      <c r="D40" s="76"/>
      <c r="E40" s="76"/>
      <c r="F40" s="76"/>
      <c r="G40" s="99"/>
      <c r="H40" s="99"/>
      <c r="I40" s="99"/>
      <c r="J40" s="99"/>
      <c r="K40" s="99"/>
    </row>
    <row r="41" spans="1:20" ht="15" customHeight="1">
      <c r="A41" s="99"/>
      <c r="B41" s="99"/>
      <c r="C41" s="99"/>
      <c r="D41" s="76"/>
      <c r="E41" s="76"/>
      <c r="F41" s="76"/>
      <c r="G41" s="99"/>
      <c r="H41" s="99"/>
      <c r="I41" s="99"/>
      <c r="J41" s="99"/>
      <c r="K41" s="99"/>
    </row>
    <row r="42" spans="1:20" ht="15" customHeight="1">
      <c r="A42" s="99"/>
      <c r="B42" s="99"/>
      <c r="C42" s="99">
        <f>E4</f>
        <v>2021</v>
      </c>
      <c r="D42" s="99">
        <f>I4</f>
        <v>2020</v>
      </c>
      <c r="E42" s="76"/>
      <c r="F42" s="76"/>
      <c r="G42" s="76"/>
      <c r="H42" s="99"/>
      <c r="I42" s="99">
        <f>E4</f>
        <v>2021</v>
      </c>
      <c r="J42" s="99">
        <f>I4</f>
        <v>2020</v>
      </c>
      <c r="K42" s="99"/>
    </row>
    <row r="43" spans="1:20" ht="15" customHeight="1">
      <c r="A43" s="99"/>
      <c r="B43" s="99" t="str">
        <f>A8</f>
        <v>leden</v>
      </c>
      <c r="C43" s="73">
        <f>E14</f>
        <v>1009377.568744913</v>
      </c>
      <c r="D43" s="73">
        <f>I14</f>
        <v>954758.51609770872</v>
      </c>
      <c r="E43" s="76"/>
      <c r="F43" s="76"/>
      <c r="G43" s="76"/>
      <c r="H43" s="99" t="str">
        <f>A8</f>
        <v>leden</v>
      </c>
      <c r="I43" s="221">
        <f>E14/E35</f>
        <v>0.36012672658355466</v>
      </c>
      <c r="J43" s="221">
        <f>I14/I35</f>
        <v>0.39025945863277617</v>
      </c>
      <c r="K43" s="99"/>
    </row>
    <row r="44" spans="1:20" ht="15" customHeight="1">
      <c r="A44" s="99"/>
      <c r="B44" s="99" t="str">
        <f>A15</f>
        <v>únor</v>
      </c>
      <c r="C44" s="73">
        <f>E21</f>
        <v>933725.9096466091</v>
      </c>
      <c r="D44" s="73">
        <f>I21</f>
        <v>765261.9820647327</v>
      </c>
      <c r="E44" s="76"/>
      <c r="F44" s="76"/>
      <c r="G44" s="76"/>
      <c r="H44" s="99" t="str">
        <f>A15</f>
        <v>únor</v>
      </c>
      <c r="I44" s="221">
        <f>E21/E35</f>
        <v>0.3331356528810121</v>
      </c>
      <c r="J44" s="221">
        <f>I21/I35</f>
        <v>0.3128023702301958</v>
      </c>
      <c r="K44" s="99"/>
    </row>
    <row r="45" spans="1:20" ht="15" customHeight="1">
      <c r="A45" s="99"/>
      <c r="B45" s="99" t="str">
        <f>A22</f>
        <v>březen</v>
      </c>
      <c r="C45" s="73">
        <f>E28</f>
        <v>859736.45054311294</v>
      </c>
      <c r="D45" s="73">
        <f>I28</f>
        <v>726450.67627771804</v>
      </c>
      <c r="E45" s="76"/>
      <c r="F45" s="76"/>
      <c r="G45" s="76"/>
      <c r="H45" s="99" t="str">
        <f>A22</f>
        <v>březen</v>
      </c>
      <c r="I45" s="221">
        <f>E28/E35</f>
        <v>0.30673762053543335</v>
      </c>
      <c r="J45" s="221">
        <f>I28/I35</f>
        <v>0.29693817113702803</v>
      </c>
      <c r="K45" s="99"/>
    </row>
    <row r="46" spans="1:20" ht="15" customHeight="1">
      <c r="A46" s="99"/>
      <c r="B46" s="99"/>
      <c r="C46" s="73">
        <f>SUM(C43:C45)</f>
        <v>2802839.9289346351</v>
      </c>
      <c r="D46" s="73">
        <f>SUM(D43:D45)</f>
        <v>2446471.1744401595</v>
      </c>
      <c r="E46" s="99"/>
      <c r="F46" s="99"/>
      <c r="G46" s="99"/>
      <c r="H46" s="99"/>
      <c r="I46" s="133">
        <f>SUM(I43:I45)</f>
        <v>1</v>
      </c>
      <c r="J46" s="133">
        <f>SUM(J43:J45)</f>
        <v>1</v>
      </c>
      <c r="K46" s="99"/>
    </row>
    <row r="47" spans="1:20" ht="15" customHeight="1">
      <c r="A47" s="99"/>
      <c r="B47" s="99"/>
      <c r="C47" s="99"/>
      <c r="D47" s="99"/>
      <c r="E47" s="99"/>
      <c r="F47" s="99"/>
      <c r="G47" s="99"/>
      <c r="H47" s="99"/>
      <c r="I47" s="99"/>
      <c r="J47" s="99"/>
      <c r="K47" s="99"/>
    </row>
    <row r="48" spans="1:20" ht="15" customHeight="1">
      <c r="A48" s="99"/>
      <c r="B48" s="99"/>
      <c r="C48" s="99"/>
      <c r="D48" s="99"/>
      <c r="E48" s="99"/>
      <c r="F48" s="99"/>
      <c r="G48" s="99"/>
      <c r="H48" s="99"/>
      <c r="I48" s="99"/>
      <c r="J48" s="99"/>
      <c r="K48" s="99"/>
    </row>
    <row r="49" spans="1:11" ht="15" customHeight="1">
      <c r="A49" s="99"/>
      <c r="B49" s="99"/>
      <c r="C49" s="99"/>
      <c r="D49" s="99"/>
      <c r="E49" s="99"/>
      <c r="F49" s="99"/>
      <c r="G49" s="99"/>
      <c r="H49" s="99"/>
      <c r="I49" s="99"/>
      <c r="J49" s="99"/>
      <c r="K49" s="99"/>
    </row>
    <row r="50" spans="1:11" ht="15" customHeight="1">
      <c r="A50" s="99"/>
      <c r="B50" s="99"/>
      <c r="C50" s="99"/>
      <c r="D50" s="99"/>
      <c r="E50" s="99"/>
      <c r="F50" s="99"/>
      <c r="G50" s="99"/>
      <c r="H50" s="99"/>
      <c r="I50" s="99"/>
      <c r="J50" s="99"/>
      <c r="K50" s="99"/>
    </row>
    <row r="51" spans="1:11" ht="15" customHeight="1">
      <c r="A51" s="99"/>
      <c r="B51" s="99"/>
      <c r="C51" s="99"/>
      <c r="D51" s="99"/>
      <c r="E51" s="99"/>
      <c r="F51" s="99"/>
      <c r="G51" s="99"/>
      <c r="H51" s="99"/>
      <c r="I51" s="99"/>
      <c r="J51" s="99"/>
      <c r="K51" s="99"/>
    </row>
    <row r="52" spans="1:11" ht="15" customHeight="1">
      <c r="A52" s="99"/>
      <c r="B52" s="99"/>
      <c r="C52" s="99"/>
      <c r="D52" s="99"/>
      <c r="E52" s="99"/>
      <c r="F52" s="99"/>
      <c r="G52" s="99"/>
      <c r="H52" s="99"/>
      <c r="I52" s="99"/>
      <c r="J52" s="99"/>
      <c r="K52" s="99"/>
    </row>
    <row r="53" spans="1:11" ht="15" customHeight="1">
      <c r="A53" s="99"/>
      <c r="B53" s="99"/>
      <c r="C53" s="99"/>
      <c r="D53" s="99"/>
      <c r="E53" s="99"/>
      <c r="F53" s="99"/>
      <c r="G53" s="99"/>
      <c r="H53" s="99"/>
      <c r="I53" s="99"/>
      <c r="J53" s="99"/>
      <c r="K53" s="99"/>
    </row>
    <row r="54" spans="1:11" ht="15" customHeight="1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</row>
    <row r="55" spans="1:11" ht="15" customHeight="1">
      <c r="A55" s="99"/>
      <c r="B55" s="99"/>
      <c r="C55" s="99"/>
      <c r="D55" s="99"/>
      <c r="E55" s="99"/>
      <c r="F55" s="99"/>
      <c r="G55" s="99"/>
      <c r="H55" s="99"/>
      <c r="I55" s="99"/>
      <c r="J55" s="99"/>
      <c r="K55" s="99"/>
    </row>
    <row r="56" spans="1:11" ht="15" customHeight="1">
      <c r="A56" s="99"/>
      <c r="B56" s="99"/>
      <c r="C56" s="99"/>
      <c r="D56" s="99"/>
      <c r="E56" s="99"/>
      <c r="F56" s="99"/>
      <c r="G56" s="99"/>
      <c r="H56" s="99"/>
      <c r="I56" s="99"/>
      <c r="J56" s="99"/>
      <c r="K56" s="99"/>
    </row>
    <row r="57" spans="1:11" ht="15" customHeight="1">
      <c r="A57" s="99"/>
      <c r="B57" s="99"/>
      <c r="C57" s="99"/>
      <c r="D57" s="99"/>
      <c r="E57" s="99"/>
      <c r="F57" s="99"/>
      <c r="G57" s="99"/>
      <c r="H57" s="99"/>
      <c r="I57" s="99"/>
      <c r="J57" s="99"/>
      <c r="K57" s="99"/>
    </row>
    <row r="58" spans="1:11" ht="15" customHeight="1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99"/>
    </row>
    <row r="59" spans="1:11" ht="15" customHeight="1">
      <c r="A59" s="99"/>
      <c r="B59" s="99"/>
      <c r="C59" s="99"/>
      <c r="D59" s="99"/>
      <c r="E59" s="99"/>
      <c r="F59" s="99"/>
      <c r="G59" s="99"/>
      <c r="H59" s="99"/>
      <c r="I59" s="99"/>
      <c r="J59" s="99"/>
      <c r="K59" s="99"/>
    </row>
    <row r="60" spans="1:11" ht="15" customHeight="1">
      <c r="A60" s="99"/>
      <c r="B60" s="99"/>
      <c r="C60" s="99"/>
      <c r="D60" s="99"/>
      <c r="E60" s="99"/>
      <c r="F60" s="99"/>
      <c r="G60" s="99"/>
      <c r="H60" s="99"/>
      <c r="I60" s="99"/>
      <c r="J60" s="99"/>
      <c r="K60" s="99"/>
    </row>
    <row r="61" spans="1:11" ht="15" customHeight="1">
      <c r="A61" s="99"/>
      <c r="B61" s="99"/>
      <c r="C61" s="99"/>
      <c r="D61" s="99"/>
      <c r="E61" s="99"/>
      <c r="F61" s="99"/>
      <c r="G61" s="99"/>
      <c r="H61" s="99"/>
      <c r="I61" s="99"/>
      <c r="J61" s="99"/>
      <c r="K61" s="99"/>
    </row>
    <row r="62" spans="1:11" ht="15" customHeight="1">
      <c r="A62" s="99"/>
      <c r="B62" s="99"/>
      <c r="C62" s="99"/>
      <c r="D62" s="99"/>
      <c r="E62" s="99"/>
      <c r="F62" s="99"/>
      <c r="G62" s="99"/>
      <c r="H62" s="99"/>
      <c r="I62" s="99"/>
      <c r="J62" s="99"/>
      <c r="K62" s="99"/>
    </row>
    <row r="63" spans="1:11" ht="15" customHeight="1">
      <c r="A63" s="99"/>
      <c r="B63" s="99"/>
      <c r="C63" s="99"/>
      <c r="D63" s="99"/>
      <c r="E63" s="99"/>
      <c r="F63" s="99"/>
      <c r="G63" s="99"/>
      <c r="H63" s="99"/>
      <c r="I63" s="99"/>
      <c r="J63" s="99"/>
      <c r="K63" s="99"/>
    </row>
    <row r="64" spans="1:11" ht="15" customHeight="1">
      <c r="A64" s="99"/>
      <c r="B64" s="99"/>
      <c r="C64" s="99"/>
      <c r="D64" s="99"/>
      <c r="E64" s="99"/>
      <c r="F64" s="99"/>
      <c r="G64" s="99"/>
      <c r="H64" s="99"/>
      <c r="I64" s="99"/>
      <c r="J64" s="99"/>
      <c r="K64" s="99"/>
    </row>
    <row r="65" spans="1:11" ht="15" customHeight="1">
      <c r="A65" s="99"/>
      <c r="B65" s="99"/>
      <c r="C65" s="99"/>
      <c r="D65" s="99"/>
      <c r="E65" s="99"/>
      <c r="F65" s="99"/>
      <c r="G65" s="99"/>
      <c r="H65" s="99"/>
      <c r="I65" s="99"/>
      <c r="J65" s="99"/>
      <c r="K65" s="99"/>
    </row>
    <row r="66" spans="1:11" ht="15" customHeight="1">
      <c r="A66" s="99"/>
      <c r="B66" s="99"/>
      <c r="C66" s="99"/>
      <c r="D66" s="99"/>
      <c r="E66" s="99"/>
      <c r="F66" s="99"/>
      <c r="G66" s="99"/>
      <c r="H66" s="99"/>
      <c r="I66" s="99"/>
      <c r="J66" s="99"/>
      <c r="K66" s="99"/>
    </row>
    <row r="67" spans="1:11" ht="15" customHeight="1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99"/>
    </row>
    <row r="68" spans="1:11" ht="15" customHeight="1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</row>
    <row r="69" spans="1:11" ht="15" customHeight="1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</row>
    <row r="70" spans="1:11" ht="15" customHeight="1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</row>
    <row r="71" spans="1:11" ht="15" customHeight="1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</row>
    <row r="72" spans="1:11" ht="15" customHeight="1">
      <c r="A72" s="99"/>
      <c r="B72" s="99"/>
      <c r="C72" s="99"/>
      <c r="D72" s="99"/>
      <c r="E72" s="99"/>
      <c r="F72" s="99"/>
      <c r="G72" s="99"/>
      <c r="H72" s="99"/>
      <c r="I72" s="99"/>
      <c r="J72" s="99"/>
      <c r="K72" s="99"/>
    </row>
    <row r="73" spans="1:11" ht="15" customHeight="1">
      <c r="A73" s="99"/>
      <c r="B73" s="99"/>
      <c r="C73" s="99"/>
      <c r="D73" s="99"/>
      <c r="E73" s="99"/>
      <c r="F73" s="99"/>
      <c r="G73" s="99"/>
      <c r="H73" s="99"/>
      <c r="I73" s="99"/>
      <c r="J73" s="99"/>
      <c r="K73" s="99"/>
    </row>
    <row r="74" spans="1:11" ht="15" customHeight="1">
      <c r="A74" s="99"/>
      <c r="B74" s="99"/>
      <c r="C74" s="99"/>
      <c r="D74" s="99"/>
      <c r="E74" s="99"/>
      <c r="F74" s="99"/>
      <c r="G74" s="99"/>
      <c r="H74" s="99"/>
      <c r="I74" s="99"/>
      <c r="J74" s="99"/>
      <c r="K74" s="99"/>
    </row>
    <row r="75" spans="1:11" ht="15" customHeight="1">
      <c r="A75" s="99"/>
      <c r="B75" s="99"/>
      <c r="C75" s="99"/>
      <c r="D75" s="99"/>
      <c r="E75" s="99"/>
      <c r="F75" s="99"/>
      <c r="G75" s="99"/>
      <c r="H75" s="99"/>
      <c r="I75" s="99"/>
      <c r="J75" s="99"/>
      <c r="K75" s="99"/>
    </row>
    <row r="76" spans="1:11" ht="15" customHeight="1">
      <c r="A76" s="99"/>
      <c r="B76" s="99"/>
      <c r="C76" s="99"/>
      <c r="D76" s="99"/>
      <c r="E76" s="99"/>
      <c r="F76" s="99"/>
      <c r="G76" s="99"/>
      <c r="H76" s="99"/>
      <c r="I76" s="99"/>
      <c r="J76" s="99"/>
      <c r="K76" s="99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19">
    <mergeCell ref="A1:K1"/>
    <mergeCell ref="A2:C2"/>
    <mergeCell ref="A3:D3"/>
    <mergeCell ref="E4:G4"/>
    <mergeCell ref="I4:K4"/>
    <mergeCell ref="G37:K37"/>
    <mergeCell ref="A38:E38"/>
    <mergeCell ref="G38:K38"/>
    <mergeCell ref="A7:B7"/>
    <mergeCell ref="A8:B14"/>
    <mergeCell ref="A15:B21"/>
    <mergeCell ref="A22:B28"/>
    <mergeCell ref="A29:B35"/>
    <mergeCell ref="A37:E37"/>
    <mergeCell ref="G5:G7"/>
    <mergeCell ref="H5:H7"/>
    <mergeCell ref="K5:K7"/>
    <mergeCell ref="E5:F6"/>
    <mergeCell ref="I5:J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6"/>
  <dimension ref="A1:U93"/>
  <sheetViews>
    <sheetView showGridLines="0" zoomScaleNormal="100" zoomScaleSheetLayoutView="100" workbookViewId="0">
      <selection activeCell="E8" sqref="E8:E28"/>
    </sheetView>
  </sheetViews>
  <sheetFormatPr defaultColWidth="9.109375" defaultRowHeight="13.8"/>
  <cols>
    <col min="1" max="1" width="9.44140625" style="212" customWidth="1"/>
    <col min="2" max="2" width="3.88671875" style="212" customWidth="1"/>
    <col min="3" max="11" width="9.5546875" style="212" customWidth="1"/>
    <col min="12" max="13" width="9.109375" style="212"/>
    <col min="14" max="14" width="11.109375" style="212" customWidth="1"/>
    <col min="15" max="16384" width="9.109375" style="212"/>
  </cols>
  <sheetData>
    <row r="1" spans="1:21" s="213" customFormat="1" ht="15.6">
      <c r="A1" s="684" t="s">
        <v>318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</row>
    <row r="2" spans="1:21" ht="6" customHeight="1">
      <c r="A2" s="690"/>
      <c r="B2" s="690"/>
      <c r="C2" s="690"/>
      <c r="D2" s="214"/>
      <c r="E2" s="214"/>
      <c r="F2" s="215"/>
      <c r="G2" s="216"/>
      <c r="H2" s="216"/>
      <c r="I2" s="216"/>
      <c r="J2" s="81"/>
      <c r="K2" s="81"/>
    </row>
    <row r="3" spans="1:21" ht="12.9" customHeight="1">
      <c r="A3" s="696" t="s">
        <v>314</v>
      </c>
      <c r="B3" s="696"/>
      <c r="C3" s="696"/>
      <c r="D3" s="698"/>
      <c r="E3" s="379"/>
      <c r="F3" s="380"/>
      <c r="G3" s="269"/>
      <c r="H3" s="270"/>
      <c r="I3" s="381"/>
      <c r="J3" s="382"/>
      <c r="K3" s="382"/>
    </row>
    <row r="4" spans="1:21" ht="24.9" customHeight="1">
      <c r="A4" s="261"/>
      <c r="B4" s="261"/>
      <c r="C4" s="261"/>
      <c r="D4" s="271"/>
      <c r="E4" s="699">
        <f>'3.1'!D4</f>
        <v>2021</v>
      </c>
      <c r="F4" s="724"/>
      <c r="G4" s="725"/>
      <c r="H4" s="272"/>
      <c r="I4" s="702">
        <f>E4-1</f>
        <v>2020</v>
      </c>
      <c r="J4" s="726"/>
      <c r="K4" s="726"/>
    </row>
    <row r="5" spans="1:21" ht="24.9" customHeight="1">
      <c r="A5" s="383"/>
      <c r="B5" s="273"/>
      <c r="C5" s="274"/>
      <c r="D5" s="275"/>
      <c r="E5" s="695" t="s">
        <v>65</v>
      </c>
      <c r="F5" s="696"/>
      <c r="G5" s="698" t="s">
        <v>35</v>
      </c>
      <c r="H5" s="706" t="s">
        <v>270</v>
      </c>
      <c r="I5" s="691" t="s">
        <v>65</v>
      </c>
      <c r="J5" s="692"/>
      <c r="K5" s="692" t="s">
        <v>35</v>
      </c>
    </row>
    <row r="6" spans="1:21" ht="18" customHeight="1">
      <c r="A6" s="384"/>
      <c r="B6" s="276"/>
      <c r="C6" s="276"/>
      <c r="D6" s="277"/>
      <c r="E6" s="697"/>
      <c r="F6" s="689"/>
      <c r="G6" s="704"/>
      <c r="H6" s="706"/>
      <c r="I6" s="693"/>
      <c r="J6" s="694"/>
      <c r="K6" s="694"/>
    </row>
    <row r="7" spans="1:21" ht="22.5" customHeight="1">
      <c r="A7" s="709" t="s">
        <v>210</v>
      </c>
      <c r="B7" s="710"/>
      <c r="C7" s="278" t="s">
        <v>237</v>
      </c>
      <c r="D7" s="279" t="s">
        <v>211</v>
      </c>
      <c r="E7" s="347" t="s">
        <v>278</v>
      </c>
      <c r="F7" s="631" t="s">
        <v>273</v>
      </c>
      <c r="G7" s="705"/>
      <c r="H7" s="707"/>
      <c r="I7" s="297" t="s">
        <v>279</v>
      </c>
      <c r="J7" s="337" t="s">
        <v>273</v>
      </c>
      <c r="K7" s="708"/>
    </row>
    <row r="8" spans="1:21" ht="12.9" customHeight="1">
      <c r="A8" s="714" t="str">
        <f>'3.1'!D6</f>
        <v>leden</v>
      </c>
      <c r="B8" s="715"/>
      <c r="C8" s="345" t="s">
        <v>4</v>
      </c>
      <c r="D8" s="105">
        <v>96</v>
      </c>
      <c r="E8" s="101">
        <v>12839.3079</v>
      </c>
      <c r="F8" s="101">
        <v>137023.63222999999</v>
      </c>
      <c r="G8" s="106">
        <f t="shared" ref="G8:G13" si="0">E8/$E$14</f>
        <v>0.26022414578546998</v>
      </c>
      <c r="H8" s="107">
        <f>(E8-I8)/I8</f>
        <v>0.14108769148063655</v>
      </c>
      <c r="I8" s="104">
        <v>11251.815260000001</v>
      </c>
      <c r="J8" s="104">
        <v>120247.02288999999</v>
      </c>
      <c r="K8" s="385">
        <f>I8/$I$14</f>
        <v>0.24517927318187174</v>
      </c>
      <c r="M8" s="217"/>
      <c r="N8" s="217"/>
      <c r="O8" s="217"/>
      <c r="P8" s="217"/>
      <c r="Q8" s="217"/>
      <c r="R8" s="217"/>
      <c r="S8" s="217"/>
      <c r="T8" s="217"/>
      <c r="U8" s="217"/>
    </row>
    <row r="9" spans="1:21" ht="12.9" customHeight="1">
      <c r="A9" s="716"/>
      <c r="B9" s="717"/>
      <c r="C9" s="345" t="s">
        <v>5</v>
      </c>
      <c r="D9" s="100">
        <v>375</v>
      </c>
      <c r="E9" s="101">
        <v>6293.8038200000001</v>
      </c>
      <c r="F9" s="101">
        <v>67168.733110000001</v>
      </c>
      <c r="G9" s="102">
        <f t="shared" si="0"/>
        <v>0.1275613713415836</v>
      </c>
      <c r="H9" s="103">
        <f t="shared" ref="H9:H12" si="1">(E9-I9)/I9</f>
        <v>-1.6740167369756562E-2</v>
      </c>
      <c r="I9" s="104">
        <v>6400.9569099999999</v>
      </c>
      <c r="J9" s="104">
        <v>68406.386400000003</v>
      </c>
      <c r="K9" s="386">
        <f t="shared" ref="K9:K13" si="2">I9/$I$14</f>
        <v>0.1394781132286631</v>
      </c>
      <c r="L9" s="218"/>
      <c r="M9" s="217"/>
      <c r="N9" s="217"/>
      <c r="O9" s="217"/>
      <c r="P9" s="217"/>
      <c r="Q9" s="217"/>
      <c r="R9" s="217"/>
      <c r="S9" s="217"/>
    </row>
    <row r="10" spans="1:21" ht="12.9" customHeight="1">
      <c r="A10" s="716"/>
      <c r="B10" s="717"/>
      <c r="C10" s="345" t="s">
        <v>6</v>
      </c>
      <c r="D10" s="100">
        <v>10713</v>
      </c>
      <c r="E10" s="101">
        <v>11428.621090000001</v>
      </c>
      <c r="F10" s="101">
        <v>121968.53006</v>
      </c>
      <c r="G10" s="102">
        <f t="shared" si="0"/>
        <v>0.23163266928516119</v>
      </c>
      <c r="H10" s="103">
        <f t="shared" si="1"/>
        <v>7.1436543618426496E-2</v>
      </c>
      <c r="I10" s="104">
        <v>10666.63365</v>
      </c>
      <c r="J10" s="104">
        <v>113993.24715</v>
      </c>
      <c r="K10" s="386">
        <f t="shared" si="2"/>
        <v>0.2324280505121176</v>
      </c>
      <c r="L10" s="218"/>
      <c r="M10" s="217"/>
      <c r="N10" s="217"/>
      <c r="O10" s="217"/>
      <c r="P10" s="217"/>
      <c r="Q10" s="217"/>
      <c r="R10" s="217"/>
      <c r="S10" s="217"/>
    </row>
    <row r="11" spans="1:21" ht="12.9" customHeight="1">
      <c r="A11" s="716"/>
      <c r="B11" s="717"/>
      <c r="C11" s="345" t="s">
        <v>7</v>
      </c>
      <c r="D11" s="100">
        <v>103511</v>
      </c>
      <c r="E11" s="101">
        <v>17431.533179999999</v>
      </c>
      <c r="F11" s="101">
        <v>186034.25047999999</v>
      </c>
      <c r="G11" s="102">
        <f t="shared" si="0"/>
        <v>0.35329831380526183</v>
      </c>
      <c r="H11" s="103">
        <f t="shared" si="1"/>
        <v>7.5923522349852543E-2</v>
      </c>
      <c r="I11" s="104">
        <v>16201.46118</v>
      </c>
      <c r="J11" s="104">
        <v>173145.07854000002</v>
      </c>
      <c r="K11" s="386">
        <f t="shared" si="2"/>
        <v>0.35303303376460787</v>
      </c>
      <c r="L11" s="218"/>
      <c r="M11" s="217"/>
      <c r="N11" s="217"/>
      <c r="O11" s="217"/>
      <c r="P11" s="217"/>
      <c r="Q11" s="217"/>
      <c r="R11" s="217"/>
      <c r="S11" s="217"/>
    </row>
    <row r="12" spans="1:21" ht="12.9" customHeight="1">
      <c r="A12" s="716"/>
      <c r="B12" s="717"/>
      <c r="C12" s="345" t="s">
        <v>107</v>
      </c>
      <c r="D12" s="100">
        <v>16</v>
      </c>
      <c r="E12" s="101">
        <v>382.452</v>
      </c>
      <c r="F12" s="101">
        <v>4081.0889999999999</v>
      </c>
      <c r="G12" s="102">
        <f t="shared" si="0"/>
        <v>7.7514493599724777E-3</v>
      </c>
      <c r="H12" s="103">
        <f t="shared" si="1"/>
        <v>-0.12029644555159168</v>
      </c>
      <c r="I12" s="104">
        <v>434.75100000000003</v>
      </c>
      <c r="J12" s="104">
        <v>4645.7730000000001</v>
      </c>
      <c r="K12" s="386">
        <f t="shared" si="2"/>
        <v>9.4733100154980616E-3</v>
      </c>
      <c r="L12" s="218"/>
      <c r="M12" s="217"/>
      <c r="N12" s="217"/>
      <c r="O12" s="217"/>
      <c r="P12" s="217"/>
      <c r="Q12" s="217"/>
      <c r="R12" s="217"/>
      <c r="S12" s="217"/>
    </row>
    <row r="13" spans="1:21" ht="12.9" customHeight="1">
      <c r="A13" s="716"/>
      <c r="B13" s="717"/>
      <c r="C13" s="345" t="s">
        <v>109</v>
      </c>
      <c r="D13" s="108"/>
      <c r="E13" s="101">
        <v>963.69999999999993</v>
      </c>
      <c r="F13" s="101">
        <v>10257.923000000001</v>
      </c>
      <c r="G13" s="102">
        <f t="shared" si="0"/>
        <v>1.9532050422551003E-2</v>
      </c>
      <c r="H13" s="103">
        <f>(E13-I13)/I13</f>
        <v>2.895861316409307E-2</v>
      </c>
      <c r="I13" s="104">
        <v>936.57799999999997</v>
      </c>
      <c r="J13" s="104">
        <v>10009.206</v>
      </c>
      <c r="K13" s="386">
        <f t="shared" si="2"/>
        <v>2.0408219297241736E-2</v>
      </c>
      <c r="L13" s="218"/>
      <c r="M13" s="217"/>
      <c r="N13" s="217"/>
      <c r="O13" s="217"/>
      <c r="P13" s="217"/>
      <c r="Q13" s="217"/>
      <c r="R13" s="217"/>
      <c r="S13" s="217"/>
    </row>
    <row r="14" spans="1:21" ht="12.9" customHeight="1">
      <c r="A14" s="718"/>
      <c r="B14" s="719"/>
      <c r="C14" s="318" t="s">
        <v>0</v>
      </c>
      <c r="D14" s="319">
        <v>114711</v>
      </c>
      <c r="E14" s="320">
        <v>49339.417989999994</v>
      </c>
      <c r="F14" s="321">
        <v>526534.15787999996</v>
      </c>
      <c r="G14" s="322">
        <f>SUM(G8:G13)</f>
        <v>1.0000000000000002</v>
      </c>
      <c r="H14" s="323">
        <f>(E14-I14)/I14</f>
        <v>7.5115646895607222E-2</v>
      </c>
      <c r="I14" s="324">
        <v>45892.195999999996</v>
      </c>
      <c r="J14" s="325">
        <v>490446.71398</v>
      </c>
      <c r="K14" s="387">
        <f>SUM(K8:K13)</f>
        <v>1.0000000000000002</v>
      </c>
      <c r="L14" s="218"/>
      <c r="M14" s="217"/>
      <c r="N14" s="217"/>
      <c r="O14" s="217"/>
      <c r="P14" s="217"/>
      <c r="Q14" s="217"/>
      <c r="R14" s="217"/>
      <c r="S14" s="217"/>
    </row>
    <row r="15" spans="1:21" ht="12.9" customHeight="1">
      <c r="A15" s="714" t="str">
        <f>'3.1'!E6</f>
        <v>únor</v>
      </c>
      <c r="B15" s="715"/>
      <c r="C15" s="345" t="s">
        <v>4</v>
      </c>
      <c r="D15" s="105">
        <v>96</v>
      </c>
      <c r="E15" s="101">
        <v>11528.001410000001</v>
      </c>
      <c r="F15" s="101">
        <v>123324.24907999999</v>
      </c>
      <c r="G15" s="106">
        <f>E15/$E$21</f>
        <v>0.27436245514820867</v>
      </c>
      <c r="H15" s="107">
        <f>(E15-I15)/I15</f>
        <v>0.17361584344137601</v>
      </c>
      <c r="I15" s="104">
        <v>9822.6361500000003</v>
      </c>
      <c r="J15" s="104">
        <v>104920.50392000002</v>
      </c>
      <c r="K15" s="385">
        <f>I15/$I$21</f>
        <v>0.2688419141325058</v>
      </c>
      <c r="L15" s="218"/>
      <c r="M15" s="217"/>
      <c r="N15" s="217"/>
      <c r="O15" s="217"/>
      <c r="P15" s="217"/>
      <c r="Q15" s="217"/>
      <c r="R15" s="217"/>
      <c r="S15" s="217"/>
    </row>
    <row r="16" spans="1:21" ht="12.9" customHeight="1">
      <c r="A16" s="716"/>
      <c r="B16" s="717"/>
      <c r="C16" s="345" t="s">
        <v>5</v>
      </c>
      <c r="D16" s="100">
        <v>372</v>
      </c>
      <c r="E16" s="101">
        <v>5481.5347099999999</v>
      </c>
      <c r="F16" s="101">
        <v>58640.36204</v>
      </c>
      <c r="G16" s="102">
        <f t="shared" ref="G16:G20" si="3">E16/$E$21</f>
        <v>0.13045863437448382</v>
      </c>
      <c r="H16" s="103">
        <f t="shared" ref="H16:H18" si="4">(E16-I16)/I16</f>
        <v>0.17742092227279047</v>
      </c>
      <c r="I16" s="104">
        <v>4655.5438300000005</v>
      </c>
      <c r="J16" s="104">
        <v>49728.191420000003</v>
      </c>
      <c r="K16" s="386">
        <f t="shared" ref="K16:K20" si="5">I16/$I$21</f>
        <v>0.12742051069304622</v>
      </c>
      <c r="L16" s="219"/>
      <c r="M16" s="217"/>
      <c r="N16" s="217"/>
      <c r="O16" s="217"/>
      <c r="P16" s="217"/>
      <c r="Q16" s="217"/>
      <c r="R16" s="217"/>
      <c r="S16" s="217"/>
    </row>
    <row r="17" spans="1:20" ht="12.9" customHeight="1">
      <c r="A17" s="716"/>
      <c r="B17" s="717"/>
      <c r="C17" s="345" t="s">
        <v>6</v>
      </c>
      <c r="D17" s="100">
        <v>10703</v>
      </c>
      <c r="E17" s="101">
        <v>9442.4552100000001</v>
      </c>
      <c r="F17" s="101">
        <v>101013.49741</v>
      </c>
      <c r="G17" s="102">
        <f t="shared" si="3"/>
        <v>0.22472717532766107</v>
      </c>
      <c r="H17" s="103">
        <f t="shared" si="4"/>
        <v>0.14126481400784677</v>
      </c>
      <c r="I17" s="104">
        <v>8273.6759199999997</v>
      </c>
      <c r="J17" s="104">
        <v>88375.269350000002</v>
      </c>
      <c r="K17" s="386">
        <f>I17/$I$21</f>
        <v>0.22644744621277874</v>
      </c>
      <c r="L17" s="218"/>
      <c r="M17" s="217"/>
      <c r="N17" s="217"/>
      <c r="O17" s="217"/>
      <c r="P17" s="217"/>
      <c r="Q17" s="217"/>
      <c r="R17" s="217"/>
      <c r="S17" s="217"/>
    </row>
    <row r="18" spans="1:20" ht="12.9" customHeight="1">
      <c r="A18" s="716"/>
      <c r="B18" s="717"/>
      <c r="C18" s="345" t="s">
        <v>7</v>
      </c>
      <c r="D18" s="100">
        <v>103482</v>
      </c>
      <c r="E18" s="101">
        <v>14402.12866</v>
      </c>
      <c r="F18" s="101">
        <v>154071.53501999998</v>
      </c>
      <c r="G18" s="102">
        <f t="shared" si="3"/>
        <v>0.34276569181283439</v>
      </c>
      <c r="H18" s="103">
        <f t="shared" si="4"/>
        <v>0.14126481452125414</v>
      </c>
      <c r="I18" s="104">
        <v>12619.445089999999</v>
      </c>
      <c r="J18" s="104">
        <v>134794.08475000001</v>
      </c>
      <c r="K18" s="386">
        <f>I18/$I$21</f>
        <v>0.34538953917026155</v>
      </c>
      <c r="L18" s="218"/>
      <c r="M18" s="217"/>
      <c r="N18" s="217"/>
      <c r="O18" s="217"/>
      <c r="P18" s="217"/>
      <c r="Q18" s="217"/>
      <c r="R18" s="217"/>
      <c r="S18" s="217"/>
    </row>
    <row r="19" spans="1:20" ht="12.9" customHeight="1">
      <c r="A19" s="716"/>
      <c r="B19" s="717"/>
      <c r="C19" s="345" t="s">
        <v>107</v>
      </c>
      <c r="D19" s="100">
        <v>16</v>
      </c>
      <c r="E19" s="101">
        <v>375.56799999999998</v>
      </c>
      <c r="F19" s="101">
        <v>4017.3760000000002</v>
      </c>
      <c r="G19" s="102">
        <f t="shared" si="3"/>
        <v>8.9383887883391945E-3</v>
      </c>
      <c r="H19" s="103">
        <f>(E19-I19)/I19</f>
        <v>-0.10903401663942461</v>
      </c>
      <c r="I19" s="104">
        <v>421.529</v>
      </c>
      <c r="J19" s="104">
        <v>4502.8829999999998</v>
      </c>
      <c r="K19" s="386">
        <f>I19/$I$21</f>
        <v>1.1537092639063195E-2</v>
      </c>
      <c r="L19" s="218"/>
      <c r="M19" s="217"/>
      <c r="N19" s="217"/>
      <c r="O19" s="217"/>
      <c r="P19" s="217"/>
      <c r="Q19" s="217"/>
      <c r="R19" s="217"/>
      <c r="S19" s="217"/>
    </row>
    <row r="20" spans="1:20" ht="12.9" customHeight="1">
      <c r="A20" s="716"/>
      <c r="B20" s="717"/>
      <c r="C20" s="345" t="s">
        <v>109</v>
      </c>
      <c r="D20" s="108"/>
      <c r="E20" s="101">
        <v>787.72799999999995</v>
      </c>
      <c r="F20" s="101">
        <v>8426.643</v>
      </c>
      <c r="G20" s="102">
        <f t="shared" si="3"/>
        <v>1.8747654548472863E-2</v>
      </c>
      <c r="H20" s="103">
        <f t="shared" ref="H20" si="6">(E20-I20)/I20</f>
        <v>5.8748578663419329E-2</v>
      </c>
      <c r="I20" s="104">
        <v>744.01800000000003</v>
      </c>
      <c r="J20" s="104">
        <v>7947.24</v>
      </c>
      <c r="K20" s="386">
        <f t="shared" si="5"/>
        <v>2.0363497152344253E-2</v>
      </c>
      <c r="L20" s="218"/>
      <c r="M20" s="217"/>
      <c r="N20" s="217"/>
      <c r="O20" s="217"/>
      <c r="P20" s="217"/>
      <c r="Q20" s="217"/>
      <c r="R20" s="217"/>
      <c r="S20" s="217"/>
    </row>
    <row r="21" spans="1:20" ht="12.9" customHeight="1">
      <c r="A21" s="718"/>
      <c r="B21" s="719"/>
      <c r="C21" s="318" t="s">
        <v>0</v>
      </c>
      <c r="D21" s="319">
        <v>114669</v>
      </c>
      <c r="E21" s="320">
        <v>42017.415990000001</v>
      </c>
      <c r="F21" s="321">
        <v>449493.66254999989</v>
      </c>
      <c r="G21" s="322">
        <f>SUM(G15:G20)</f>
        <v>1</v>
      </c>
      <c r="H21" s="323">
        <f>(E21-I21)/I21</f>
        <v>0.15000111672194608</v>
      </c>
      <c r="I21" s="324">
        <v>36536.847990000009</v>
      </c>
      <c r="J21" s="325">
        <v>390268.17244000005</v>
      </c>
      <c r="K21" s="387">
        <f>SUM(K15:K20)</f>
        <v>0.99999999999999967</v>
      </c>
      <c r="L21" s="218"/>
      <c r="M21" s="217"/>
      <c r="N21" s="217"/>
      <c r="O21" s="217"/>
      <c r="P21" s="217"/>
      <c r="Q21" s="217"/>
      <c r="R21" s="217"/>
      <c r="S21" s="217"/>
    </row>
    <row r="22" spans="1:20" ht="12.9" customHeight="1">
      <c r="A22" s="720" t="str">
        <f>'3.1'!F6</f>
        <v>březen</v>
      </c>
      <c r="B22" s="721"/>
      <c r="C22" s="344" t="s">
        <v>4</v>
      </c>
      <c r="D22" s="105">
        <v>96</v>
      </c>
      <c r="E22" s="250">
        <v>12393.0345</v>
      </c>
      <c r="F22" s="250">
        <v>132153.11592000001</v>
      </c>
      <c r="G22" s="106">
        <f>E22/$E$28</f>
        <v>0.30202498017261975</v>
      </c>
      <c r="H22" s="107">
        <f>(E22-I22)/I22</f>
        <v>5.7732789695868869E-2</v>
      </c>
      <c r="I22" s="462">
        <v>11716.602359999999</v>
      </c>
      <c r="J22" s="462">
        <v>125169.64443</v>
      </c>
      <c r="K22" s="385">
        <f>I22/$I$28</f>
        <v>0.32309585482741798</v>
      </c>
      <c r="L22" s="101"/>
      <c r="M22" s="217"/>
      <c r="N22" s="217"/>
      <c r="O22" s="217"/>
      <c r="P22" s="217"/>
      <c r="Q22" s="217"/>
      <c r="R22" s="217"/>
      <c r="S22" s="217"/>
      <c r="T22" s="101"/>
    </row>
    <row r="23" spans="1:20" ht="12.9" customHeight="1">
      <c r="A23" s="720"/>
      <c r="B23" s="721"/>
      <c r="C23" s="345" t="s">
        <v>5</v>
      </c>
      <c r="D23" s="100">
        <v>354</v>
      </c>
      <c r="E23" s="101">
        <v>5302.6608000000006</v>
      </c>
      <c r="F23" s="101">
        <v>56544.923490000001</v>
      </c>
      <c r="G23" s="102">
        <f t="shared" ref="G23:G27" si="7">E23/$E$28</f>
        <v>0.129228723036487</v>
      </c>
      <c r="H23" s="103">
        <f t="shared" ref="H23:H27" si="8">(E23-I23)/I23</f>
        <v>0.1915172182184478</v>
      </c>
      <c r="I23" s="104">
        <v>4450.3434099999995</v>
      </c>
      <c r="J23" s="104">
        <v>47543.4637</v>
      </c>
      <c r="K23" s="386">
        <f t="shared" ref="K23:K27" si="9">I23/$I$28</f>
        <v>0.12272222476700287</v>
      </c>
      <c r="L23" s="101"/>
      <c r="M23" s="217"/>
      <c r="N23" s="217"/>
      <c r="O23" s="217"/>
      <c r="P23" s="217"/>
      <c r="Q23" s="217"/>
      <c r="R23" s="217"/>
      <c r="S23" s="217"/>
      <c r="T23" s="101"/>
    </row>
    <row r="24" spans="1:20" ht="12.9" customHeight="1">
      <c r="A24" s="720"/>
      <c r="B24" s="721"/>
      <c r="C24" s="345" t="s">
        <v>6</v>
      </c>
      <c r="D24" s="100">
        <v>10694</v>
      </c>
      <c r="E24" s="101">
        <v>8768.2116800000003</v>
      </c>
      <c r="F24" s="101">
        <v>93499.825250000009</v>
      </c>
      <c r="G24" s="102">
        <f t="shared" si="7"/>
        <v>0.21368607977338666</v>
      </c>
      <c r="H24" s="103">
        <f t="shared" si="8"/>
        <v>0.16688382318806655</v>
      </c>
      <c r="I24" s="104">
        <v>7514.2113599999993</v>
      </c>
      <c r="J24" s="104">
        <v>80275.07144</v>
      </c>
      <c r="K24" s="386">
        <f t="shared" si="9"/>
        <v>0.20721114091927714</v>
      </c>
      <c r="L24" s="101"/>
      <c r="M24" s="217"/>
      <c r="N24" s="217"/>
      <c r="O24" s="217"/>
      <c r="P24" s="217"/>
      <c r="Q24" s="217"/>
      <c r="R24" s="217"/>
      <c r="S24" s="217"/>
      <c r="T24" s="101"/>
    </row>
    <row r="25" spans="1:20" ht="12.9" customHeight="1">
      <c r="A25" s="720"/>
      <c r="B25" s="721"/>
      <c r="C25" s="345" t="s">
        <v>7</v>
      </c>
      <c r="D25" s="100">
        <v>103455</v>
      </c>
      <c r="E25" s="101">
        <v>13373.737010000001</v>
      </c>
      <c r="F25" s="101">
        <v>142610.35858</v>
      </c>
      <c r="G25" s="102">
        <f t="shared" si="7"/>
        <v>0.32592523286198233</v>
      </c>
      <c r="H25" s="103">
        <f t="shared" si="8"/>
        <v>0.16688382265911789</v>
      </c>
      <c r="I25" s="104">
        <v>11461.06986</v>
      </c>
      <c r="J25" s="104">
        <v>122440.26041999999</v>
      </c>
      <c r="K25" s="386">
        <f t="shared" si="9"/>
        <v>0.31604931616484899</v>
      </c>
      <c r="L25" s="101"/>
      <c r="M25" s="217"/>
      <c r="N25" s="217"/>
      <c r="O25" s="217"/>
      <c r="P25" s="217"/>
      <c r="Q25" s="217"/>
      <c r="R25" s="217"/>
      <c r="S25" s="217"/>
      <c r="T25" s="101"/>
    </row>
    <row r="26" spans="1:20" ht="12.9" customHeight="1">
      <c r="A26" s="720"/>
      <c r="B26" s="721"/>
      <c r="C26" s="345" t="s">
        <v>107</v>
      </c>
      <c r="D26" s="100">
        <v>16</v>
      </c>
      <c r="E26" s="101">
        <v>389.08600000000001</v>
      </c>
      <c r="F26" s="101">
        <v>4148.9949999999999</v>
      </c>
      <c r="G26" s="102">
        <f t="shared" si="7"/>
        <v>9.4822370933804728E-3</v>
      </c>
      <c r="H26" s="103">
        <f t="shared" si="8"/>
        <v>-5.2945492474889269E-3</v>
      </c>
      <c r="I26" s="104">
        <v>391.15700000000004</v>
      </c>
      <c r="J26" s="104">
        <v>4178.991</v>
      </c>
      <c r="K26" s="386">
        <f t="shared" si="9"/>
        <v>1.0786506309899926E-2</v>
      </c>
      <c r="L26" s="101"/>
      <c r="M26" s="217"/>
      <c r="N26" s="217"/>
      <c r="O26" s="217"/>
      <c r="P26" s="217"/>
      <c r="Q26" s="217"/>
      <c r="R26" s="217"/>
      <c r="S26" s="217"/>
      <c r="T26" s="101"/>
    </row>
    <row r="27" spans="1:20" ht="12.9" customHeight="1">
      <c r="A27" s="720"/>
      <c r="B27" s="721"/>
      <c r="C27" s="345" t="s">
        <v>109</v>
      </c>
      <c r="D27" s="108"/>
      <c r="E27" s="101">
        <v>806.41399999999999</v>
      </c>
      <c r="F27" s="101">
        <v>8599.1820000000007</v>
      </c>
      <c r="G27" s="102">
        <f t="shared" si="7"/>
        <v>1.9652747062143899E-2</v>
      </c>
      <c r="H27" s="103">
        <f t="shared" si="8"/>
        <v>0.10442708155006064</v>
      </c>
      <c r="I27" s="104">
        <v>730.16499999999996</v>
      </c>
      <c r="J27" s="104">
        <v>7800.4639999999999</v>
      </c>
      <c r="K27" s="386">
        <f t="shared" si="9"/>
        <v>2.0134957011553104E-2</v>
      </c>
      <c r="L27" s="101"/>
      <c r="M27" s="217"/>
      <c r="N27" s="217"/>
      <c r="O27" s="217"/>
      <c r="P27" s="217"/>
      <c r="Q27" s="217"/>
      <c r="R27" s="217"/>
      <c r="S27" s="217"/>
      <c r="T27" s="101"/>
    </row>
    <row r="28" spans="1:20" ht="12.9" customHeight="1">
      <c r="A28" s="720"/>
      <c r="B28" s="721"/>
      <c r="C28" s="318" t="s">
        <v>0</v>
      </c>
      <c r="D28" s="319">
        <v>114615</v>
      </c>
      <c r="E28" s="320">
        <v>41033.143989999997</v>
      </c>
      <c r="F28" s="321">
        <v>437556.40023999999</v>
      </c>
      <c r="G28" s="322">
        <f>SUM(G22:G27)</f>
        <v>1.0000000000000002</v>
      </c>
      <c r="H28" s="323">
        <f>(E28-I28)/I28</f>
        <v>0.13152587468246035</v>
      </c>
      <c r="I28" s="324">
        <v>36263.548989999996</v>
      </c>
      <c r="J28" s="325">
        <v>387407.89498999994</v>
      </c>
      <c r="K28" s="387">
        <f>SUM(K22:K27)</f>
        <v>1.0000000000000002</v>
      </c>
      <c r="M28" s="217"/>
      <c r="N28" s="217"/>
      <c r="O28" s="217"/>
      <c r="P28" s="217"/>
      <c r="Q28" s="217"/>
      <c r="R28" s="217"/>
      <c r="S28" s="217"/>
    </row>
    <row r="29" spans="1:20" ht="12.9" customHeight="1">
      <c r="A29" s="722" t="str">
        <f>'3.1'!G6</f>
        <v>I. čtvrtletí</v>
      </c>
      <c r="B29" s="723"/>
      <c r="C29" s="345" t="s">
        <v>4</v>
      </c>
      <c r="D29" s="100">
        <f>D22</f>
        <v>96</v>
      </c>
      <c r="E29" s="101">
        <f>E8+E15+E22</f>
        <v>36760.343809999998</v>
      </c>
      <c r="F29" s="101">
        <f>F8+F15+F22</f>
        <v>392500.99722999998</v>
      </c>
      <c r="G29" s="102">
        <f>E29/$E$35</f>
        <v>0.27766711932175114</v>
      </c>
      <c r="H29" s="103">
        <f>(E29-I29)/I29</f>
        <v>0.12104795618466641</v>
      </c>
      <c r="I29" s="104">
        <f>I8+I15+I22</f>
        <v>32791.053769999999</v>
      </c>
      <c r="J29" s="104">
        <f>J8+J15+J22</f>
        <v>350337.17124</v>
      </c>
      <c r="K29" s="386">
        <f>I29/$I$35</f>
        <v>0.27626874556127845</v>
      </c>
      <c r="M29" s="217"/>
      <c r="N29" s="217"/>
      <c r="O29" s="217"/>
      <c r="P29" s="217"/>
      <c r="Q29" s="217"/>
      <c r="R29" s="217"/>
      <c r="S29" s="217"/>
    </row>
    <row r="30" spans="1:20" ht="12.9" customHeight="1">
      <c r="A30" s="720"/>
      <c r="B30" s="721"/>
      <c r="C30" s="345" t="s">
        <v>5</v>
      </c>
      <c r="D30" s="100">
        <f t="shared" ref="D30:D33" si="10">D23</f>
        <v>354</v>
      </c>
      <c r="E30" s="101">
        <f>E9+E16+E23</f>
        <v>17077.999330000002</v>
      </c>
      <c r="F30" s="101">
        <f t="shared" ref="F30" si="11">F9+F16+F23</f>
        <v>182354.01864000002</v>
      </c>
      <c r="G30" s="102">
        <f t="shared" ref="G30:G34" si="12">E30/$E$35</f>
        <v>0.12899767483812055</v>
      </c>
      <c r="H30" s="103">
        <f t="shared" ref="H30:H32" si="13">(E30-I30)/I30</f>
        <v>0.10132011161020171</v>
      </c>
      <c r="I30" s="104">
        <f>I9+I16+I23</f>
        <v>15506.844149999999</v>
      </c>
      <c r="J30" s="104">
        <f t="shared" ref="J30" si="14">J9+J16+J23</f>
        <v>165678.04152</v>
      </c>
      <c r="K30" s="386">
        <f t="shared" ref="K30:K34" si="15">I30/$I$35</f>
        <v>0.13064710914701258</v>
      </c>
      <c r="M30" s="217"/>
      <c r="N30" s="217"/>
      <c r="O30" s="217"/>
      <c r="P30" s="217"/>
      <c r="Q30" s="217"/>
      <c r="R30" s="217"/>
      <c r="S30" s="217"/>
    </row>
    <row r="31" spans="1:20" ht="12.9" customHeight="1">
      <c r="A31" s="720"/>
      <c r="B31" s="721"/>
      <c r="C31" s="345" t="s">
        <v>6</v>
      </c>
      <c r="D31" s="100">
        <f t="shared" si="10"/>
        <v>10694</v>
      </c>
      <c r="E31" s="101">
        <f t="shared" ref="E31:F34" si="16">E10+E17+E24</f>
        <v>29639.287980000001</v>
      </c>
      <c r="F31" s="101">
        <f t="shared" si="16"/>
        <v>316481.85272000002</v>
      </c>
      <c r="G31" s="102">
        <f t="shared" si="12"/>
        <v>0.22387863820565299</v>
      </c>
      <c r="H31" s="103">
        <f t="shared" si="13"/>
        <v>0.12038649493699231</v>
      </c>
      <c r="I31" s="104">
        <f t="shared" ref="I31:J33" si="17">I10+I17+I24</f>
        <v>26454.520929999999</v>
      </c>
      <c r="J31" s="104">
        <f t="shared" si="17"/>
        <v>282643.58794</v>
      </c>
      <c r="K31" s="386">
        <f t="shared" si="15"/>
        <v>0.22288266071040891</v>
      </c>
      <c r="M31" s="217"/>
      <c r="N31" s="217"/>
      <c r="O31" s="217"/>
      <c r="P31" s="217"/>
      <c r="Q31" s="217"/>
      <c r="R31" s="217"/>
      <c r="S31" s="217"/>
    </row>
    <row r="32" spans="1:20" ht="12.9" customHeight="1">
      <c r="A32" s="720"/>
      <c r="B32" s="721"/>
      <c r="C32" s="345" t="s">
        <v>7</v>
      </c>
      <c r="D32" s="100">
        <f t="shared" si="10"/>
        <v>103455</v>
      </c>
      <c r="E32" s="101">
        <f>E11+E18+E25</f>
        <v>45207.398849999998</v>
      </c>
      <c r="F32" s="101">
        <f t="shared" si="16"/>
        <v>482716.14408</v>
      </c>
      <c r="G32" s="102">
        <f t="shared" si="12"/>
        <v>0.34147145836253662</v>
      </c>
      <c r="H32" s="103">
        <f t="shared" si="13"/>
        <v>0.12227361200216279</v>
      </c>
      <c r="I32" s="104">
        <f>I11+I18+I25</f>
        <v>40281.976129999995</v>
      </c>
      <c r="J32" s="104">
        <f t="shared" si="17"/>
        <v>430379.42371000006</v>
      </c>
      <c r="K32" s="386">
        <f t="shared" si="15"/>
        <v>0.33938070707400936</v>
      </c>
      <c r="M32" s="217"/>
      <c r="N32" s="217"/>
      <c r="O32" s="217"/>
      <c r="P32" s="217"/>
      <c r="Q32" s="217"/>
      <c r="R32" s="217"/>
      <c r="S32" s="217"/>
    </row>
    <row r="33" spans="1:20" ht="12.9" customHeight="1">
      <c r="A33" s="720"/>
      <c r="B33" s="721"/>
      <c r="C33" s="345" t="s">
        <v>107</v>
      </c>
      <c r="D33" s="100">
        <f t="shared" si="10"/>
        <v>16</v>
      </c>
      <c r="E33" s="101">
        <f>E12+E19+E26</f>
        <v>1147.106</v>
      </c>
      <c r="F33" s="101">
        <f t="shared" si="16"/>
        <v>12247.46</v>
      </c>
      <c r="G33" s="102">
        <f t="shared" si="12"/>
        <v>8.6645984657534869E-3</v>
      </c>
      <c r="H33" s="103">
        <f>(E33-I33)/I33</f>
        <v>-8.0429713083706764E-2</v>
      </c>
      <c r="I33" s="104">
        <f>I12+I19+I26</f>
        <v>1247.4369999999999</v>
      </c>
      <c r="J33" s="104">
        <f t="shared" si="17"/>
        <v>13327.646999999999</v>
      </c>
      <c r="K33" s="386">
        <f t="shared" si="15"/>
        <v>1.0509813364766547E-2</v>
      </c>
      <c r="M33" s="217"/>
      <c r="N33" s="217"/>
      <c r="O33" s="217"/>
      <c r="P33" s="217"/>
      <c r="Q33" s="217"/>
      <c r="R33" s="217"/>
      <c r="S33" s="217"/>
    </row>
    <row r="34" spans="1:20" ht="12.9" customHeight="1">
      <c r="A34" s="720"/>
      <c r="B34" s="721"/>
      <c r="C34" s="345" t="s">
        <v>109</v>
      </c>
      <c r="D34" s="100"/>
      <c r="E34" s="101">
        <f t="shared" si="16"/>
        <v>2557.8419999999996</v>
      </c>
      <c r="F34" s="101">
        <f t="shared" si="16"/>
        <v>27283.748</v>
      </c>
      <c r="G34" s="102">
        <f t="shared" si="12"/>
        <v>1.9320510806185156E-2</v>
      </c>
      <c r="H34" s="103">
        <f t="shared" ref="H34" si="18">(E34-I34)/I34</f>
        <v>6.1010195535766372E-2</v>
      </c>
      <c r="I34" s="104">
        <f t="shared" ref="I34:J34" si="19">I13+I20+I27</f>
        <v>2410.761</v>
      </c>
      <c r="J34" s="104">
        <f t="shared" si="19"/>
        <v>25756.91</v>
      </c>
      <c r="K34" s="386">
        <f t="shared" si="15"/>
        <v>2.0310964142524205E-2</v>
      </c>
      <c r="M34" s="217"/>
      <c r="N34" s="217"/>
      <c r="O34" s="217"/>
      <c r="P34" s="217"/>
      <c r="Q34" s="217"/>
      <c r="R34" s="217"/>
      <c r="S34" s="217"/>
    </row>
    <row r="35" spans="1:20" ht="12.9" customHeight="1">
      <c r="A35" s="720"/>
      <c r="B35" s="721"/>
      <c r="C35" s="318" t="s">
        <v>0</v>
      </c>
      <c r="D35" s="319">
        <f>SUM(D29:D34)</f>
        <v>114615</v>
      </c>
      <c r="E35" s="320">
        <f>SUM(E29:E34)</f>
        <v>132389.97797000001</v>
      </c>
      <c r="F35" s="321">
        <f>SUM(F29:F34)</f>
        <v>1413584.22067</v>
      </c>
      <c r="G35" s="322">
        <f>SUM(G29:G34)</f>
        <v>0.99999999999999989</v>
      </c>
      <c r="H35" s="323">
        <f>(E35-I35)/I35</f>
        <v>0.11540218851152798</v>
      </c>
      <c r="I35" s="324">
        <f>SUM(I29:I34)</f>
        <v>118692.59297999999</v>
      </c>
      <c r="J35" s="325">
        <f>SUM(J29:J34)</f>
        <v>1268122.7814100001</v>
      </c>
      <c r="K35" s="387">
        <f>SUM(K29:K34)</f>
        <v>1.0000000000000002</v>
      </c>
      <c r="M35" s="217"/>
      <c r="N35" s="217"/>
      <c r="O35" s="217"/>
      <c r="P35" s="217"/>
      <c r="Q35" s="217"/>
      <c r="R35" s="217"/>
      <c r="S35" s="217"/>
    </row>
    <row r="36" spans="1:20" ht="20.100000000000001" customHeight="1">
      <c r="A36" s="248"/>
      <c r="B36" s="249"/>
      <c r="C36" s="188"/>
      <c r="D36" s="250"/>
      <c r="E36" s="250"/>
      <c r="F36" s="250"/>
      <c r="G36" s="251"/>
      <c r="H36" s="252"/>
      <c r="I36" s="253"/>
      <c r="J36" s="253"/>
      <c r="K36" s="254"/>
    </row>
    <row r="37" spans="1:20" ht="15" customHeight="1">
      <c r="A37" s="711" t="s">
        <v>65</v>
      </c>
      <c r="B37" s="711"/>
      <c r="C37" s="711"/>
      <c r="D37" s="711"/>
      <c r="E37" s="711"/>
      <c r="F37" s="349"/>
      <c r="G37" s="711" t="s">
        <v>66</v>
      </c>
      <c r="H37" s="711"/>
      <c r="I37" s="711"/>
      <c r="J37" s="711"/>
      <c r="K37" s="711"/>
      <c r="M37" s="218"/>
      <c r="N37" s="218"/>
      <c r="O37" s="218"/>
      <c r="P37" s="218"/>
      <c r="Q37" s="218"/>
      <c r="R37" s="218"/>
      <c r="S37" s="218"/>
    </row>
    <row r="38" spans="1:20" ht="15" customHeight="1">
      <c r="A38" s="712" t="str">
        <f>A29</f>
        <v>I. čtvrtletí</v>
      </c>
      <c r="B38" s="685"/>
      <c r="C38" s="685"/>
      <c r="D38" s="685"/>
      <c r="E38" s="685"/>
      <c r="F38" s="349"/>
      <c r="G38" s="713" t="str">
        <f>A29</f>
        <v>I. čtvrtletí</v>
      </c>
      <c r="H38" s="713"/>
      <c r="I38" s="713"/>
      <c r="J38" s="713"/>
      <c r="K38" s="713"/>
      <c r="M38" s="218"/>
      <c r="N38" s="218"/>
      <c r="O38" s="218"/>
      <c r="P38" s="218"/>
      <c r="Q38" s="218"/>
      <c r="R38" s="218"/>
      <c r="S38" s="218"/>
    </row>
    <row r="39" spans="1:20" ht="15" customHeight="1">
      <c r="A39" s="99"/>
      <c r="B39" s="99"/>
      <c r="C39" s="99"/>
      <c r="D39" s="76"/>
      <c r="E39" s="76"/>
      <c r="F39" s="76"/>
      <c r="G39" s="99"/>
      <c r="H39" s="99"/>
      <c r="I39" s="99"/>
      <c r="J39" s="99"/>
      <c r="K39" s="99"/>
      <c r="M39" s="218"/>
      <c r="N39" s="218"/>
      <c r="O39" s="218"/>
      <c r="P39" s="218"/>
      <c r="Q39" s="218"/>
      <c r="R39" s="218"/>
      <c r="S39" s="218"/>
      <c r="T39" s="218"/>
    </row>
    <row r="40" spans="1:20" ht="15" customHeight="1">
      <c r="A40" s="99"/>
      <c r="B40" s="99"/>
      <c r="C40" s="99"/>
      <c r="D40" s="76"/>
      <c r="E40" s="76"/>
      <c r="F40" s="76"/>
      <c r="G40" s="99"/>
      <c r="H40" s="99"/>
      <c r="I40" s="99"/>
      <c r="J40" s="99"/>
      <c r="K40" s="99"/>
    </row>
    <row r="41" spans="1:20" ht="15" customHeight="1">
      <c r="A41" s="99"/>
      <c r="B41" s="99"/>
      <c r="C41" s="99"/>
      <c r="D41" s="76"/>
      <c r="E41" s="76"/>
      <c r="F41" s="76"/>
      <c r="G41" s="99"/>
      <c r="H41" s="99"/>
      <c r="I41" s="99"/>
      <c r="J41" s="99"/>
      <c r="K41" s="99"/>
    </row>
    <row r="42" spans="1:20" ht="15" customHeight="1">
      <c r="A42" s="99"/>
      <c r="B42" s="99"/>
      <c r="C42" s="99">
        <f>E4</f>
        <v>2021</v>
      </c>
      <c r="D42" s="99">
        <f>I4</f>
        <v>2020</v>
      </c>
      <c r="E42" s="76"/>
      <c r="F42" s="76"/>
      <c r="G42" s="76"/>
      <c r="H42" s="99"/>
      <c r="I42" s="99">
        <f>E4</f>
        <v>2021</v>
      </c>
      <c r="J42" s="99">
        <f>I4</f>
        <v>2020</v>
      </c>
      <c r="K42" s="99"/>
    </row>
    <row r="43" spans="1:20" ht="15" customHeight="1">
      <c r="A43" s="99"/>
      <c r="B43" s="99" t="str">
        <f>A8</f>
        <v>leden</v>
      </c>
      <c r="C43" s="73">
        <f>E14</f>
        <v>49339.417989999994</v>
      </c>
      <c r="D43" s="73">
        <f>I14</f>
        <v>45892.195999999996</v>
      </c>
      <c r="E43" s="76"/>
      <c r="F43" s="76"/>
      <c r="G43" s="76"/>
      <c r="H43" s="99" t="str">
        <f>A8</f>
        <v>leden</v>
      </c>
      <c r="I43" s="221">
        <f>E14/E35</f>
        <v>0.37268242465589402</v>
      </c>
      <c r="J43" s="221">
        <f>I14/I35</f>
        <v>0.38664751395003183</v>
      </c>
      <c r="K43" s="99"/>
    </row>
    <row r="44" spans="1:20" ht="15" customHeight="1">
      <c r="A44" s="99"/>
      <c r="B44" s="99" t="str">
        <f>A15</f>
        <v>únor</v>
      </c>
      <c r="C44" s="73">
        <f>E21</f>
        <v>42017.415990000001</v>
      </c>
      <c r="D44" s="73">
        <f>I21</f>
        <v>36536.847990000009</v>
      </c>
      <c r="E44" s="76"/>
      <c r="F44" s="76"/>
      <c r="G44" s="76"/>
      <c r="H44" s="99" t="str">
        <f>A15</f>
        <v>únor</v>
      </c>
      <c r="I44" s="221">
        <f>E21/E35</f>
        <v>0.31737610832990154</v>
      </c>
      <c r="J44" s="221">
        <f>I21/I35</f>
        <v>0.30782753222146358</v>
      </c>
      <c r="K44" s="99"/>
    </row>
    <row r="45" spans="1:20" ht="15" customHeight="1">
      <c r="A45" s="99"/>
      <c r="B45" s="99" t="str">
        <f>A22</f>
        <v>březen</v>
      </c>
      <c r="C45" s="73">
        <f>E28</f>
        <v>41033.143989999997</v>
      </c>
      <c r="D45" s="73">
        <f>I28</f>
        <v>36263.548989999996</v>
      </c>
      <c r="E45" s="76"/>
      <c r="F45" s="76"/>
      <c r="G45" s="76"/>
      <c r="H45" s="99" t="str">
        <f>A22</f>
        <v>březen</v>
      </c>
      <c r="I45" s="221">
        <f>E28/E35</f>
        <v>0.30994146701420433</v>
      </c>
      <c r="J45" s="221">
        <f>I28/I35</f>
        <v>0.3055249538285047</v>
      </c>
      <c r="K45" s="99"/>
    </row>
    <row r="46" spans="1:20" ht="15" customHeight="1">
      <c r="A46" s="99"/>
      <c r="B46" s="99"/>
      <c r="C46" s="73">
        <f>SUM(C43:C45)</f>
        <v>132389.97797000001</v>
      </c>
      <c r="D46" s="73">
        <f>SUM(D43:D45)</f>
        <v>118692.59298</v>
      </c>
      <c r="E46" s="99"/>
      <c r="F46" s="99"/>
      <c r="G46" s="99"/>
      <c r="H46" s="99"/>
      <c r="I46" s="133">
        <f>SUM(I43:I45)</f>
        <v>0.99999999999999989</v>
      </c>
      <c r="J46" s="133">
        <f>SUM(J43:J45)</f>
        <v>1.0000000000000002</v>
      </c>
      <c r="K46" s="99"/>
    </row>
    <row r="47" spans="1:20" ht="15" customHeight="1">
      <c r="A47" s="99"/>
      <c r="B47" s="99"/>
      <c r="C47" s="99"/>
      <c r="D47" s="99"/>
      <c r="E47" s="99"/>
      <c r="F47" s="99"/>
      <c r="G47" s="99"/>
      <c r="H47" s="99"/>
      <c r="I47" s="99"/>
      <c r="J47" s="99"/>
      <c r="K47" s="99"/>
    </row>
    <row r="48" spans="1:20" ht="15" customHeight="1">
      <c r="A48" s="99"/>
      <c r="B48" s="99"/>
      <c r="C48" s="99"/>
      <c r="D48" s="99"/>
      <c r="E48" s="99"/>
      <c r="F48" s="99"/>
      <c r="G48" s="99"/>
      <c r="H48" s="99"/>
      <c r="I48" s="99"/>
      <c r="J48" s="99"/>
      <c r="K48" s="99"/>
    </row>
    <row r="49" spans="1:11" ht="15" customHeight="1">
      <c r="A49" s="99"/>
      <c r="B49" s="99"/>
      <c r="C49" s="99"/>
      <c r="D49" s="99"/>
      <c r="E49" s="99"/>
      <c r="F49" s="99"/>
      <c r="G49" s="99"/>
      <c r="H49" s="99"/>
      <c r="I49" s="99"/>
      <c r="J49" s="99"/>
      <c r="K49" s="99"/>
    </row>
    <row r="50" spans="1:11" ht="15" customHeight="1">
      <c r="A50" s="99"/>
      <c r="B50" s="99"/>
      <c r="C50" s="99"/>
      <c r="D50" s="99"/>
      <c r="E50" s="99"/>
      <c r="F50" s="99"/>
      <c r="G50" s="99"/>
      <c r="H50" s="99"/>
      <c r="I50" s="99"/>
      <c r="J50" s="99"/>
      <c r="K50" s="99"/>
    </row>
    <row r="51" spans="1:11" ht="15" customHeight="1">
      <c r="A51" s="99"/>
      <c r="B51" s="99"/>
      <c r="C51" s="99"/>
      <c r="D51" s="99"/>
      <c r="E51" s="99"/>
      <c r="F51" s="99"/>
      <c r="G51" s="99"/>
      <c r="H51" s="99"/>
      <c r="I51" s="99"/>
      <c r="J51" s="99"/>
      <c r="K51" s="99"/>
    </row>
    <row r="52" spans="1:11" ht="15" customHeight="1">
      <c r="A52" s="99"/>
      <c r="B52" s="99"/>
      <c r="C52" s="99"/>
      <c r="D52" s="99"/>
      <c r="E52" s="99"/>
      <c r="F52" s="99"/>
      <c r="G52" s="99"/>
      <c r="H52" s="99"/>
      <c r="I52" s="99"/>
      <c r="J52" s="99"/>
      <c r="K52" s="99"/>
    </row>
    <row r="53" spans="1:11" ht="15" customHeight="1">
      <c r="A53" s="99"/>
      <c r="B53" s="99"/>
      <c r="C53" s="99"/>
      <c r="D53" s="99"/>
      <c r="E53" s="99"/>
      <c r="F53" s="99"/>
      <c r="G53" s="99"/>
      <c r="H53" s="99"/>
      <c r="I53" s="99"/>
      <c r="J53" s="99"/>
      <c r="K53" s="99"/>
    </row>
    <row r="54" spans="1:11" ht="15" customHeight="1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</row>
    <row r="55" spans="1:11" ht="15" customHeight="1">
      <c r="A55" s="99"/>
      <c r="B55" s="99"/>
      <c r="C55" s="99"/>
      <c r="D55" s="99"/>
      <c r="E55" s="99"/>
      <c r="F55" s="99"/>
      <c r="G55" s="99"/>
      <c r="H55" s="99"/>
      <c r="I55" s="99"/>
      <c r="J55" s="99"/>
      <c r="K55" s="99"/>
    </row>
    <row r="56" spans="1:11" ht="15" customHeight="1">
      <c r="A56" s="99"/>
      <c r="B56" s="99"/>
      <c r="C56" s="99"/>
      <c r="D56" s="99"/>
      <c r="E56" s="99"/>
      <c r="F56" s="99"/>
      <c r="G56" s="99"/>
      <c r="H56" s="99"/>
      <c r="I56" s="99"/>
      <c r="J56" s="99"/>
      <c r="K56" s="99"/>
    </row>
    <row r="57" spans="1:11" ht="15" customHeight="1">
      <c r="A57" s="99"/>
      <c r="B57" s="99"/>
      <c r="C57" s="99"/>
      <c r="D57" s="99"/>
      <c r="E57" s="99"/>
      <c r="F57" s="99"/>
      <c r="G57" s="99"/>
      <c r="H57" s="99"/>
      <c r="I57" s="99"/>
      <c r="J57" s="99"/>
      <c r="K57" s="99"/>
    </row>
    <row r="58" spans="1:11" ht="15" customHeight="1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99"/>
    </row>
    <row r="59" spans="1:11" ht="15" customHeight="1">
      <c r="A59" s="99"/>
      <c r="B59" s="99"/>
      <c r="C59" s="99"/>
      <c r="D59" s="99"/>
      <c r="E59" s="99"/>
      <c r="F59" s="99"/>
      <c r="G59" s="99"/>
      <c r="H59" s="99"/>
      <c r="I59" s="99"/>
      <c r="J59" s="99"/>
      <c r="K59" s="99"/>
    </row>
    <row r="60" spans="1:11" ht="15" customHeight="1">
      <c r="A60" s="99"/>
      <c r="B60" s="99"/>
      <c r="C60" s="99"/>
      <c r="D60" s="99"/>
      <c r="E60" s="99"/>
      <c r="F60" s="99"/>
      <c r="G60" s="99"/>
      <c r="H60" s="99"/>
      <c r="I60" s="99"/>
      <c r="J60" s="99"/>
      <c r="K60" s="99"/>
    </row>
    <row r="61" spans="1:11" ht="15" customHeight="1">
      <c r="A61" s="99"/>
      <c r="B61" s="99"/>
      <c r="C61" s="99"/>
      <c r="D61" s="99"/>
      <c r="E61" s="99"/>
      <c r="F61" s="99"/>
      <c r="G61" s="99"/>
      <c r="H61" s="99"/>
      <c r="I61" s="99"/>
      <c r="J61" s="99"/>
      <c r="K61" s="99"/>
    </row>
    <row r="62" spans="1:11" ht="15" customHeight="1">
      <c r="A62" s="99"/>
      <c r="B62" s="99"/>
      <c r="C62" s="99"/>
      <c r="D62" s="99"/>
      <c r="E62" s="99"/>
      <c r="F62" s="99"/>
      <c r="G62" s="99"/>
      <c r="H62" s="99"/>
      <c r="I62" s="99"/>
      <c r="J62" s="99"/>
      <c r="K62" s="99"/>
    </row>
    <row r="63" spans="1:11" ht="15" customHeight="1">
      <c r="A63" s="99"/>
      <c r="B63" s="99"/>
      <c r="C63" s="99"/>
      <c r="D63" s="99"/>
      <c r="E63" s="99"/>
      <c r="F63" s="99"/>
      <c r="G63" s="99"/>
      <c r="H63" s="99"/>
      <c r="I63" s="99"/>
      <c r="J63" s="99"/>
      <c r="K63" s="99"/>
    </row>
    <row r="64" spans="1:11" ht="15" customHeight="1">
      <c r="A64" s="99"/>
      <c r="B64" s="99"/>
      <c r="C64" s="99"/>
      <c r="D64" s="99"/>
      <c r="E64" s="99"/>
      <c r="F64" s="99"/>
      <c r="G64" s="99"/>
      <c r="H64" s="99"/>
      <c r="I64" s="99"/>
      <c r="J64" s="99"/>
      <c r="K64" s="99"/>
    </row>
    <row r="65" spans="1:11" ht="15" customHeight="1">
      <c r="A65" s="99"/>
      <c r="B65" s="99"/>
      <c r="C65" s="99"/>
      <c r="D65" s="99"/>
      <c r="E65" s="99"/>
      <c r="F65" s="99"/>
      <c r="G65" s="99"/>
      <c r="H65" s="99"/>
      <c r="I65" s="99"/>
      <c r="J65" s="99"/>
      <c r="K65" s="99"/>
    </row>
    <row r="66" spans="1:11" ht="15" customHeight="1">
      <c r="A66" s="99"/>
      <c r="B66" s="99"/>
      <c r="C66" s="99"/>
      <c r="D66" s="99"/>
      <c r="E66" s="99"/>
      <c r="F66" s="99"/>
      <c r="G66" s="99"/>
      <c r="H66" s="99"/>
      <c r="I66" s="99"/>
      <c r="J66" s="99"/>
      <c r="K66" s="99"/>
    </row>
    <row r="67" spans="1:11" ht="15" customHeight="1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99"/>
    </row>
    <row r="68" spans="1:11" ht="15" customHeight="1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</row>
    <row r="69" spans="1:11" ht="15" customHeight="1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</row>
    <row r="70" spans="1:11" ht="15" customHeight="1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</row>
    <row r="71" spans="1:11" ht="15" customHeight="1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</row>
    <row r="72" spans="1:11" ht="15" customHeight="1">
      <c r="A72" s="99"/>
      <c r="B72" s="99"/>
      <c r="C72" s="99"/>
      <c r="D72" s="99"/>
      <c r="E72" s="99"/>
      <c r="F72" s="99"/>
      <c r="G72" s="99"/>
      <c r="H72" s="99"/>
      <c r="I72" s="99"/>
      <c r="J72" s="99"/>
      <c r="K72" s="99"/>
    </row>
    <row r="73" spans="1:11" ht="15" customHeight="1">
      <c r="A73" s="99"/>
      <c r="B73" s="99"/>
      <c r="C73" s="99"/>
      <c r="D73" s="99"/>
      <c r="E73" s="99"/>
      <c r="F73" s="99"/>
      <c r="G73" s="99"/>
      <c r="H73" s="99"/>
      <c r="I73" s="99"/>
      <c r="J73" s="99"/>
      <c r="K73" s="99"/>
    </row>
    <row r="74" spans="1:11" ht="15" customHeight="1">
      <c r="A74" s="99"/>
      <c r="B74" s="99"/>
      <c r="C74" s="99"/>
      <c r="D74" s="99"/>
      <c r="E74" s="99"/>
      <c r="F74" s="99"/>
      <c r="G74" s="99"/>
      <c r="H74" s="99"/>
      <c r="I74" s="99"/>
      <c r="J74" s="99"/>
      <c r="K74" s="99"/>
    </row>
    <row r="75" spans="1:11" ht="15" customHeight="1">
      <c r="A75" s="99"/>
      <c r="B75" s="99"/>
      <c r="C75" s="99"/>
      <c r="D75" s="99"/>
      <c r="E75" s="99"/>
      <c r="F75" s="99"/>
      <c r="G75" s="99"/>
      <c r="H75" s="99"/>
      <c r="I75" s="99"/>
      <c r="J75" s="99"/>
      <c r="K75" s="99"/>
    </row>
    <row r="76" spans="1:11" ht="15" customHeight="1">
      <c r="A76" s="99"/>
      <c r="B76" s="99"/>
      <c r="C76" s="99"/>
      <c r="D76" s="99"/>
      <c r="E76" s="99"/>
      <c r="F76" s="99"/>
      <c r="G76" s="99"/>
      <c r="H76" s="99"/>
      <c r="I76" s="99"/>
      <c r="J76" s="99"/>
      <c r="K76" s="99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19">
    <mergeCell ref="A1:K1"/>
    <mergeCell ref="A2:C2"/>
    <mergeCell ref="A3:D3"/>
    <mergeCell ref="E4:G4"/>
    <mergeCell ref="I4:K4"/>
    <mergeCell ref="G37:K37"/>
    <mergeCell ref="A38:E38"/>
    <mergeCell ref="G38:K38"/>
    <mergeCell ref="A7:B7"/>
    <mergeCell ref="A8:B14"/>
    <mergeCell ref="A15:B21"/>
    <mergeCell ref="A22:B28"/>
    <mergeCell ref="A29:B35"/>
    <mergeCell ref="A37:E37"/>
    <mergeCell ref="G5:G7"/>
    <mergeCell ref="H5:H7"/>
    <mergeCell ref="K5:K7"/>
    <mergeCell ref="E5:F6"/>
    <mergeCell ref="I5:J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7"/>
  <dimension ref="A1:U91"/>
  <sheetViews>
    <sheetView showGridLines="0" topLeftCell="A4" zoomScaleNormal="100" zoomScaleSheetLayoutView="100" workbookViewId="0">
      <selection activeCell="E8" sqref="E8:E28"/>
    </sheetView>
  </sheetViews>
  <sheetFormatPr defaultColWidth="9.109375" defaultRowHeight="13.8"/>
  <cols>
    <col min="1" max="1" width="9.44140625" style="212" customWidth="1"/>
    <col min="2" max="2" width="3.88671875" style="212" customWidth="1"/>
    <col min="3" max="11" width="9.5546875" style="212" customWidth="1"/>
    <col min="12" max="13" width="9.109375" style="212"/>
    <col min="14" max="14" width="11.109375" style="212" customWidth="1"/>
    <col min="15" max="16384" width="9.109375" style="212"/>
  </cols>
  <sheetData>
    <row r="1" spans="1:21" s="213" customFormat="1" ht="15.6">
      <c r="A1" s="684" t="s">
        <v>268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</row>
    <row r="2" spans="1:21" ht="6" customHeight="1">
      <c r="A2" s="690"/>
      <c r="B2" s="690"/>
      <c r="C2" s="690"/>
      <c r="D2" s="214"/>
      <c r="E2" s="214"/>
      <c r="F2" s="215"/>
      <c r="G2" s="216"/>
      <c r="H2" s="216"/>
      <c r="I2" s="216"/>
      <c r="J2" s="81"/>
      <c r="K2" s="81"/>
    </row>
    <row r="3" spans="1:21" ht="12.9" customHeight="1">
      <c r="A3" s="696" t="s">
        <v>36</v>
      </c>
      <c r="B3" s="696"/>
      <c r="C3" s="696"/>
      <c r="D3" s="698"/>
      <c r="E3" s="379"/>
      <c r="F3" s="380"/>
      <c r="G3" s="269"/>
      <c r="H3" s="270"/>
      <c r="I3" s="381"/>
      <c r="J3" s="382"/>
      <c r="K3" s="382"/>
    </row>
    <row r="4" spans="1:21" ht="24.9" customHeight="1">
      <c r="A4" s="261"/>
      <c r="B4" s="261"/>
      <c r="C4" s="261"/>
      <c r="D4" s="271"/>
      <c r="E4" s="699">
        <f>'3.1'!D4</f>
        <v>2021</v>
      </c>
      <c r="F4" s="724"/>
      <c r="G4" s="725"/>
      <c r="H4" s="272"/>
      <c r="I4" s="702">
        <f>E4-1</f>
        <v>2020</v>
      </c>
      <c r="J4" s="726"/>
      <c r="K4" s="726"/>
    </row>
    <row r="5" spans="1:21" ht="24.9" customHeight="1">
      <c r="A5" s="383"/>
      <c r="B5" s="273"/>
      <c r="C5" s="274"/>
      <c r="D5" s="275"/>
      <c r="E5" s="695" t="s">
        <v>65</v>
      </c>
      <c r="F5" s="696"/>
      <c r="G5" s="698" t="s">
        <v>35</v>
      </c>
      <c r="H5" s="706" t="s">
        <v>270</v>
      </c>
      <c r="I5" s="691" t="s">
        <v>65</v>
      </c>
      <c r="J5" s="692"/>
      <c r="K5" s="692" t="s">
        <v>35</v>
      </c>
    </row>
    <row r="6" spans="1:21" ht="18" customHeight="1">
      <c r="A6" s="384"/>
      <c r="B6" s="276"/>
      <c r="C6" s="276"/>
      <c r="D6" s="277"/>
      <c r="E6" s="697"/>
      <c r="F6" s="689"/>
      <c r="G6" s="704"/>
      <c r="H6" s="706"/>
      <c r="I6" s="693"/>
      <c r="J6" s="694"/>
      <c r="K6" s="694"/>
    </row>
    <row r="7" spans="1:21" ht="22.5" customHeight="1">
      <c r="A7" s="709" t="s">
        <v>210</v>
      </c>
      <c r="B7" s="710"/>
      <c r="C7" s="278" t="s">
        <v>237</v>
      </c>
      <c r="D7" s="279" t="s">
        <v>211</v>
      </c>
      <c r="E7" s="347" t="s">
        <v>278</v>
      </c>
      <c r="F7" s="631" t="s">
        <v>273</v>
      </c>
      <c r="G7" s="705"/>
      <c r="H7" s="707"/>
      <c r="I7" s="297" t="s">
        <v>279</v>
      </c>
      <c r="J7" s="337" t="s">
        <v>273</v>
      </c>
      <c r="K7" s="708"/>
    </row>
    <row r="8" spans="1:21" ht="12.9" customHeight="1">
      <c r="A8" s="714" t="str">
        <f>'3.1'!D6</f>
        <v>leden</v>
      </c>
      <c r="B8" s="715"/>
      <c r="C8" s="345" t="s">
        <v>4</v>
      </c>
      <c r="D8" s="105">
        <v>93</v>
      </c>
      <c r="E8" s="101">
        <v>70952.857000000004</v>
      </c>
      <c r="F8" s="101">
        <v>756767.7997320001</v>
      </c>
      <c r="G8" s="106">
        <f t="shared" ref="G8:G13" si="0">E8/$E$14</f>
        <v>0.96989574402825951</v>
      </c>
      <c r="H8" s="107">
        <f>(E8-I8)/I8</f>
        <v>-8.6973112048375864E-2</v>
      </c>
      <c r="I8" s="104">
        <v>77711.683999999979</v>
      </c>
      <c r="J8" s="104">
        <v>828588.83664700016</v>
      </c>
      <c r="K8" s="385">
        <f>I8/$I$14</f>
        <v>0.98165189498479988</v>
      </c>
      <c r="M8" s="217"/>
      <c r="N8" s="217"/>
      <c r="O8" s="217"/>
      <c r="P8" s="217"/>
      <c r="Q8" s="217"/>
      <c r="R8" s="217"/>
      <c r="S8" s="217"/>
      <c r="T8" s="217"/>
      <c r="U8" s="217"/>
    </row>
    <row r="9" spans="1:21" ht="12.9" customHeight="1">
      <c r="A9" s="716"/>
      <c r="B9" s="717"/>
      <c r="C9" s="345" t="s">
        <v>5</v>
      </c>
      <c r="D9" s="100">
        <v>128</v>
      </c>
      <c r="E9" s="101">
        <v>134.24700000000001</v>
      </c>
      <c r="F9" s="101">
        <v>1421.3030000000001</v>
      </c>
      <c r="G9" s="102">
        <f t="shared" si="0"/>
        <v>1.8351000855196256E-3</v>
      </c>
      <c r="H9" s="103">
        <f t="shared" ref="H9:H12" si="1">(E9-I9)/I9</f>
        <v>1.9778776253527694E-3</v>
      </c>
      <c r="I9" s="104">
        <v>133.982</v>
      </c>
      <c r="J9" s="104">
        <v>1416.271</v>
      </c>
      <c r="K9" s="386">
        <f t="shared" ref="K9:K13" si="2">I9/$I$14</f>
        <v>1.692457008058833E-3</v>
      </c>
      <c r="L9" s="218"/>
      <c r="M9" s="217"/>
      <c r="N9" s="217"/>
      <c r="O9" s="217"/>
      <c r="P9" s="217"/>
      <c r="Q9" s="217"/>
      <c r="R9" s="217"/>
      <c r="S9" s="217"/>
    </row>
    <row r="10" spans="1:21" ht="12.9" customHeight="1">
      <c r="A10" s="716"/>
      <c r="B10" s="717"/>
      <c r="C10" s="345" t="s">
        <v>6</v>
      </c>
      <c r="D10" s="100">
        <v>957</v>
      </c>
      <c r="E10" s="101">
        <v>148.471</v>
      </c>
      <c r="F10" s="101">
        <v>1561.749</v>
      </c>
      <c r="G10" s="102">
        <f t="shared" si="0"/>
        <v>2.0295361892421005E-3</v>
      </c>
      <c r="H10" s="103">
        <f t="shared" si="1"/>
        <v>1.1678712748404809</v>
      </c>
      <c r="I10" s="104">
        <v>68.486999999999995</v>
      </c>
      <c r="J10" s="104">
        <v>721.83300000000008</v>
      </c>
      <c r="K10" s="386">
        <f t="shared" si="2"/>
        <v>8.651259356549782E-4</v>
      </c>
      <c r="L10" s="218"/>
      <c r="M10" s="217"/>
      <c r="N10" s="217"/>
      <c r="O10" s="217"/>
      <c r="P10" s="217"/>
      <c r="Q10" s="217"/>
      <c r="R10" s="217"/>
      <c r="S10" s="217"/>
    </row>
    <row r="11" spans="1:21" ht="12.9" customHeight="1">
      <c r="A11" s="716"/>
      <c r="B11" s="717"/>
      <c r="C11" s="345" t="s">
        <v>7</v>
      </c>
      <c r="D11" s="100">
        <v>7271</v>
      </c>
      <c r="E11" s="101">
        <v>0</v>
      </c>
      <c r="F11" s="101">
        <v>0</v>
      </c>
      <c r="G11" s="102">
        <f t="shared" si="0"/>
        <v>0</v>
      </c>
      <c r="H11" s="109" t="e">
        <f t="shared" si="1"/>
        <v>#DIV/0!</v>
      </c>
      <c r="I11" s="104">
        <v>0</v>
      </c>
      <c r="J11" s="104">
        <v>0</v>
      </c>
      <c r="K11" s="386">
        <f t="shared" si="2"/>
        <v>0</v>
      </c>
      <c r="L11" s="218"/>
      <c r="M11" s="217"/>
      <c r="N11" s="217"/>
      <c r="O11" s="217"/>
      <c r="P11" s="217"/>
      <c r="Q11" s="217"/>
      <c r="R11" s="217"/>
      <c r="S11" s="217"/>
    </row>
    <row r="12" spans="1:21" ht="12.9" customHeight="1">
      <c r="A12" s="716"/>
      <c r="B12" s="717"/>
      <c r="C12" s="345" t="s">
        <v>107</v>
      </c>
      <c r="D12" s="100">
        <v>6</v>
      </c>
      <c r="E12" s="101">
        <v>23.423999999999999</v>
      </c>
      <c r="F12" s="101">
        <v>243.56299999999999</v>
      </c>
      <c r="G12" s="102">
        <f t="shared" si="0"/>
        <v>3.2019623830112929E-4</v>
      </c>
      <c r="H12" s="103">
        <f t="shared" si="1"/>
        <v>-0.19291596320159873</v>
      </c>
      <c r="I12" s="104">
        <v>29.023</v>
      </c>
      <c r="J12" s="104">
        <v>300.93900000000002</v>
      </c>
      <c r="K12" s="386">
        <f t="shared" si="2"/>
        <v>3.66617752719705E-4</v>
      </c>
      <c r="L12" s="218"/>
      <c r="M12" s="217"/>
      <c r="N12" s="217"/>
      <c r="O12" s="217"/>
      <c r="P12" s="217"/>
      <c r="Q12" s="217"/>
      <c r="R12" s="217"/>
      <c r="S12" s="217"/>
    </row>
    <row r="13" spans="1:21" ht="12.9" customHeight="1">
      <c r="A13" s="716"/>
      <c r="B13" s="717"/>
      <c r="C13" s="345" t="s">
        <v>112</v>
      </c>
      <c r="D13" s="108">
        <v>0</v>
      </c>
      <c r="E13" s="101">
        <v>1896.139000000001</v>
      </c>
      <c r="F13" s="101">
        <v>20338.127542999995</v>
      </c>
      <c r="G13" s="102">
        <f t="shared" si="0"/>
        <v>2.5919423458677652E-2</v>
      </c>
      <c r="H13" s="103">
        <f>(E13-I13)/I13</f>
        <v>0.55291268536741089</v>
      </c>
      <c r="I13" s="104">
        <v>1221.0209999999997</v>
      </c>
      <c r="J13" s="104">
        <v>13022.006661589079</v>
      </c>
      <c r="K13" s="386">
        <f t="shared" si="2"/>
        <v>1.5423904318766729E-2</v>
      </c>
      <c r="L13" s="218"/>
      <c r="M13" s="217"/>
      <c r="N13" s="217"/>
      <c r="O13" s="217"/>
      <c r="P13" s="217"/>
      <c r="Q13" s="217"/>
      <c r="R13" s="217"/>
      <c r="S13" s="217"/>
    </row>
    <row r="14" spans="1:21" ht="12.9" customHeight="1">
      <c r="A14" s="718"/>
      <c r="B14" s="719"/>
      <c r="C14" s="318" t="s">
        <v>0</v>
      </c>
      <c r="D14" s="319">
        <v>8455</v>
      </c>
      <c r="E14" s="320">
        <v>73155.138000000006</v>
      </c>
      <c r="F14" s="321">
        <v>780332.54227500001</v>
      </c>
      <c r="G14" s="322">
        <f>SUM(G8:G13)</f>
        <v>1</v>
      </c>
      <c r="H14" s="323">
        <f>(E14-I14)/I14</f>
        <v>-7.5906271113947724E-2</v>
      </c>
      <c r="I14" s="324">
        <v>79164.196999999971</v>
      </c>
      <c r="J14" s="325">
        <v>844049.88630858914</v>
      </c>
      <c r="K14" s="387">
        <f>SUM(K8:K13)</f>
        <v>1.0000000000000002</v>
      </c>
      <c r="L14" s="218"/>
      <c r="M14" s="217"/>
      <c r="N14" s="217"/>
      <c r="O14" s="217"/>
      <c r="P14" s="217"/>
      <c r="Q14" s="217"/>
      <c r="R14" s="217"/>
      <c r="S14" s="217"/>
    </row>
    <row r="15" spans="1:21" ht="12.9" customHeight="1">
      <c r="A15" s="714" t="str">
        <f>'3.1'!E6</f>
        <v>únor</v>
      </c>
      <c r="B15" s="715"/>
      <c r="C15" s="345" t="s">
        <v>4</v>
      </c>
      <c r="D15" s="105">
        <v>93</v>
      </c>
      <c r="E15" s="101">
        <v>58181.524999999994</v>
      </c>
      <c r="F15" s="101">
        <v>620521.30568800005</v>
      </c>
      <c r="G15" s="106">
        <f>E15/$E$21</f>
        <v>0.98979668513223662</v>
      </c>
      <c r="H15" s="107">
        <f>(E15-I15)/I15</f>
        <v>-9.7065239423606578E-2</v>
      </c>
      <c r="I15" s="104">
        <v>64436.023000000016</v>
      </c>
      <c r="J15" s="104">
        <v>687086.99449200009</v>
      </c>
      <c r="K15" s="385">
        <f>I15/$I$21</f>
        <v>0.96096311687192992</v>
      </c>
      <c r="L15" s="218"/>
      <c r="M15" s="217"/>
      <c r="N15" s="217"/>
      <c r="O15" s="217"/>
      <c r="P15" s="217"/>
      <c r="Q15" s="217"/>
      <c r="R15" s="217"/>
      <c r="S15" s="217"/>
    </row>
    <row r="16" spans="1:21" ht="12.9" customHeight="1">
      <c r="A16" s="716"/>
      <c r="B16" s="717"/>
      <c r="C16" s="345" t="s">
        <v>5</v>
      </c>
      <c r="D16" s="100">
        <v>128</v>
      </c>
      <c r="E16" s="101">
        <v>120.861</v>
      </c>
      <c r="F16" s="101">
        <v>1281.883</v>
      </c>
      <c r="G16" s="102">
        <f t="shared" ref="G16:G20" si="3">E16/$E$21</f>
        <v>2.0561134683521492E-3</v>
      </c>
      <c r="H16" s="103">
        <f t="shared" ref="H16:H18" si="4">(E16-I16)/I16</f>
        <v>0.25683474933186368</v>
      </c>
      <c r="I16" s="104">
        <v>96.162999999999997</v>
      </c>
      <c r="J16" s="104">
        <v>1013.821</v>
      </c>
      <c r="K16" s="386">
        <f t="shared" ref="K16:K20" si="5">I16/$I$21</f>
        <v>1.4341216590563848E-3</v>
      </c>
      <c r="L16" s="219"/>
      <c r="M16" s="217"/>
      <c r="N16" s="217"/>
      <c r="O16" s="217"/>
      <c r="P16" s="217"/>
      <c r="Q16" s="217"/>
      <c r="R16" s="217"/>
      <c r="S16" s="217"/>
    </row>
    <row r="17" spans="1:20" ht="12.9" customHeight="1">
      <c r="A17" s="716"/>
      <c r="B17" s="717"/>
      <c r="C17" s="345" t="s">
        <v>6</v>
      </c>
      <c r="D17" s="100">
        <v>956</v>
      </c>
      <c r="E17" s="101">
        <v>147.25900000000001</v>
      </c>
      <c r="F17" s="101">
        <v>1549.143</v>
      </c>
      <c r="G17" s="102">
        <f t="shared" si="3"/>
        <v>2.5052019529547922E-3</v>
      </c>
      <c r="H17" s="103">
        <f t="shared" si="4"/>
        <v>1.8257090225275359</v>
      </c>
      <c r="I17" s="104">
        <v>52.114000000000004</v>
      </c>
      <c r="J17" s="104">
        <v>548.57600000000002</v>
      </c>
      <c r="K17" s="386">
        <f>I17/$I$21</f>
        <v>7.7719929848345465E-4</v>
      </c>
      <c r="L17" s="218"/>
      <c r="M17" s="217"/>
      <c r="N17" s="217"/>
      <c r="O17" s="217"/>
      <c r="P17" s="217"/>
      <c r="Q17" s="217"/>
      <c r="R17" s="217"/>
      <c r="S17" s="217"/>
    </row>
    <row r="18" spans="1:20" ht="12.9" customHeight="1">
      <c r="A18" s="716"/>
      <c r="B18" s="717"/>
      <c r="C18" s="345" t="s">
        <v>7</v>
      </c>
      <c r="D18" s="100">
        <v>7275</v>
      </c>
      <c r="E18" s="101">
        <v>0</v>
      </c>
      <c r="F18" s="101">
        <v>0</v>
      </c>
      <c r="G18" s="102">
        <f t="shared" si="3"/>
        <v>0</v>
      </c>
      <c r="H18" s="109" t="e">
        <f t="shared" si="4"/>
        <v>#DIV/0!</v>
      </c>
      <c r="I18" s="104">
        <v>0</v>
      </c>
      <c r="J18" s="104">
        <v>0</v>
      </c>
      <c r="K18" s="386">
        <f>I18/$I$21</f>
        <v>0</v>
      </c>
      <c r="L18" s="218"/>
      <c r="M18" s="217"/>
      <c r="N18" s="217"/>
      <c r="O18" s="217"/>
      <c r="P18" s="217"/>
      <c r="Q18" s="217"/>
      <c r="R18" s="217"/>
      <c r="S18" s="217"/>
    </row>
    <row r="19" spans="1:20" ht="12.9" customHeight="1">
      <c r="A19" s="716"/>
      <c r="B19" s="717"/>
      <c r="C19" s="345" t="s">
        <v>107</v>
      </c>
      <c r="D19" s="100">
        <v>6</v>
      </c>
      <c r="E19" s="101">
        <v>22.42</v>
      </c>
      <c r="F19" s="101">
        <v>233.19</v>
      </c>
      <c r="G19" s="102">
        <f t="shared" si="3"/>
        <v>3.8141388835484714E-4</v>
      </c>
      <c r="H19" s="103">
        <f>(E19-I19)/I19</f>
        <v>-0.16511506665673634</v>
      </c>
      <c r="I19" s="104">
        <v>26.853999999999999</v>
      </c>
      <c r="J19" s="104">
        <v>278.637</v>
      </c>
      <c r="K19" s="386">
        <f>I19/$I$21</f>
        <v>4.0048566530058503E-4</v>
      </c>
      <c r="L19" s="218"/>
      <c r="M19" s="217"/>
      <c r="N19" s="217"/>
      <c r="O19" s="217"/>
      <c r="P19" s="217"/>
      <c r="Q19" s="217"/>
      <c r="R19" s="217"/>
      <c r="S19" s="217"/>
    </row>
    <row r="20" spans="1:20" ht="12.9" customHeight="1">
      <c r="A20" s="716"/>
      <c r="B20" s="717"/>
      <c r="C20" s="345" t="s">
        <v>112</v>
      </c>
      <c r="D20" s="108">
        <v>0</v>
      </c>
      <c r="E20" s="101">
        <v>309.22400000000016</v>
      </c>
      <c r="F20" s="101">
        <v>3391.4622040000067</v>
      </c>
      <c r="G20" s="102">
        <f t="shared" si="3"/>
        <v>5.2605855581016638E-3</v>
      </c>
      <c r="H20" s="103">
        <f t="shared" ref="H20" si="6">(E20-I20)/I20</f>
        <v>-0.87339504231847598</v>
      </c>
      <c r="I20" s="104">
        <v>2442.4320000000007</v>
      </c>
      <c r="J20" s="104">
        <v>26025.994640999994</v>
      </c>
      <c r="K20" s="386">
        <f t="shared" si="5"/>
        <v>3.642507650522972E-2</v>
      </c>
      <c r="L20" s="218"/>
      <c r="M20" s="217"/>
      <c r="N20" s="217"/>
      <c r="O20" s="217"/>
      <c r="P20" s="217"/>
      <c r="Q20" s="217"/>
      <c r="R20" s="217"/>
      <c r="S20" s="217"/>
    </row>
    <row r="21" spans="1:20" ht="12.9" customHeight="1">
      <c r="A21" s="718"/>
      <c r="B21" s="719"/>
      <c r="C21" s="318" t="s">
        <v>0</v>
      </c>
      <c r="D21" s="319">
        <v>8458</v>
      </c>
      <c r="E21" s="320">
        <v>58781.28899999999</v>
      </c>
      <c r="F21" s="321">
        <v>626976.98389200005</v>
      </c>
      <c r="G21" s="322">
        <f>SUM(G15:G20)</f>
        <v>1</v>
      </c>
      <c r="H21" s="323">
        <f>(E21-I21)/I21</f>
        <v>-0.12336845042113063</v>
      </c>
      <c r="I21" s="324">
        <v>67053.58600000001</v>
      </c>
      <c r="J21" s="325">
        <v>714954.02313300001</v>
      </c>
      <c r="K21" s="387">
        <f>SUM(K15:K20)</f>
        <v>1</v>
      </c>
      <c r="L21" s="218"/>
      <c r="M21" s="217"/>
      <c r="N21" s="217"/>
      <c r="O21" s="217"/>
      <c r="P21" s="217"/>
      <c r="Q21" s="217"/>
      <c r="R21" s="217"/>
      <c r="S21" s="217"/>
    </row>
    <row r="22" spans="1:20" ht="12.9" customHeight="1">
      <c r="A22" s="720" t="str">
        <f>'3.1'!F6</f>
        <v>březen</v>
      </c>
      <c r="B22" s="721"/>
      <c r="C22" s="344" t="s">
        <v>4</v>
      </c>
      <c r="D22" s="105">
        <v>93</v>
      </c>
      <c r="E22" s="250">
        <v>75922.854999999981</v>
      </c>
      <c r="F22" s="250">
        <v>809026.82816599996</v>
      </c>
      <c r="G22" s="106">
        <f>E22/$E$28</f>
        <v>0.97007201440579427</v>
      </c>
      <c r="H22" s="107">
        <f>(E22-I22)/I22</f>
        <v>0.46563086829938949</v>
      </c>
      <c r="I22" s="462">
        <v>51802.167000000001</v>
      </c>
      <c r="J22" s="462">
        <v>552070.51055600005</v>
      </c>
      <c r="K22" s="385">
        <f>I22/$I$28</f>
        <v>0.92662265858241888</v>
      </c>
      <c r="L22" s="101"/>
      <c r="M22" s="217"/>
      <c r="N22" s="217"/>
      <c r="O22" s="217"/>
      <c r="P22" s="217"/>
      <c r="Q22" s="217"/>
      <c r="R22" s="217"/>
      <c r="S22" s="217"/>
      <c r="T22" s="101"/>
    </row>
    <row r="23" spans="1:20" ht="12.9" customHeight="1">
      <c r="A23" s="720"/>
      <c r="B23" s="721"/>
      <c r="C23" s="345" t="s">
        <v>5</v>
      </c>
      <c r="D23" s="100">
        <v>129</v>
      </c>
      <c r="E23" s="101">
        <v>101.732</v>
      </c>
      <c r="F23" s="101">
        <v>1073.472</v>
      </c>
      <c r="G23" s="102">
        <f t="shared" ref="G23:G27" si="7">E23/$E$28</f>
        <v>1.2998373963878241E-3</v>
      </c>
      <c r="H23" s="103">
        <f t="shared" ref="H23:H27" si="8">(E23-I23)/I23</f>
        <v>6.7794653259580395E-2</v>
      </c>
      <c r="I23" s="104">
        <v>95.272999999999996</v>
      </c>
      <c r="J23" s="104">
        <v>1005.559</v>
      </c>
      <c r="K23" s="386">
        <f t="shared" ref="K23:K27" si="9">I23/$I$28</f>
        <v>1.7042167473635377E-3</v>
      </c>
      <c r="L23" s="101"/>
      <c r="M23" s="217"/>
      <c r="N23" s="217"/>
      <c r="O23" s="217"/>
      <c r="P23" s="217"/>
      <c r="Q23" s="217"/>
      <c r="R23" s="217"/>
      <c r="S23" s="217"/>
      <c r="T23" s="101"/>
    </row>
    <row r="24" spans="1:20" ht="12.9" customHeight="1">
      <c r="A24" s="720"/>
      <c r="B24" s="721"/>
      <c r="C24" s="345" t="s">
        <v>6</v>
      </c>
      <c r="D24" s="100">
        <v>963</v>
      </c>
      <c r="E24" s="101">
        <v>145.58699999999999</v>
      </c>
      <c r="F24" s="101">
        <v>1529.4380000000001</v>
      </c>
      <c r="G24" s="102">
        <f t="shared" si="7"/>
        <v>1.8601760215852842E-3</v>
      </c>
      <c r="H24" s="103">
        <f t="shared" si="8"/>
        <v>0.16151808651529409</v>
      </c>
      <c r="I24" s="104">
        <v>125.342</v>
      </c>
      <c r="J24" s="104">
        <v>1317.9940000000001</v>
      </c>
      <c r="K24" s="386">
        <f t="shared" si="9"/>
        <v>2.2420825999815326E-3</v>
      </c>
      <c r="L24" s="101"/>
      <c r="M24" s="217"/>
      <c r="N24" s="217"/>
      <c r="O24" s="217"/>
      <c r="P24" s="217"/>
      <c r="Q24" s="217"/>
      <c r="R24" s="217"/>
      <c r="S24" s="217"/>
      <c r="T24" s="101"/>
    </row>
    <row r="25" spans="1:20" ht="12.9" customHeight="1">
      <c r="A25" s="720"/>
      <c r="B25" s="721"/>
      <c r="C25" s="345" t="s">
        <v>7</v>
      </c>
      <c r="D25" s="100">
        <v>7273</v>
      </c>
      <c r="E25" s="101">
        <v>0</v>
      </c>
      <c r="F25" s="101">
        <v>0</v>
      </c>
      <c r="G25" s="102">
        <f t="shared" si="7"/>
        <v>0</v>
      </c>
      <c r="H25" s="109" t="e">
        <f t="shared" si="8"/>
        <v>#DIV/0!</v>
      </c>
      <c r="I25" s="104">
        <v>0</v>
      </c>
      <c r="J25" s="104">
        <v>0</v>
      </c>
      <c r="K25" s="386">
        <f t="shared" si="9"/>
        <v>0</v>
      </c>
      <c r="L25" s="101"/>
      <c r="M25" s="217"/>
      <c r="N25" s="217"/>
      <c r="O25" s="217"/>
      <c r="P25" s="217"/>
      <c r="Q25" s="217"/>
      <c r="R25" s="217"/>
      <c r="S25" s="217"/>
      <c r="T25" s="101"/>
    </row>
    <row r="26" spans="1:20" ht="12.9" customHeight="1">
      <c r="A26" s="720"/>
      <c r="B26" s="721"/>
      <c r="C26" s="345" t="s">
        <v>107</v>
      </c>
      <c r="D26" s="100">
        <v>6</v>
      </c>
      <c r="E26" s="101">
        <v>25.489000000000001</v>
      </c>
      <c r="F26" s="101">
        <v>263.58199999999999</v>
      </c>
      <c r="G26" s="102">
        <f t="shared" si="7"/>
        <v>3.2567486529832548E-4</v>
      </c>
      <c r="H26" s="103">
        <f t="shared" si="8"/>
        <v>0.19616124642169974</v>
      </c>
      <c r="I26" s="104">
        <v>21.309000000000001</v>
      </c>
      <c r="J26" s="104">
        <v>220.548</v>
      </c>
      <c r="K26" s="386">
        <f t="shared" si="9"/>
        <v>3.8116942543605877E-4</v>
      </c>
      <c r="L26" s="101"/>
      <c r="M26" s="217"/>
      <c r="N26" s="217"/>
      <c r="O26" s="217"/>
      <c r="P26" s="217"/>
      <c r="Q26" s="217"/>
      <c r="R26" s="217"/>
      <c r="S26" s="217"/>
      <c r="T26" s="101"/>
    </row>
    <row r="27" spans="1:20" ht="12.9" customHeight="1">
      <c r="A27" s="720"/>
      <c r="B27" s="721"/>
      <c r="C27" s="345" t="s">
        <v>112</v>
      </c>
      <c r="D27" s="108">
        <v>0</v>
      </c>
      <c r="E27" s="101">
        <v>2069.5110000000004</v>
      </c>
      <c r="F27" s="101">
        <v>22067.426728000006</v>
      </c>
      <c r="G27" s="102">
        <f t="shared" si="7"/>
        <v>2.6442297310934247E-2</v>
      </c>
      <c r="H27" s="103">
        <f t="shared" si="8"/>
        <v>-0.4638826708474702</v>
      </c>
      <c r="I27" s="104">
        <v>3860.1830000000009</v>
      </c>
      <c r="J27" s="104">
        <v>41407.404683999965</v>
      </c>
      <c r="K27" s="386">
        <f t="shared" si="9"/>
        <v>6.9049872644799934E-2</v>
      </c>
      <c r="L27" s="101"/>
      <c r="M27" s="217"/>
      <c r="N27" s="217"/>
      <c r="O27" s="217"/>
      <c r="P27" s="217"/>
      <c r="Q27" s="217"/>
      <c r="R27" s="217"/>
      <c r="S27" s="217"/>
      <c r="T27" s="101"/>
    </row>
    <row r="28" spans="1:20" ht="12.9" customHeight="1">
      <c r="A28" s="720"/>
      <c r="B28" s="721"/>
      <c r="C28" s="318" t="s">
        <v>0</v>
      </c>
      <c r="D28" s="319">
        <v>8464</v>
      </c>
      <c r="E28" s="320">
        <v>78265.173999999985</v>
      </c>
      <c r="F28" s="321">
        <v>833960.74689399998</v>
      </c>
      <c r="G28" s="322">
        <f>SUM(G22:G27)</f>
        <v>1</v>
      </c>
      <c r="H28" s="323">
        <f>(E28-I28)/I28</f>
        <v>0.39998551810188926</v>
      </c>
      <c r="I28" s="324">
        <v>55904.274000000005</v>
      </c>
      <c r="J28" s="325">
        <v>596022.01623999991</v>
      </c>
      <c r="K28" s="387">
        <f>SUM(K22:K27)</f>
        <v>0.99999999999999989</v>
      </c>
      <c r="M28" s="217"/>
      <c r="N28" s="217"/>
      <c r="O28" s="217"/>
      <c r="P28" s="217"/>
      <c r="Q28" s="217"/>
      <c r="R28" s="217"/>
      <c r="S28" s="217"/>
    </row>
    <row r="29" spans="1:20" ht="12.9" customHeight="1">
      <c r="A29" s="722" t="str">
        <f>'3.1'!G6</f>
        <v>I. čtvrtletí</v>
      </c>
      <c r="B29" s="723"/>
      <c r="C29" s="345" t="s">
        <v>4</v>
      </c>
      <c r="D29" s="100">
        <f>D22</f>
        <v>93</v>
      </c>
      <c r="E29" s="101">
        <f>E8+E15+E22</f>
        <v>205057.23699999996</v>
      </c>
      <c r="F29" s="101">
        <f>F8+F15+F22</f>
        <v>2186315.933586</v>
      </c>
      <c r="G29" s="102">
        <f>E29/$E$35</f>
        <v>0.97552652322567213</v>
      </c>
      <c r="H29" s="103">
        <f>(E29-I29)/I29</f>
        <v>5.7269245763985149E-2</v>
      </c>
      <c r="I29" s="104">
        <f>I8+I15+I22</f>
        <v>193949.87400000001</v>
      </c>
      <c r="J29" s="104">
        <f>J8+J15+J22</f>
        <v>2067746.3416950002</v>
      </c>
      <c r="K29" s="386">
        <f>I29/$I$35</f>
        <v>0.95956807920275622</v>
      </c>
      <c r="M29" s="217"/>
      <c r="N29" s="217"/>
      <c r="O29" s="217"/>
      <c r="P29" s="217"/>
      <c r="Q29" s="217"/>
      <c r="R29" s="217"/>
      <c r="S29" s="217"/>
    </row>
    <row r="30" spans="1:20" ht="12.9" customHeight="1">
      <c r="A30" s="720"/>
      <c r="B30" s="721"/>
      <c r="C30" s="345" t="s">
        <v>5</v>
      </c>
      <c r="D30" s="100">
        <f t="shared" ref="D30:D33" si="10">D23</f>
        <v>129</v>
      </c>
      <c r="E30" s="101">
        <f>E9+E16+E23</f>
        <v>356.84000000000003</v>
      </c>
      <c r="F30" s="101">
        <f t="shared" ref="F30" si="11">F9+F16+F23</f>
        <v>3776.6580000000004</v>
      </c>
      <c r="G30" s="102">
        <f t="shared" ref="G30:G34" si="12">E30/$E$35</f>
        <v>1.6976083831064638E-3</v>
      </c>
      <c r="H30" s="103">
        <f t="shared" ref="H30:H32" si="13">(E30-I30)/I30</f>
        <v>9.655888733874593E-2</v>
      </c>
      <c r="I30" s="104">
        <f>I9+I16+I23</f>
        <v>325.41800000000001</v>
      </c>
      <c r="J30" s="104">
        <f t="shared" ref="J30" si="14">J9+J16+J23</f>
        <v>3435.6509999999998</v>
      </c>
      <c r="K30" s="386">
        <f t="shared" ref="K30:K34" si="15">I30/$I$35</f>
        <v>1.6100073630261936E-3</v>
      </c>
      <c r="M30" s="217"/>
      <c r="N30" s="217"/>
      <c r="O30" s="217"/>
      <c r="P30" s="217"/>
      <c r="Q30" s="217"/>
      <c r="R30" s="217"/>
      <c r="S30" s="217"/>
    </row>
    <row r="31" spans="1:20" ht="12.9" customHeight="1">
      <c r="A31" s="720"/>
      <c r="B31" s="721"/>
      <c r="C31" s="345" t="s">
        <v>6</v>
      </c>
      <c r="D31" s="100">
        <f t="shared" si="10"/>
        <v>963</v>
      </c>
      <c r="E31" s="101">
        <f t="shared" ref="E31:F34" si="16">E10+E17+E24</f>
        <v>441.31700000000001</v>
      </c>
      <c r="F31" s="101">
        <f t="shared" si="16"/>
        <v>4640.33</v>
      </c>
      <c r="G31" s="102">
        <f t="shared" si="12"/>
        <v>2.0994939995723438E-3</v>
      </c>
      <c r="H31" s="103">
        <f t="shared" si="13"/>
        <v>0.79438731738654911</v>
      </c>
      <c r="I31" s="104">
        <f t="shared" ref="I31:J33" si="17">I10+I17+I24</f>
        <v>245.94299999999998</v>
      </c>
      <c r="J31" s="104">
        <f t="shared" si="17"/>
        <v>2588.4030000000002</v>
      </c>
      <c r="K31" s="386">
        <f t="shared" si="15"/>
        <v>1.2168043589621689E-3</v>
      </c>
      <c r="M31" s="217"/>
      <c r="N31" s="217"/>
      <c r="O31" s="217"/>
      <c r="P31" s="217"/>
      <c r="Q31" s="217"/>
      <c r="R31" s="217"/>
      <c r="S31" s="217"/>
    </row>
    <row r="32" spans="1:20" ht="12.9" customHeight="1">
      <c r="A32" s="720"/>
      <c r="B32" s="721"/>
      <c r="C32" s="345" t="s">
        <v>7</v>
      </c>
      <c r="D32" s="100">
        <f t="shared" si="10"/>
        <v>7273</v>
      </c>
      <c r="E32" s="101">
        <f>E11+E18+E25</f>
        <v>0</v>
      </c>
      <c r="F32" s="101">
        <f t="shared" si="16"/>
        <v>0</v>
      </c>
      <c r="G32" s="102">
        <f t="shared" si="12"/>
        <v>0</v>
      </c>
      <c r="H32" s="109" t="e">
        <f t="shared" si="13"/>
        <v>#DIV/0!</v>
      </c>
      <c r="I32" s="104">
        <f>I11+I18+I25</f>
        <v>0</v>
      </c>
      <c r="J32" s="104">
        <f t="shared" si="17"/>
        <v>0</v>
      </c>
      <c r="K32" s="386">
        <f t="shared" si="15"/>
        <v>0</v>
      </c>
      <c r="M32" s="217"/>
      <c r="N32" s="217"/>
      <c r="O32" s="217"/>
      <c r="P32" s="217"/>
      <c r="Q32" s="217"/>
      <c r="R32" s="217"/>
      <c r="S32" s="217"/>
    </row>
    <row r="33" spans="1:20" ht="12.9" customHeight="1">
      <c r="A33" s="720"/>
      <c r="B33" s="721"/>
      <c r="C33" s="345" t="s">
        <v>107</v>
      </c>
      <c r="D33" s="100">
        <f t="shared" si="10"/>
        <v>6</v>
      </c>
      <c r="E33" s="101">
        <f>E12+E19+E26</f>
        <v>71.332999999999998</v>
      </c>
      <c r="F33" s="101">
        <f t="shared" si="16"/>
        <v>740.33500000000004</v>
      </c>
      <c r="G33" s="102">
        <f t="shared" si="12"/>
        <v>3.3935516980196552E-4</v>
      </c>
      <c r="H33" s="103">
        <f>(E33-I33)/I33</f>
        <v>-7.5829813696784321E-2</v>
      </c>
      <c r="I33" s="104">
        <f>I12+I19+I26</f>
        <v>77.185999999999993</v>
      </c>
      <c r="J33" s="104">
        <f t="shared" si="17"/>
        <v>800.12400000000002</v>
      </c>
      <c r="K33" s="386">
        <f t="shared" si="15"/>
        <v>3.818781638463139E-4</v>
      </c>
      <c r="M33" s="217"/>
      <c r="N33" s="217"/>
      <c r="O33" s="217"/>
      <c r="P33" s="217"/>
      <c r="Q33" s="217"/>
      <c r="R33" s="217"/>
      <c r="S33" s="217"/>
    </row>
    <row r="34" spans="1:20" ht="12.9" customHeight="1">
      <c r="A34" s="720"/>
      <c r="B34" s="721"/>
      <c r="C34" s="345" t="s">
        <v>112</v>
      </c>
      <c r="D34" s="100"/>
      <c r="E34" s="101">
        <f t="shared" si="16"/>
        <v>4274.8740000000016</v>
      </c>
      <c r="F34" s="101">
        <f t="shared" si="16"/>
        <v>45797.016475000011</v>
      </c>
      <c r="G34" s="102">
        <f t="shared" si="12"/>
        <v>2.0337019221846945E-2</v>
      </c>
      <c r="H34" s="103">
        <f t="shared" ref="H34" si="18">(E34-I34)/I34</f>
        <v>-0.4318074399133609</v>
      </c>
      <c r="I34" s="104">
        <f t="shared" ref="I34:J34" si="19">I13+I20+I27</f>
        <v>7523.6360000000013</v>
      </c>
      <c r="J34" s="104">
        <f t="shared" si="19"/>
        <v>80455.40598658903</v>
      </c>
      <c r="K34" s="386">
        <f t="shared" si="15"/>
        <v>3.7223230911409146E-2</v>
      </c>
      <c r="M34" s="217"/>
      <c r="N34" s="217"/>
      <c r="O34" s="217"/>
      <c r="P34" s="217"/>
      <c r="Q34" s="217"/>
      <c r="R34" s="217"/>
      <c r="S34" s="217"/>
    </row>
    <row r="35" spans="1:20" ht="12.9" customHeight="1">
      <c r="A35" s="720"/>
      <c r="B35" s="721"/>
      <c r="C35" s="318" t="s">
        <v>0</v>
      </c>
      <c r="D35" s="319">
        <f>SUM(D29:D34)</f>
        <v>8464</v>
      </c>
      <c r="E35" s="320">
        <f>SUM(E29:E34)</f>
        <v>210201.601</v>
      </c>
      <c r="F35" s="321">
        <f>SUM(F29:F34)</f>
        <v>2241270.2730609998</v>
      </c>
      <c r="G35" s="322">
        <f>SUM(G29:G34)</f>
        <v>0.99999999999999989</v>
      </c>
      <c r="H35" s="323">
        <f>(E35-I35)/I35</f>
        <v>3.997358883004043E-2</v>
      </c>
      <c r="I35" s="324">
        <f>SUM(I29:I34)</f>
        <v>202122.057</v>
      </c>
      <c r="J35" s="325">
        <f>SUM(J29:J34)</f>
        <v>2155025.9256815892</v>
      </c>
      <c r="K35" s="387">
        <f>SUM(K29:K34)</f>
        <v>1</v>
      </c>
      <c r="M35" s="217"/>
      <c r="N35" s="217"/>
      <c r="O35" s="217"/>
      <c r="P35" s="217"/>
      <c r="Q35" s="217"/>
      <c r="R35" s="217"/>
      <c r="S35" s="217"/>
    </row>
    <row r="36" spans="1:20" ht="20.100000000000001" customHeight="1">
      <c r="A36" s="248"/>
      <c r="B36" s="249"/>
      <c r="C36" s="188"/>
      <c r="D36" s="250"/>
      <c r="E36" s="250"/>
      <c r="F36" s="250"/>
      <c r="G36" s="251"/>
      <c r="H36" s="252"/>
      <c r="I36" s="253"/>
      <c r="J36" s="253"/>
      <c r="K36" s="254"/>
    </row>
    <row r="37" spans="1:20" ht="15" customHeight="1">
      <c r="A37" s="711" t="s">
        <v>65</v>
      </c>
      <c r="B37" s="711"/>
      <c r="C37" s="711"/>
      <c r="D37" s="711"/>
      <c r="E37" s="711"/>
      <c r="F37" s="349"/>
      <c r="G37" s="711" t="s">
        <v>66</v>
      </c>
      <c r="H37" s="711"/>
      <c r="I37" s="711"/>
      <c r="J37" s="711"/>
      <c r="K37" s="711"/>
      <c r="M37" s="218"/>
      <c r="N37" s="218"/>
      <c r="O37" s="218"/>
      <c r="P37" s="218"/>
      <c r="Q37" s="218"/>
      <c r="R37" s="218"/>
      <c r="S37" s="218"/>
    </row>
    <row r="38" spans="1:20" ht="15" customHeight="1">
      <c r="A38" s="712" t="str">
        <f>A29</f>
        <v>I. čtvrtletí</v>
      </c>
      <c r="B38" s="712"/>
      <c r="C38" s="712"/>
      <c r="D38" s="712"/>
      <c r="E38" s="712"/>
      <c r="F38" s="349"/>
      <c r="G38" s="713" t="str">
        <f>A29</f>
        <v>I. čtvrtletí</v>
      </c>
      <c r="H38" s="713"/>
      <c r="I38" s="713"/>
      <c r="J38" s="713"/>
      <c r="K38" s="713"/>
      <c r="M38" s="218"/>
      <c r="N38" s="218"/>
      <c r="O38" s="218"/>
      <c r="P38" s="218"/>
      <c r="Q38" s="218"/>
      <c r="R38" s="218"/>
      <c r="S38" s="218"/>
    </row>
    <row r="39" spans="1:20" ht="15" customHeight="1">
      <c r="A39" s="99"/>
      <c r="B39" s="99"/>
      <c r="C39" s="99"/>
      <c r="D39" s="76"/>
      <c r="E39" s="76"/>
      <c r="F39" s="76"/>
      <c r="G39" s="99"/>
      <c r="H39" s="99"/>
      <c r="I39" s="99"/>
      <c r="J39" s="99"/>
      <c r="K39" s="99"/>
      <c r="M39" s="218"/>
      <c r="N39" s="218"/>
      <c r="O39" s="218"/>
      <c r="P39" s="218"/>
      <c r="Q39" s="218"/>
      <c r="R39" s="218"/>
      <c r="S39" s="218"/>
      <c r="T39" s="218"/>
    </row>
    <row r="40" spans="1:20" ht="15" customHeight="1">
      <c r="A40" s="99"/>
      <c r="B40" s="99"/>
      <c r="C40" s="99"/>
      <c r="D40" s="76"/>
      <c r="E40" s="76"/>
      <c r="F40" s="76"/>
      <c r="G40" s="99"/>
      <c r="H40" s="99"/>
      <c r="I40" s="99"/>
      <c r="J40" s="99"/>
      <c r="K40" s="99"/>
    </row>
    <row r="41" spans="1:20" ht="15" customHeight="1">
      <c r="A41" s="99"/>
      <c r="B41" s="99"/>
      <c r="C41" s="99"/>
      <c r="D41" s="76"/>
      <c r="E41" s="76"/>
      <c r="F41" s="76"/>
      <c r="G41" s="99"/>
      <c r="H41" s="99"/>
      <c r="I41" s="99"/>
      <c r="J41" s="99"/>
      <c r="K41" s="99"/>
    </row>
    <row r="42" spans="1:20" ht="15" customHeight="1">
      <c r="A42" s="99"/>
      <c r="B42" s="99"/>
      <c r="C42" s="99">
        <f>E4</f>
        <v>2021</v>
      </c>
      <c r="D42" s="99">
        <f>I4</f>
        <v>2020</v>
      </c>
      <c r="E42" s="76"/>
      <c r="F42" s="76"/>
      <c r="G42" s="76"/>
      <c r="H42" s="99"/>
      <c r="I42" s="99">
        <f>E4</f>
        <v>2021</v>
      </c>
      <c r="J42" s="99">
        <f>I4</f>
        <v>2020</v>
      </c>
      <c r="K42" s="99"/>
    </row>
    <row r="43" spans="1:20" ht="15" customHeight="1">
      <c r="A43" s="99"/>
      <c r="B43" s="99" t="str">
        <f>A8</f>
        <v>leden</v>
      </c>
      <c r="C43" s="73">
        <f>E14</f>
        <v>73155.138000000006</v>
      </c>
      <c r="D43" s="73">
        <f>I14</f>
        <v>79164.196999999971</v>
      </c>
      <c r="E43" s="76"/>
      <c r="F43" s="76"/>
      <c r="G43" s="76"/>
      <c r="H43" s="99" t="str">
        <f>A8</f>
        <v>leden</v>
      </c>
      <c r="I43" s="221">
        <f>E14/E35</f>
        <v>0.34802369559497315</v>
      </c>
      <c r="J43" s="221">
        <f>I14/I35</f>
        <v>0.39166530449469933</v>
      </c>
      <c r="K43" s="99"/>
    </row>
    <row r="44" spans="1:20" ht="15" customHeight="1">
      <c r="A44" s="99"/>
      <c r="B44" s="99" t="str">
        <f>A15</f>
        <v>únor</v>
      </c>
      <c r="C44" s="73">
        <f>E21</f>
        <v>58781.28899999999</v>
      </c>
      <c r="D44" s="73">
        <f>I21</f>
        <v>67053.58600000001</v>
      </c>
      <c r="E44" s="76"/>
      <c r="F44" s="76"/>
      <c r="G44" s="76"/>
      <c r="H44" s="99" t="str">
        <f>A15</f>
        <v>únor</v>
      </c>
      <c r="I44" s="221">
        <f>E21/E35</f>
        <v>0.27964244192412213</v>
      </c>
      <c r="J44" s="221">
        <f>I21/I35</f>
        <v>0.33174798928550392</v>
      </c>
      <c r="K44" s="99"/>
    </row>
    <row r="45" spans="1:20" ht="15" customHeight="1">
      <c r="A45" s="99"/>
      <c r="B45" s="99" t="str">
        <f>A22</f>
        <v>březen</v>
      </c>
      <c r="C45" s="73">
        <f>E28</f>
        <v>78265.173999999985</v>
      </c>
      <c r="D45" s="73">
        <f>I28</f>
        <v>55904.274000000005</v>
      </c>
      <c r="E45" s="76"/>
      <c r="F45" s="76"/>
      <c r="G45" s="76"/>
      <c r="H45" s="99" t="str">
        <f>A22</f>
        <v>březen</v>
      </c>
      <c r="I45" s="221">
        <f>E28/E35</f>
        <v>0.37233386248090461</v>
      </c>
      <c r="J45" s="221">
        <f>I28/I35</f>
        <v>0.2765867062197967</v>
      </c>
      <c r="K45" s="99"/>
    </row>
    <row r="46" spans="1:20" ht="15" customHeight="1">
      <c r="A46" s="99"/>
      <c r="B46" s="99"/>
      <c r="C46" s="73">
        <f>SUM(C43:C45)</f>
        <v>210201.60099999997</v>
      </c>
      <c r="D46" s="73">
        <f>SUM(D43:D45)</f>
        <v>202122.057</v>
      </c>
      <c r="E46" s="99"/>
      <c r="F46" s="99"/>
      <c r="G46" s="99"/>
      <c r="H46" s="99"/>
      <c r="I46" s="133">
        <f>SUM(I43:I45)</f>
        <v>0.99999999999999989</v>
      </c>
      <c r="J46" s="133">
        <f>SUM(J43:J45)</f>
        <v>1</v>
      </c>
      <c r="K46" s="99"/>
    </row>
    <row r="47" spans="1:20" ht="15" customHeight="1">
      <c r="A47" s="99"/>
      <c r="B47" s="99"/>
      <c r="C47" s="99"/>
      <c r="D47" s="99"/>
      <c r="E47" s="99"/>
      <c r="F47" s="99"/>
      <c r="G47" s="99"/>
      <c r="H47" s="99"/>
      <c r="I47" s="99"/>
      <c r="J47" s="99"/>
      <c r="K47" s="99"/>
    </row>
    <row r="48" spans="1:20" ht="15" customHeight="1">
      <c r="A48" s="99"/>
      <c r="B48" s="99"/>
      <c r="C48" s="99"/>
      <c r="D48" s="99"/>
      <c r="E48" s="99"/>
      <c r="F48" s="99"/>
      <c r="G48" s="99"/>
      <c r="H48" s="99"/>
      <c r="I48" s="99"/>
      <c r="J48" s="99"/>
      <c r="K48" s="99"/>
    </row>
    <row r="49" spans="1:11" ht="15" customHeight="1">
      <c r="A49" s="99"/>
      <c r="B49" s="99"/>
      <c r="C49" s="99"/>
      <c r="D49" s="99"/>
      <c r="E49" s="99"/>
      <c r="F49" s="99"/>
      <c r="G49" s="99"/>
      <c r="H49" s="99"/>
      <c r="I49" s="99"/>
      <c r="J49" s="99"/>
      <c r="K49" s="99"/>
    </row>
    <row r="50" spans="1:11" ht="15" customHeight="1">
      <c r="A50" s="99"/>
      <c r="B50" s="99"/>
      <c r="C50" s="99"/>
      <c r="D50" s="99"/>
      <c r="E50" s="99"/>
      <c r="F50" s="99"/>
      <c r="G50" s="99"/>
      <c r="H50" s="99"/>
      <c r="I50" s="99"/>
      <c r="J50" s="99"/>
      <c r="K50" s="99"/>
    </row>
    <row r="51" spans="1:11" ht="15" customHeight="1">
      <c r="A51" s="99"/>
      <c r="B51" s="99"/>
      <c r="C51" s="99"/>
      <c r="D51" s="99"/>
      <c r="E51" s="99"/>
      <c r="F51" s="99"/>
      <c r="G51" s="99"/>
      <c r="H51" s="99"/>
      <c r="I51" s="99"/>
      <c r="J51" s="99"/>
      <c r="K51" s="99"/>
    </row>
    <row r="52" spans="1:11" ht="15" customHeight="1">
      <c r="A52" s="99"/>
      <c r="B52" s="99"/>
      <c r="C52" s="99"/>
      <c r="D52" s="99"/>
      <c r="E52" s="99"/>
      <c r="F52" s="99"/>
      <c r="G52" s="99"/>
      <c r="H52" s="99"/>
      <c r="I52" s="99"/>
      <c r="J52" s="99"/>
      <c r="K52" s="99"/>
    </row>
    <row r="53" spans="1:11" ht="15" customHeight="1">
      <c r="A53" s="727" t="s">
        <v>301</v>
      </c>
      <c r="B53" s="727"/>
      <c r="C53" s="727"/>
      <c r="D53" s="727"/>
      <c r="E53" s="727"/>
      <c r="F53" s="727"/>
      <c r="G53" s="727"/>
      <c r="H53" s="727"/>
      <c r="I53" s="727"/>
      <c r="J53" s="727"/>
      <c r="K53" s="727"/>
    </row>
    <row r="54" spans="1:11" ht="15" customHeight="1">
      <c r="A54" s="727"/>
      <c r="B54" s="727"/>
      <c r="C54" s="727"/>
      <c r="D54" s="727"/>
      <c r="E54" s="727"/>
      <c r="F54" s="727"/>
      <c r="G54" s="727"/>
      <c r="H54" s="727"/>
      <c r="I54" s="727"/>
      <c r="J54" s="727"/>
      <c r="K54" s="727"/>
    </row>
    <row r="55" spans="1:11" ht="15" customHeight="1">
      <c r="A55" s="727"/>
      <c r="B55" s="727"/>
      <c r="C55" s="727"/>
      <c r="D55" s="727"/>
      <c r="E55" s="727"/>
      <c r="F55" s="727"/>
      <c r="G55" s="727"/>
      <c r="H55" s="727"/>
      <c r="I55" s="727"/>
      <c r="J55" s="727"/>
      <c r="K55" s="727"/>
    </row>
    <row r="56" spans="1:11" ht="15" customHeight="1">
      <c r="A56" s="99"/>
      <c r="B56" s="99"/>
      <c r="C56" s="99"/>
      <c r="D56" s="99"/>
      <c r="E56" s="99"/>
      <c r="F56" s="99"/>
      <c r="G56" s="99"/>
      <c r="H56" s="99"/>
      <c r="I56" s="99"/>
      <c r="J56" s="99"/>
      <c r="K56" s="99"/>
    </row>
    <row r="57" spans="1:11" ht="15" customHeight="1">
      <c r="A57" s="99"/>
      <c r="B57" s="99"/>
      <c r="C57" s="99"/>
      <c r="D57" s="99"/>
      <c r="E57" s="99"/>
      <c r="F57" s="99"/>
      <c r="G57" s="99"/>
      <c r="H57" s="99"/>
      <c r="I57" s="99"/>
      <c r="J57" s="99"/>
      <c r="K57" s="99"/>
    </row>
    <row r="58" spans="1:11" ht="15" customHeight="1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99"/>
    </row>
    <row r="59" spans="1:11" ht="15" customHeight="1">
      <c r="A59" s="99"/>
      <c r="B59" s="99"/>
      <c r="C59" s="99"/>
      <c r="D59" s="99"/>
      <c r="E59" s="99"/>
      <c r="F59" s="99"/>
      <c r="G59" s="99"/>
      <c r="H59" s="99"/>
      <c r="I59" s="99"/>
      <c r="J59" s="99"/>
      <c r="K59" s="99"/>
    </row>
    <row r="60" spans="1:11" ht="15" customHeight="1">
      <c r="A60" s="99"/>
      <c r="B60" s="99"/>
      <c r="C60" s="99"/>
      <c r="D60" s="99"/>
      <c r="E60" s="99"/>
      <c r="F60" s="99"/>
      <c r="G60" s="99"/>
      <c r="H60" s="99"/>
      <c r="I60" s="99"/>
      <c r="J60" s="99"/>
      <c r="K60" s="99"/>
    </row>
    <row r="61" spans="1:11" ht="15" customHeight="1">
      <c r="A61" s="99"/>
      <c r="B61" s="99"/>
      <c r="C61" s="99"/>
      <c r="D61" s="99"/>
      <c r="E61" s="99"/>
      <c r="F61" s="99"/>
      <c r="G61" s="99"/>
      <c r="H61" s="99"/>
      <c r="I61" s="99"/>
      <c r="J61" s="99"/>
      <c r="K61" s="99"/>
    </row>
    <row r="62" spans="1:11" ht="15" customHeight="1">
      <c r="A62" s="99"/>
      <c r="B62" s="99"/>
      <c r="C62" s="99"/>
      <c r="D62" s="99"/>
      <c r="E62" s="99"/>
      <c r="F62" s="99"/>
      <c r="G62" s="99"/>
      <c r="H62" s="99"/>
      <c r="I62" s="99"/>
      <c r="J62" s="99"/>
      <c r="K62" s="99"/>
    </row>
    <row r="63" spans="1:11" ht="15" customHeight="1">
      <c r="A63" s="99"/>
      <c r="B63" s="99"/>
      <c r="C63" s="99"/>
      <c r="D63" s="99"/>
      <c r="E63" s="99"/>
      <c r="F63" s="99"/>
      <c r="G63" s="99"/>
      <c r="H63" s="99"/>
      <c r="I63" s="99"/>
      <c r="J63" s="99"/>
      <c r="K63" s="99"/>
    </row>
    <row r="64" spans="1:11" ht="15" customHeight="1">
      <c r="A64" s="99"/>
      <c r="B64" s="99"/>
      <c r="C64" s="99"/>
      <c r="D64" s="99"/>
      <c r="E64" s="99"/>
      <c r="F64" s="99"/>
      <c r="G64" s="99"/>
      <c r="H64" s="99"/>
      <c r="I64" s="99"/>
      <c r="J64" s="99"/>
      <c r="K64" s="99"/>
    </row>
    <row r="65" spans="1:11" ht="15" customHeight="1">
      <c r="A65" s="99"/>
      <c r="B65" s="99"/>
      <c r="C65" s="99"/>
      <c r="D65" s="99"/>
      <c r="E65" s="99"/>
      <c r="F65" s="99"/>
      <c r="G65" s="99"/>
      <c r="H65" s="99"/>
      <c r="I65" s="99"/>
      <c r="J65" s="99"/>
      <c r="K65" s="99"/>
    </row>
    <row r="66" spans="1:11" ht="15" customHeight="1">
      <c r="A66" s="99"/>
      <c r="B66" s="99"/>
      <c r="C66" s="99"/>
      <c r="D66" s="99"/>
      <c r="E66" s="99"/>
      <c r="F66" s="99"/>
      <c r="G66" s="99"/>
      <c r="H66" s="99"/>
      <c r="I66" s="99"/>
      <c r="J66" s="99"/>
      <c r="K66" s="99"/>
    </row>
    <row r="67" spans="1:11" ht="15" customHeight="1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99"/>
    </row>
    <row r="68" spans="1:11" ht="15" customHeight="1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</row>
    <row r="69" spans="1:11" ht="15" customHeight="1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</row>
    <row r="70" spans="1:11" ht="15" customHeight="1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</row>
    <row r="71" spans="1:11" ht="15" customHeight="1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</row>
    <row r="72" spans="1:11" ht="15" customHeight="1">
      <c r="A72" s="99"/>
      <c r="B72" s="99"/>
      <c r="C72" s="99"/>
      <c r="D72" s="99"/>
      <c r="E72" s="99"/>
      <c r="F72" s="99"/>
      <c r="G72" s="99"/>
      <c r="H72" s="99"/>
      <c r="I72" s="99"/>
      <c r="J72" s="99"/>
      <c r="K72" s="99"/>
    </row>
    <row r="73" spans="1:11" ht="15" customHeight="1">
      <c r="A73" s="99"/>
      <c r="B73" s="99"/>
      <c r="C73" s="99"/>
      <c r="D73" s="99"/>
      <c r="E73" s="99"/>
      <c r="F73" s="99"/>
      <c r="G73" s="99"/>
      <c r="H73" s="99"/>
      <c r="I73" s="99"/>
      <c r="J73" s="99"/>
      <c r="K73" s="99"/>
    </row>
    <row r="74" spans="1:11" ht="15" customHeight="1">
      <c r="A74" s="99"/>
      <c r="B74" s="99"/>
      <c r="C74" s="99"/>
      <c r="D74" s="99"/>
      <c r="E74" s="99"/>
      <c r="F74" s="99"/>
      <c r="G74" s="99"/>
      <c r="H74" s="99"/>
      <c r="I74" s="99"/>
      <c r="J74" s="99"/>
      <c r="K74" s="99"/>
    </row>
    <row r="75" spans="1:11" ht="15" customHeight="1"/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</sheetData>
  <mergeCells count="20">
    <mergeCell ref="A1:K1"/>
    <mergeCell ref="A2:C2"/>
    <mergeCell ref="A3:D3"/>
    <mergeCell ref="E4:G4"/>
    <mergeCell ref="I4:K4"/>
    <mergeCell ref="G37:K37"/>
    <mergeCell ref="A38:E38"/>
    <mergeCell ref="G38:K38"/>
    <mergeCell ref="A53:K55"/>
    <mergeCell ref="A7:B7"/>
    <mergeCell ref="A8:B14"/>
    <mergeCell ref="A15:B21"/>
    <mergeCell ref="A22:B28"/>
    <mergeCell ref="A29:B35"/>
    <mergeCell ref="A37:E37"/>
    <mergeCell ref="G5:G7"/>
    <mergeCell ref="H5:H7"/>
    <mergeCell ref="K5:K7"/>
    <mergeCell ref="E5:F6"/>
    <mergeCell ref="I5:J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25 H11" evalError="1"/>
    <ignoredError sqref="H35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8"/>
  <dimension ref="A1:K57"/>
  <sheetViews>
    <sheetView showGridLines="0" topLeftCell="A37" zoomScaleNormal="100" zoomScaleSheetLayoutView="100" workbookViewId="0">
      <selection activeCell="N40" sqref="N40"/>
    </sheetView>
  </sheetViews>
  <sheetFormatPr defaultColWidth="9.109375" defaultRowHeight="13.8"/>
  <cols>
    <col min="1" max="1" width="17.109375" style="212" customWidth="1"/>
    <col min="2" max="2" width="10.109375" style="212" customWidth="1"/>
    <col min="3" max="3" width="9.109375" style="212" customWidth="1"/>
    <col min="4" max="4" width="9.44140625" style="212" customWidth="1"/>
    <col min="5" max="6" width="8.5546875" style="212" customWidth="1"/>
    <col min="7" max="10" width="6.88671875" style="212" customWidth="1"/>
    <col min="11" max="11" width="7.88671875" style="212" customWidth="1"/>
    <col min="12" max="13" width="9.109375" style="212"/>
    <col min="14" max="14" width="11.109375" style="212" customWidth="1"/>
    <col min="15" max="16384" width="9.109375" style="212"/>
  </cols>
  <sheetData>
    <row r="1" spans="1:11" ht="15.6">
      <c r="A1" s="734" t="str">
        <f>"5.6. Spotřeba zemního plynu a teplota ovzduší: "&amp;LOWER(C3)</f>
        <v>5.6. Spotřeba zemního plynu a teplota ovzduší: leden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</row>
    <row r="2" spans="1:11" ht="6" customHeight="1">
      <c r="A2" s="744"/>
      <c r="B2" s="744"/>
      <c r="C2" s="214"/>
      <c r="D2" s="215"/>
      <c r="E2" s="216"/>
      <c r="F2" s="216"/>
      <c r="G2" s="216"/>
      <c r="H2" s="216"/>
      <c r="I2" s="81"/>
      <c r="J2" s="81"/>
      <c r="K2" s="81"/>
    </row>
    <row r="3" spans="1:11" ht="18.75" customHeight="1">
      <c r="A3" s="739"/>
      <c r="B3" s="740"/>
      <c r="C3" s="737" t="str">
        <f>'3.1'!D6</f>
        <v>leden</v>
      </c>
      <c r="D3" s="738"/>
      <c r="E3" s="738"/>
      <c r="F3" s="738"/>
      <c r="G3" s="738"/>
      <c r="H3" s="738"/>
      <c r="I3" s="738"/>
      <c r="J3" s="738"/>
      <c r="K3" s="738"/>
    </row>
    <row r="4" spans="1:11" ht="24.9" customHeight="1">
      <c r="A4" s="291"/>
      <c r="B4" s="280"/>
      <c r="C4" s="741" t="s">
        <v>65</v>
      </c>
      <c r="D4" s="742"/>
      <c r="E4" s="742"/>
      <c r="F4" s="743"/>
      <c r="G4" s="735" t="s">
        <v>243</v>
      </c>
      <c r="H4" s="735"/>
      <c r="I4" s="735"/>
      <c r="J4" s="735"/>
      <c r="K4" s="736"/>
    </row>
    <row r="5" spans="1:11">
      <c r="A5" s="296"/>
      <c r="B5" s="704" t="s">
        <v>239</v>
      </c>
      <c r="C5" s="281"/>
      <c r="D5" s="282"/>
      <c r="E5" s="745" t="s">
        <v>240</v>
      </c>
      <c r="F5" s="745" t="s">
        <v>225</v>
      </c>
      <c r="G5" s="283" t="s">
        <v>72</v>
      </c>
      <c r="H5" s="283" t="s">
        <v>226</v>
      </c>
      <c r="I5" s="283" t="s">
        <v>227</v>
      </c>
      <c r="J5" s="283" t="s">
        <v>241</v>
      </c>
      <c r="K5" s="283" t="s">
        <v>242</v>
      </c>
    </row>
    <row r="6" spans="1:11" ht="13.5" customHeight="1">
      <c r="A6" s="388" t="s">
        <v>238</v>
      </c>
      <c r="B6" s="705"/>
      <c r="C6" s="347" t="s">
        <v>278</v>
      </c>
      <c r="D6" s="346" t="s">
        <v>273</v>
      </c>
      <c r="E6" s="707"/>
      <c r="F6" s="707"/>
      <c r="G6" s="284" t="s">
        <v>276</v>
      </c>
      <c r="H6" s="285" t="s">
        <v>276</v>
      </c>
      <c r="I6" s="285" t="s">
        <v>276</v>
      </c>
      <c r="J6" s="285" t="s">
        <v>276</v>
      </c>
      <c r="K6" s="285" t="s">
        <v>276</v>
      </c>
    </row>
    <row r="7" spans="1:11" ht="15.9" customHeight="1">
      <c r="A7" s="344" t="s">
        <v>21</v>
      </c>
      <c r="B7" s="105">
        <f>'5.2'!D14</f>
        <v>417347</v>
      </c>
      <c r="C7" s="101">
        <f>'5.2'!E14</f>
        <v>141237.02531675113</v>
      </c>
      <c r="D7" s="105">
        <f>'5.2'!F14</f>
        <v>1506948.25823</v>
      </c>
      <c r="E7" s="107">
        <f>C7/$C$11</f>
        <v>0.11093866170942183</v>
      </c>
      <c r="F7" s="107">
        <f>'5.2'!H14</f>
        <v>3.1550524527888257E-2</v>
      </c>
      <c r="G7" s="110">
        <v>0.52903225806451615</v>
      </c>
      <c r="H7" s="110">
        <v>6.8</v>
      </c>
      <c r="I7" s="110">
        <v>-4.5999999999999996</v>
      </c>
      <c r="J7" s="110">
        <v>-0.60000000000000009</v>
      </c>
      <c r="K7" s="389">
        <v>1.1290322580645162</v>
      </c>
    </row>
    <row r="8" spans="1:11" ht="15.9" customHeight="1">
      <c r="A8" s="345" t="s">
        <v>101</v>
      </c>
      <c r="B8" s="100">
        <f>'5.3'!D14</f>
        <v>2287515</v>
      </c>
      <c r="C8" s="101">
        <f>'5.3'!E14</f>
        <v>1009377.568744913</v>
      </c>
      <c r="D8" s="100">
        <f>'5.3'!F14</f>
        <v>10784875.126089999</v>
      </c>
      <c r="E8" s="103">
        <f t="shared" ref="E8:E10" si="0">C8/$C$11</f>
        <v>0.7928444852540345</v>
      </c>
      <c r="F8" s="103">
        <f>'5.3'!H14</f>
        <v>5.7207190851193843E-2</v>
      </c>
      <c r="G8" s="110">
        <v>-0.89247311827956977</v>
      </c>
      <c r="H8" s="111">
        <v>4.8</v>
      </c>
      <c r="I8" s="111">
        <v>-6.95</v>
      </c>
      <c r="J8" s="111">
        <v>-1.6333333333333331</v>
      </c>
      <c r="K8" s="110">
        <v>0.74086021505376332</v>
      </c>
    </row>
    <row r="9" spans="1:11" ht="15.9" customHeight="1">
      <c r="A9" s="345" t="s">
        <v>314</v>
      </c>
      <c r="B9" s="100">
        <f>'5.4'!D14</f>
        <v>114711</v>
      </c>
      <c r="C9" s="101">
        <f>'5.4'!E14</f>
        <v>49339.417989999994</v>
      </c>
      <c r="D9" s="100">
        <f>'5.4'!F14</f>
        <v>526534.15787999996</v>
      </c>
      <c r="E9" s="103">
        <f t="shared" si="0"/>
        <v>3.8755057245482644E-2</v>
      </c>
      <c r="F9" s="103">
        <f>'5.4'!H14</f>
        <v>7.5115646895607222E-2</v>
      </c>
      <c r="G9" s="110">
        <v>-1.2483870967741937</v>
      </c>
      <c r="H9" s="111">
        <v>4</v>
      </c>
      <c r="I9" s="111">
        <v>-6</v>
      </c>
      <c r="J9" s="111">
        <v>-2.1000000000000005</v>
      </c>
      <c r="K9" s="110">
        <v>0.85161290322580685</v>
      </c>
    </row>
    <row r="10" spans="1:11" ht="15.9" customHeight="1">
      <c r="A10" s="345" t="s">
        <v>34</v>
      </c>
      <c r="B10" s="100">
        <f>'5.5'!D14</f>
        <v>8455</v>
      </c>
      <c r="C10" s="101">
        <f>'5.5'!E14</f>
        <v>73155.138000000006</v>
      </c>
      <c r="D10" s="100">
        <f>'5.5'!F14</f>
        <v>780332.54227500001</v>
      </c>
      <c r="E10" s="103">
        <f t="shared" si="0"/>
        <v>5.7461795791061039E-2</v>
      </c>
      <c r="F10" s="103">
        <f>'5.5'!H14</f>
        <v>-7.5906271113947724E-2</v>
      </c>
      <c r="G10" s="110">
        <v>-0.91290322580645156</v>
      </c>
      <c r="H10" s="111">
        <v>4.7</v>
      </c>
      <c r="I10" s="111">
        <v>-6.8</v>
      </c>
      <c r="J10" s="111">
        <v>-1.2258064516129035</v>
      </c>
      <c r="K10" s="110">
        <v>0.31290322580645191</v>
      </c>
    </row>
    <row r="11" spans="1:11" ht="15.9" customHeight="1">
      <c r="A11" s="390" t="s">
        <v>3</v>
      </c>
      <c r="B11" s="319">
        <f>SUM(B7:B10)</f>
        <v>2828028</v>
      </c>
      <c r="C11" s="320">
        <f>SUM(C7:C10)</f>
        <v>1273109.1500516641</v>
      </c>
      <c r="D11" s="319">
        <f t="shared" ref="D11:E11" si="1">SUM(D7:D10)</f>
        <v>13598690.084475001</v>
      </c>
      <c r="E11" s="323">
        <f t="shared" si="1"/>
        <v>1</v>
      </c>
      <c r="F11" s="323">
        <f>'5.1'!H15</f>
        <v>4.633478845962534E-2</v>
      </c>
      <c r="G11" s="326">
        <v>-0.91290322580645156</v>
      </c>
      <c r="H11" s="327">
        <v>4.7</v>
      </c>
      <c r="I11" s="327">
        <v>-6.8</v>
      </c>
      <c r="J11" s="327">
        <v>-1.2258064516129035</v>
      </c>
      <c r="K11" s="328">
        <v>0.31290322580645191</v>
      </c>
    </row>
    <row r="12" spans="1:11" ht="15" customHeight="1">
      <c r="A12" s="188"/>
      <c r="B12" s="189"/>
      <c r="C12" s="728" t="s">
        <v>201</v>
      </c>
      <c r="D12" s="728"/>
      <c r="E12" s="728"/>
      <c r="F12" s="728"/>
      <c r="G12" s="732" t="s">
        <v>124</v>
      </c>
      <c r="H12" s="732"/>
      <c r="I12" s="732"/>
      <c r="J12" s="732"/>
      <c r="K12" s="732"/>
    </row>
    <row r="13" spans="1:11" ht="15" customHeight="1">
      <c r="A13" s="99"/>
      <c r="B13" s="99"/>
      <c r="C13" s="729"/>
      <c r="D13" s="729"/>
      <c r="E13" s="729"/>
      <c r="F13" s="729"/>
      <c r="G13" s="733" t="s">
        <v>125</v>
      </c>
      <c r="H13" s="733"/>
      <c r="I13" s="733"/>
      <c r="J13" s="733"/>
      <c r="K13" s="733"/>
    </row>
    <row r="14" spans="1:11" ht="15" customHeight="1">
      <c r="A14" s="99"/>
      <c r="B14" s="99"/>
      <c r="C14" s="174"/>
      <c r="D14" s="174"/>
      <c r="E14" s="174"/>
      <c r="F14" s="174"/>
      <c r="G14" s="175"/>
      <c r="H14" s="175"/>
      <c r="I14" s="175"/>
      <c r="J14" s="175"/>
      <c r="K14" s="175"/>
    </row>
    <row r="15" spans="1:11" ht="15" customHeight="1">
      <c r="A15" s="99"/>
      <c r="B15" s="99"/>
      <c r="C15" s="99"/>
      <c r="D15" s="222"/>
      <c r="E15" s="223"/>
      <c r="F15" s="223"/>
      <c r="G15" s="99"/>
      <c r="H15" s="220"/>
      <c r="I15" s="175"/>
      <c r="J15" s="99"/>
      <c r="K15" s="99"/>
    </row>
    <row r="16" spans="1:11" ht="18" customHeight="1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</row>
    <row r="17" spans="1:11" ht="15" customHeight="1">
      <c r="A17" s="711" t="s">
        <v>288</v>
      </c>
      <c r="B17" s="711"/>
      <c r="C17" s="711"/>
      <c r="D17" s="711"/>
      <c r="E17" s="711"/>
      <c r="F17" s="711" t="s">
        <v>209</v>
      </c>
      <c r="G17" s="711"/>
      <c r="H17" s="711"/>
      <c r="I17" s="711"/>
      <c r="J17" s="711"/>
      <c r="K17" s="711"/>
    </row>
    <row r="18" spans="1:11" ht="15" customHeight="1">
      <c r="A18" s="354"/>
      <c r="B18" s="685" t="str">
        <f>C3</f>
        <v>leden</v>
      </c>
      <c r="C18" s="685"/>
      <c r="D18" s="354"/>
      <c r="E18" s="354"/>
      <c r="F18" s="354"/>
      <c r="G18" s="354"/>
      <c r="H18" s="685" t="str">
        <f>C3</f>
        <v>leden</v>
      </c>
      <c r="I18" s="685"/>
      <c r="J18" s="354"/>
      <c r="K18" s="354"/>
    </row>
    <row r="19" spans="1:11" ht="15" customHeight="1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</row>
    <row r="20" spans="1:11" ht="15" customHeight="1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</row>
    <row r="21" spans="1:11" ht="15" customHeight="1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</row>
    <row r="22" spans="1:11" ht="15" customHeight="1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</row>
    <row r="23" spans="1:11" ht="15" customHeight="1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</row>
    <row r="24" spans="1:11" ht="15" customHeight="1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</row>
    <row r="25" spans="1:11" ht="15" customHeight="1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</row>
    <row r="26" spans="1:11" ht="15" customHeight="1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</row>
    <row r="27" spans="1:11" ht="15" customHeight="1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</row>
    <row r="28" spans="1:11" ht="15" customHeight="1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</row>
    <row r="29" spans="1:11" ht="15" customHeight="1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</row>
    <row r="34" spans="1:11" ht="15" customHeight="1">
      <c r="A34" s="711" t="s">
        <v>76</v>
      </c>
      <c r="B34" s="711"/>
      <c r="C34" s="711"/>
      <c r="D34" s="711"/>
      <c r="E34" s="711"/>
      <c r="F34" s="731" t="s">
        <v>77</v>
      </c>
      <c r="G34" s="731"/>
      <c r="H34" s="731"/>
      <c r="I34" s="731"/>
      <c r="J34" s="731"/>
      <c r="K34" s="731"/>
    </row>
    <row r="35" spans="1:11" ht="15" customHeight="1">
      <c r="A35" s="354"/>
      <c r="B35" s="685" t="str">
        <f>C3</f>
        <v>leden</v>
      </c>
      <c r="C35" s="685"/>
      <c r="D35" s="354"/>
      <c r="E35" s="351"/>
      <c r="F35" s="731"/>
      <c r="G35" s="731"/>
      <c r="H35" s="731"/>
      <c r="I35" s="731"/>
      <c r="J35" s="731"/>
      <c r="K35" s="731"/>
    </row>
    <row r="36" spans="1:11" ht="15" customHeight="1">
      <c r="A36" s="354"/>
      <c r="B36" s="354"/>
      <c r="C36" s="354"/>
      <c r="D36" s="354"/>
      <c r="E36" s="352"/>
      <c r="F36" s="352"/>
      <c r="G36" s="352"/>
      <c r="H36" s="730" t="str">
        <f>C3</f>
        <v>leden</v>
      </c>
      <c r="I36" s="730"/>
      <c r="J36" s="352"/>
      <c r="K36" s="352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20">
    <mergeCell ref="A1:K1"/>
    <mergeCell ref="G4:K4"/>
    <mergeCell ref="C3:K3"/>
    <mergeCell ref="A3:B3"/>
    <mergeCell ref="B5:B6"/>
    <mergeCell ref="C4:F4"/>
    <mergeCell ref="A2:B2"/>
    <mergeCell ref="E5:E6"/>
    <mergeCell ref="F5:F6"/>
    <mergeCell ref="C12:F13"/>
    <mergeCell ref="F17:K17"/>
    <mergeCell ref="B18:C18"/>
    <mergeCell ref="H18:I18"/>
    <mergeCell ref="H36:I36"/>
    <mergeCell ref="B35:C35"/>
    <mergeCell ref="F34:K35"/>
    <mergeCell ref="A17:E17"/>
    <mergeCell ref="A34:E34"/>
    <mergeCell ref="G12:K12"/>
    <mergeCell ref="G13:K1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9"/>
  <dimension ref="A1:K57"/>
  <sheetViews>
    <sheetView showGridLines="0" topLeftCell="A37" zoomScaleNormal="100" zoomScaleSheetLayoutView="100" workbookViewId="0">
      <selection activeCell="N30" sqref="N30"/>
    </sheetView>
  </sheetViews>
  <sheetFormatPr defaultColWidth="9.109375" defaultRowHeight="13.8"/>
  <cols>
    <col min="1" max="1" width="17.6640625" style="212" customWidth="1"/>
    <col min="2" max="2" width="10.109375" style="212" customWidth="1"/>
    <col min="3" max="3" width="9.109375" style="212" customWidth="1"/>
    <col min="4" max="4" width="9.44140625" style="212" customWidth="1"/>
    <col min="5" max="6" width="8.5546875" style="212" customWidth="1"/>
    <col min="7" max="10" width="6.88671875" style="212" customWidth="1"/>
    <col min="11" max="11" width="7.88671875" style="212" customWidth="1"/>
    <col min="12" max="13" width="9.109375" style="212"/>
    <col min="14" max="14" width="11.109375" style="212" customWidth="1"/>
    <col min="15" max="16384" width="9.109375" style="212"/>
  </cols>
  <sheetData>
    <row r="1" spans="1:11" ht="15.75" customHeight="1">
      <c r="A1" s="734" t="str">
        <f>"5.7. Spotřeba zemního plynu a teplota ovzduší: "&amp;LOWER(C3)</f>
        <v>5.7. Spotřeba zemního plynu a teplota ovzduší: únor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</row>
    <row r="2" spans="1:11" ht="6" customHeight="1">
      <c r="A2" s="744"/>
      <c r="B2" s="744"/>
      <c r="C2" s="214"/>
      <c r="D2" s="215"/>
      <c r="E2" s="216"/>
      <c r="F2" s="216"/>
      <c r="G2" s="216"/>
      <c r="H2" s="216"/>
      <c r="I2" s="81"/>
      <c r="J2" s="81"/>
      <c r="K2" s="81"/>
    </row>
    <row r="3" spans="1:11" ht="18.75" customHeight="1">
      <c r="A3" s="739"/>
      <c r="B3" s="740"/>
      <c r="C3" s="737" t="str">
        <f>'3.1'!E6</f>
        <v>únor</v>
      </c>
      <c r="D3" s="738"/>
      <c r="E3" s="738"/>
      <c r="F3" s="738"/>
      <c r="G3" s="738"/>
      <c r="H3" s="738"/>
      <c r="I3" s="738"/>
      <c r="J3" s="738"/>
      <c r="K3" s="738"/>
    </row>
    <row r="4" spans="1:11" ht="24.9" customHeight="1">
      <c r="A4" s="291"/>
      <c r="B4" s="280"/>
      <c r="C4" s="741" t="s">
        <v>65</v>
      </c>
      <c r="D4" s="742"/>
      <c r="E4" s="742"/>
      <c r="F4" s="743"/>
      <c r="G4" s="735" t="s">
        <v>243</v>
      </c>
      <c r="H4" s="735"/>
      <c r="I4" s="735"/>
      <c r="J4" s="735"/>
      <c r="K4" s="736"/>
    </row>
    <row r="5" spans="1:11">
      <c r="A5" s="296"/>
      <c r="B5" s="704" t="s">
        <v>239</v>
      </c>
      <c r="C5" s="281"/>
      <c r="D5" s="282"/>
      <c r="E5" s="745" t="s">
        <v>240</v>
      </c>
      <c r="F5" s="745" t="s">
        <v>225</v>
      </c>
      <c r="G5" s="283" t="s">
        <v>72</v>
      </c>
      <c r="H5" s="283" t="s">
        <v>226</v>
      </c>
      <c r="I5" s="283" t="s">
        <v>227</v>
      </c>
      <c r="J5" s="283" t="s">
        <v>241</v>
      </c>
      <c r="K5" s="283" t="s">
        <v>242</v>
      </c>
    </row>
    <row r="6" spans="1:11" ht="14.1" customHeight="1">
      <c r="A6" s="388" t="s">
        <v>238</v>
      </c>
      <c r="B6" s="705"/>
      <c r="C6" s="347" t="s">
        <v>278</v>
      </c>
      <c r="D6" s="346" t="s">
        <v>273</v>
      </c>
      <c r="E6" s="707"/>
      <c r="F6" s="707"/>
      <c r="G6" s="284" t="s">
        <v>276</v>
      </c>
      <c r="H6" s="285" t="s">
        <v>276</v>
      </c>
      <c r="I6" s="285" t="s">
        <v>276</v>
      </c>
      <c r="J6" s="285" t="s">
        <v>276</v>
      </c>
      <c r="K6" s="285" t="s">
        <v>276</v>
      </c>
    </row>
    <row r="7" spans="1:11" ht="15.9" customHeight="1">
      <c r="A7" s="344" t="s">
        <v>21</v>
      </c>
      <c r="B7" s="105">
        <f>'5.2'!D21</f>
        <v>417069</v>
      </c>
      <c r="C7" s="101">
        <f>'5.2'!E21</f>
        <v>130682.14414402453</v>
      </c>
      <c r="D7" s="105">
        <f>'5.2'!F21</f>
        <v>1395353.8868799999</v>
      </c>
      <c r="E7" s="107">
        <f>C7/$C$11</f>
        <v>0.11215360978576959</v>
      </c>
      <c r="F7" s="107">
        <f>'5.2'!H21</f>
        <v>0.22489043324185873</v>
      </c>
      <c r="G7" s="110">
        <v>0.18928571428571386</v>
      </c>
      <c r="H7" s="110">
        <v>8.6999999999999993</v>
      </c>
      <c r="I7" s="110">
        <v>-9.5</v>
      </c>
      <c r="J7" s="110">
        <v>0.69999999999999962</v>
      </c>
      <c r="K7" s="389">
        <v>-0.51071428571428579</v>
      </c>
    </row>
    <row r="8" spans="1:11" ht="15.9" customHeight="1">
      <c r="A8" s="345" t="s">
        <v>101</v>
      </c>
      <c r="B8" s="100">
        <f>'5.3'!D21</f>
        <v>2286615</v>
      </c>
      <c r="C8" s="101">
        <f>'5.3'!E21</f>
        <v>933725.9096466091</v>
      </c>
      <c r="D8" s="100">
        <f>'5.3'!F21</f>
        <v>9978588.4272605814</v>
      </c>
      <c r="E8" s="103">
        <f t="shared" ref="E8:E10" si="0">C8/$C$11</f>
        <v>0.80133924954549296</v>
      </c>
      <c r="F8" s="103">
        <f>'5.3'!H21</f>
        <v>0.22013889560715982</v>
      </c>
      <c r="G8" s="110">
        <v>-0.88452380952380971</v>
      </c>
      <c r="H8" s="111">
        <v>6.25</v>
      </c>
      <c r="I8" s="111">
        <v>-10.816666666666668</v>
      </c>
      <c r="J8" s="111">
        <v>-0.46666666666666673</v>
      </c>
      <c r="K8" s="110">
        <v>-0.41785714285714298</v>
      </c>
    </row>
    <row r="9" spans="1:11" ht="15.9" customHeight="1">
      <c r="A9" s="345" t="s">
        <v>314</v>
      </c>
      <c r="B9" s="100">
        <f>'5.4'!D21</f>
        <v>114669</v>
      </c>
      <c r="C9" s="101">
        <f>'5.4'!E21</f>
        <v>42017.415990000001</v>
      </c>
      <c r="D9" s="100">
        <f>'5.4'!F21</f>
        <v>449493.66254999989</v>
      </c>
      <c r="E9" s="103">
        <f t="shared" si="0"/>
        <v>3.606005172332713E-2</v>
      </c>
      <c r="F9" s="103">
        <f>'5.4'!H21</f>
        <v>0.15000111672194608</v>
      </c>
      <c r="G9" s="110">
        <v>2.8571428571428747E-2</v>
      </c>
      <c r="H9" s="111">
        <v>6.8</v>
      </c>
      <c r="I9" s="111">
        <v>-11.4</v>
      </c>
      <c r="J9" s="111">
        <v>-1</v>
      </c>
      <c r="K9" s="110">
        <v>1.0285714285714287</v>
      </c>
    </row>
    <row r="10" spans="1:11" ht="15.9" customHeight="1">
      <c r="A10" s="345" t="s">
        <v>34</v>
      </c>
      <c r="B10" s="100">
        <f>'5.5'!D21</f>
        <v>8458</v>
      </c>
      <c r="C10" s="101">
        <f>'5.5'!E21</f>
        <v>58781.28899999999</v>
      </c>
      <c r="D10" s="100">
        <f>'5.5'!F21</f>
        <v>626976.98389200005</v>
      </c>
      <c r="E10" s="103">
        <f t="shared" si="0"/>
        <v>5.0447088945410404E-2</v>
      </c>
      <c r="F10" s="103">
        <f>'5.5'!H21</f>
        <v>-0.12336845042113063</v>
      </c>
      <c r="G10" s="110">
        <v>-0.7250000000000002</v>
      </c>
      <c r="H10" s="111">
        <v>6.3</v>
      </c>
      <c r="I10" s="111">
        <v>-10.8</v>
      </c>
      <c r="J10" s="111">
        <v>-0.15517241379310354</v>
      </c>
      <c r="K10" s="110">
        <v>-0.56982758620689666</v>
      </c>
    </row>
    <row r="11" spans="1:11" ht="15.9" customHeight="1">
      <c r="A11" s="390" t="s">
        <v>3</v>
      </c>
      <c r="B11" s="319">
        <f>SUM(B7:B10)</f>
        <v>2826811</v>
      </c>
      <c r="C11" s="320">
        <f t="shared" ref="C11:E11" si="1">SUM(C7:C10)</f>
        <v>1165206.7587806336</v>
      </c>
      <c r="D11" s="319">
        <f t="shared" si="1"/>
        <v>12450412.96058258</v>
      </c>
      <c r="E11" s="323">
        <f t="shared" si="1"/>
        <v>1.0000000000000002</v>
      </c>
      <c r="F11" s="323">
        <f>'5.1'!H22</f>
        <v>0.19442078638002833</v>
      </c>
      <c r="G11" s="326">
        <v>-0.7250000000000002</v>
      </c>
      <c r="H11" s="327">
        <v>6.3</v>
      </c>
      <c r="I11" s="327">
        <v>-10.8</v>
      </c>
      <c r="J11" s="327">
        <v>-0.15517241379310354</v>
      </c>
      <c r="K11" s="328">
        <v>-0.56982758620689666</v>
      </c>
    </row>
    <row r="12" spans="1:11" ht="15" customHeight="1">
      <c r="A12" s="188"/>
      <c r="B12" s="189"/>
      <c r="C12" s="728" t="s">
        <v>201</v>
      </c>
      <c r="D12" s="728"/>
      <c r="E12" s="728"/>
      <c r="F12" s="728"/>
      <c r="G12" s="732" t="s">
        <v>124</v>
      </c>
      <c r="H12" s="732"/>
      <c r="I12" s="732"/>
      <c r="J12" s="732"/>
      <c r="K12" s="732"/>
    </row>
    <row r="13" spans="1:11" ht="15" customHeight="1">
      <c r="A13" s="99"/>
      <c r="B13" s="99"/>
      <c r="C13" s="729"/>
      <c r="D13" s="729"/>
      <c r="E13" s="729"/>
      <c r="F13" s="729"/>
      <c r="G13" s="733" t="s">
        <v>125</v>
      </c>
      <c r="H13" s="733"/>
      <c r="I13" s="733"/>
      <c r="J13" s="733"/>
      <c r="K13" s="733"/>
    </row>
    <row r="14" spans="1:11" ht="15" customHeight="1">
      <c r="A14" s="99"/>
      <c r="B14" s="99"/>
      <c r="C14" s="174"/>
      <c r="D14" s="174"/>
      <c r="E14" s="174"/>
      <c r="F14" s="174"/>
      <c r="G14" s="175"/>
      <c r="H14" s="175"/>
      <c r="I14" s="175"/>
      <c r="J14" s="175"/>
      <c r="K14" s="175"/>
    </row>
    <row r="15" spans="1:11" ht="15" customHeight="1">
      <c r="A15" s="99"/>
      <c r="B15" s="99"/>
      <c r="C15" s="99"/>
      <c r="D15" s="222"/>
      <c r="E15" s="223"/>
      <c r="F15" s="223"/>
      <c r="G15" s="99"/>
      <c r="H15" s="220"/>
      <c r="I15" s="175"/>
      <c r="J15" s="99"/>
      <c r="K15" s="99"/>
    </row>
    <row r="16" spans="1:11" ht="18" customHeight="1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</row>
    <row r="17" spans="1:11" ht="15" customHeight="1">
      <c r="A17" s="711" t="s">
        <v>288</v>
      </c>
      <c r="B17" s="711"/>
      <c r="C17" s="711"/>
      <c r="D17" s="711"/>
      <c r="E17" s="711"/>
      <c r="F17" s="711" t="s">
        <v>209</v>
      </c>
      <c r="G17" s="711"/>
      <c r="H17" s="711"/>
      <c r="I17" s="711"/>
      <c r="J17" s="711"/>
      <c r="K17" s="711"/>
    </row>
    <row r="18" spans="1:11" ht="15" customHeight="1">
      <c r="A18" s="350"/>
      <c r="B18" s="685" t="str">
        <f>C3</f>
        <v>únor</v>
      </c>
      <c r="C18" s="685"/>
      <c r="D18" s="350"/>
      <c r="E18" s="350"/>
      <c r="F18" s="350"/>
      <c r="G18" s="353"/>
      <c r="H18" s="685" t="str">
        <f>C3</f>
        <v>únor</v>
      </c>
      <c r="I18" s="685"/>
      <c r="J18" s="350"/>
      <c r="K18" s="350"/>
    </row>
    <row r="19" spans="1:11" ht="15" customHeight="1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</row>
    <row r="20" spans="1:11" ht="15" customHeight="1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</row>
    <row r="21" spans="1:11" ht="15" customHeight="1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</row>
    <row r="22" spans="1:11" ht="15" customHeight="1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</row>
    <row r="23" spans="1:11" ht="15" customHeight="1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</row>
    <row r="24" spans="1:11" ht="15" customHeight="1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</row>
    <row r="25" spans="1:11" ht="15" customHeight="1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</row>
    <row r="26" spans="1:11" ht="15" customHeight="1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</row>
    <row r="27" spans="1:11" ht="15" customHeight="1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</row>
    <row r="28" spans="1:11" ht="15" customHeight="1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</row>
    <row r="29" spans="1:11" ht="15" customHeight="1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</row>
    <row r="34" spans="1:11" ht="15" customHeight="1">
      <c r="A34" s="711" t="s">
        <v>76</v>
      </c>
      <c r="B34" s="711"/>
      <c r="C34" s="711"/>
      <c r="D34" s="711"/>
      <c r="E34" s="711"/>
      <c r="F34" s="731" t="s">
        <v>77</v>
      </c>
      <c r="G34" s="731"/>
      <c r="H34" s="731"/>
      <c r="I34" s="731"/>
      <c r="J34" s="731"/>
      <c r="K34" s="731"/>
    </row>
    <row r="35" spans="1:11" ht="15" customHeight="1">
      <c r="A35" s="350"/>
      <c r="B35" s="685" t="str">
        <f>C3</f>
        <v>únor</v>
      </c>
      <c r="C35" s="685"/>
      <c r="D35" s="350"/>
      <c r="E35" s="351"/>
      <c r="F35" s="731"/>
      <c r="G35" s="731"/>
      <c r="H35" s="731"/>
      <c r="I35" s="731"/>
      <c r="J35" s="731"/>
      <c r="K35" s="731"/>
    </row>
    <row r="36" spans="1:11" ht="15" customHeight="1">
      <c r="A36" s="350"/>
      <c r="B36" s="350"/>
      <c r="C36" s="350"/>
      <c r="D36" s="350"/>
      <c r="E36" s="352"/>
      <c r="F36" s="352"/>
      <c r="G36" s="352"/>
      <c r="H36" s="730" t="str">
        <f>C3</f>
        <v>únor</v>
      </c>
      <c r="I36" s="730"/>
      <c r="J36" s="352"/>
      <c r="K36" s="352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20">
    <mergeCell ref="B35:C35"/>
    <mergeCell ref="H36:I36"/>
    <mergeCell ref="A34:E34"/>
    <mergeCell ref="F34:K35"/>
    <mergeCell ref="A17:E17"/>
    <mergeCell ref="H18:I18"/>
    <mergeCell ref="A1:K1"/>
    <mergeCell ref="G4:K4"/>
    <mergeCell ref="C3:K3"/>
    <mergeCell ref="F17:K17"/>
    <mergeCell ref="B18:C18"/>
    <mergeCell ref="A3:B3"/>
    <mergeCell ref="C4:F4"/>
    <mergeCell ref="A2:B2"/>
    <mergeCell ref="B5:B6"/>
    <mergeCell ref="C12:F13"/>
    <mergeCell ref="G12:K12"/>
    <mergeCell ref="G13:K13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0"/>
  <dimension ref="A1:K57"/>
  <sheetViews>
    <sheetView showGridLines="0" topLeftCell="A28" zoomScaleNormal="100" zoomScaleSheetLayoutView="100" workbookViewId="0">
      <selection activeCell="M51" sqref="M51"/>
    </sheetView>
  </sheetViews>
  <sheetFormatPr defaultColWidth="9.109375" defaultRowHeight="13.8"/>
  <cols>
    <col min="1" max="1" width="17.44140625" style="212" customWidth="1"/>
    <col min="2" max="2" width="10.109375" style="212" customWidth="1"/>
    <col min="3" max="3" width="9.109375" style="212" customWidth="1"/>
    <col min="4" max="4" width="9.44140625" style="212" customWidth="1"/>
    <col min="5" max="6" width="8.5546875" style="212" customWidth="1"/>
    <col min="7" max="10" width="6.88671875" style="212" customWidth="1"/>
    <col min="11" max="11" width="7.88671875" style="212" customWidth="1"/>
    <col min="12" max="13" width="9.109375" style="212"/>
    <col min="14" max="14" width="11.109375" style="212" customWidth="1"/>
    <col min="15" max="16384" width="9.109375" style="212"/>
  </cols>
  <sheetData>
    <row r="1" spans="1:11" ht="15.75" customHeight="1">
      <c r="A1" s="734" t="str">
        <f>"5.8. Spotřeba zemního plynu a teplota ovzduší: "&amp;LOWER(C3)</f>
        <v>5.8. Spotřeba zemního plynu a teplota ovzduší: březen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</row>
    <row r="2" spans="1:11" ht="6" customHeight="1">
      <c r="A2" s="744"/>
      <c r="B2" s="744"/>
      <c r="C2" s="214"/>
      <c r="D2" s="215"/>
      <c r="E2" s="216"/>
      <c r="F2" s="216"/>
      <c r="G2" s="216"/>
      <c r="H2" s="216"/>
      <c r="I2" s="81"/>
      <c r="J2" s="81"/>
      <c r="K2" s="81"/>
    </row>
    <row r="3" spans="1:11" ht="18.75" customHeight="1">
      <c r="A3" s="739"/>
      <c r="B3" s="740"/>
      <c r="C3" s="737" t="str">
        <f>'3.1'!F6</f>
        <v>březen</v>
      </c>
      <c r="D3" s="738"/>
      <c r="E3" s="738"/>
      <c r="F3" s="738"/>
      <c r="G3" s="738"/>
      <c r="H3" s="738"/>
      <c r="I3" s="738"/>
      <c r="J3" s="738"/>
      <c r="K3" s="738"/>
    </row>
    <row r="4" spans="1:11" ht="24.9" customHeight="1">
      <c r="A4" s="291"/>
      <c r="B4" s="280"/>
      <c r="C4" s="741" t="s">
        <v>65</v>
      </c>
      <c r="D4" s="742"/>
      <c r="E4" s="742"/>
      <c r="F4" s="743"/>
      <c r="G4" s="735" t="s">
        <v>243</v>
      </c>
      <c r="H4" s="735"/>
      <c r="I4" s="735"/>
      <c r="J4" s="735"/>
      <c r="K4" s="736"/>
    </row>
    <row r="5" spans="1:11">
      <c r="A5" s="296"/>
      <c r="B5" s="704" t="s">
        <v>239</v>
      </c>
      <c r="C5" s="281"/>
      <c r="D5" s="282"/>
      <c r="E5" s="745" t="s">
        <v>240</v>
      </c>
      <c r="F5" s="745" t="s">
        <v>225</v>
      </c>
      <c r="G5" s="283" t="s">
        <v>72</v>
      </c>
      <c r="H5" s="283" t="s">
        <v>226</v>
      </c>
      <c r="I5" s="283" t="s">
        <v>227</v>
      </c>
      <c r="J5" s="283" t="s">
        <v>241</v>
      </c>
      <c r="K5" s="283" t="s">
        <v>242</v>
      </c>
    </row>
    <row r="6" spans="1:11" ht="14.1" customHeight="1">
      <c r="A6" s="388" t="s">
        <v>238</v>
      </c>
      <c r="B6" s="705"/>
      <c r="C6" s="347" t="s">
        <v>278</v>
      </c>
      <c r="D6" s="346" t="s">
        <v>273</v>
      </c>
      <c r="E6" s="707"/>
      <c r="F6" s="707"/>
      <c r="G6" s="284" t="s">
        <v>276</v>
      </c>
      <c r="H6" s="285" t="s">
        <v>276</v>
      </c>
      <c r="I6" s="285" t="s">
        <v>276</v>
      </c>
      <c r="J6" s="285" t="s">
        <v>276</v>
      </c>
      <c r="K6" s="285" t="s">
        <v>276</v>
      </c>
    </row>
    <row r="7" spans="1:11" ht="15.9" customHeight="1">
      <c r="A7" s="344" t="s">
        <v>21</v>
      </c>
      <c r="B7" s="105">
        <f>'5.2'!D28</f>
        <v>416661</v>
      </c>
      <c r="C7" s="101">
        <f>'5.2'!E28</f>
        <v>112139.46483280321</v>
      </c>
      <c r="D7" s="105">
        <f>'5.2'!F28</f>
        <v>1195602.5421100741</v>
      </c>
      <c r="E7" s="107">
        <f>C7/$C$11</f>
        <v>0.10276953157782105</v>
      </c>
      <c r="F7" s="107">
        <f>'5.2'!H28</f>
        <v>0.11561244066294435</v>
      </c>
      <c r="G7" s="110">
        <v>4.4612903225806448</v>
      </c>
      <c r="H7" s="110">
        <v>14.6</v>
      </c>
      <c r="I7" s="110">
        <v>-2.7</v>
      </c>
      <c r="J7" s="110">
        <v>4.599999999999997</v>
      </c>
      <c r="K7" s="389">
        <v>-0.13870967741935214</v>
      </c>
    </row>
    <row r="8" spans="1:11" ht="15.9" customHeight="1">
      <c r="A8" s="345" t="s">
        <v>101</v>
      </c>
      <c r="B8" s="100">
        <f>'5.3'!D28</f>
        <v>2285577</v>
      </c>
      <c r="C8" s="101">
        <f>'5.3'!E28</f>
        <v>859736.45054311294</v>
      </c>
      <c r="D8" s="100">
        <f>'5.3'!F28</f>
        <v>9175214.6406894065</v>
      </c>
      <c r="E8" s="103">
        <f t="shared" ref="E8:E10" si="0">C8/$C$11</f>
        <v>0.78790024934066372</v>
      </c>
      <c r="F8" s="103">
        <f>'5.3'!H28</f>
        <v>0.1834753254664746</v>
      </c>
      <c r="G8" s="110">
        <v>2.8725806451612903</v>
      </c>
      <c r="H8" s="111">
        <v>12.83333333333333</v>
      </c>
      <c r="I8" s="111">
        <v>-3.8833333333333333</v>
      </c>
      <c r="J8" s="111">
        <v>3.383333333333336</v>
      </c>
      <c r="K8" s="110">
        <v>-0.51075268817204567</v>
      </c>
    </row>
    <row r="9" spans="1:11" ht="15.9" customHeight="1">
      <c r="A9" s="345" t="s">
        <v>314</v>
      </c>
      <c r="B9" s="100">
        <f>'5.4'!D28</f>
        <v>114615</v>
      </c>
      <c r="C9" s="101">
        <f>'5.4'!E28</f>
        <v>41033.143989999997</v>
      </c>
      <c r="D9" s="100">
        <f>'5.4'!F28</f>
        <v>437556.40023999999</v>
      </c>
      <c r="E9" s="103">
        <f t="shared" si="0"/>
        <v>3.7604575635392476E-2</v>
      </c>
      <c r="F9" s="103">
        <f>'5.4'!H28</f>
        <v>0.13152587468246035</v>
      </c>
      <c r="G9" s="110">
        <v>2.4516129032258065</v>
      </c>
      <c r="H9" s="111">
        <v>12.1</v>
      </c>
      <c r="I9" s="111">
        <v>-5.0999999999999996</v>
      </c>
      <c r="J9" s="111">
        <v>2.9000000000000008</v>
      </c>
      <c r="K9" s="110">
        <v>-0.4483870967741943</v>
      </c>
    </row>
    <row r="10" spans="1:11" ht="15.9" customHeight="1">
      <c r="A10" s="345" t="s">
        <v>34</v>
      </c>
      <c r="B10" s="100">
        <f>'5.5'!D28</f>
        <v>8464</v>
      </c>
      <c r="C10" s="101">
        <f>'5.5'!E28</f>
        <v>78265.173999999985</v>
      </c>
      <c r="D10" s="100">
        <f>'5.5'!F28</f>
        <v>833960.74689399998</v>
      </c>
      <c r="E10" s="103">
        <f t="shared" si="0"/>
        <v>7.17256434461227E-2</v>
      </c>
      <c r="F10" s="103">
        <f>'5.5'!H28</f>
        <v>0.39998551810188926</v>
      </c>
      <c r="G10" s="110">
        <v>2.8290322580645157</v>
      </c>
      <c r="H10" s="111">
        <v>12.8</v>
      </c>
      <c r="I10" s="111">
        <v>-4.0999999999999996</v>
      </c>
      <c r="J10" s="111">
        <v>3.512903225806451</v>
      </c>
      <c r="K10" s="110">
        <v>-0.68387096774193523</v>
      </c>
    </row>
    <row r="11" spans="1:11" ht="15.9" customHeight="1">
      <c r="A11" s="390" t="s">
        <v>3</v>
      </c>
      <c r="B11" s="319">
        <f>SUM(B7:B10)</f>
        <v>2825317</v>
      </c>
      <c r="C11" s="320">
        <f t="shared" ref="C11:E11" si="1">SUM(C7:C10)</f>
        <v>1091174.2333659162</v>
      </c>
      <c r="D11" s="319">
        <f t="shared" si="1"/>
        <v>11642334.329933481</v>
      </c>
      <c r="E11" s="323">
        <f t="shared" si="1"/>
        <v>1</v>
      </c>
      <c r="F11" s="323">
        <f>'5.1'!H29</f>
        <v>0.1871728294104332</v>
      </c>
      <c r="G11" s="326">
        <v>2.8290322580645157</v>
      </c>
      <c r="H11" s="327">
        <v>12.8</v>
      </c>
      <c r="I11" s="327">
        <v>-4.0999999999999996</v>
      </c>
      <c r="J11" s="327">
        <v>3.512903225806451</v>
      </c>
      <c r="K11" s="328">
        <v>-0.68387096774193523</v>
      </c>
    </row>
    <row r="12" spans="1:11" ht="15" customHeight="1">
      <c r="A12" s="188"/>
      <c r="B12" s="189"/>
      <c r="C12" s="728" t="s">
        <v>201</v>
      </c>
      <c r="D12" s="728"/>
      <c r="E12" s="728"/>
      <c r="F12" s="728"/>
      <c r="G12" s="732" t="s">
        <v>124</v>
      </c>
      <c r="H12" s="732"/>
      <c r="I12" s="732"/>
      <c r="J12" s="732"/>
      <c r="K12" s="732"/>
    </row>
    <row r="13" spans="1:11" ht="15" customHeight="1">
      <c r="A13" s="99"/>
      <c r="B13" s="99"/>
      <c r="C13" s="729"/>
      <c r="D13" s="729"/>
      <c r="E13" s="729"/>
      <c r="F13" s="729"/>
      <c r="G13" s="733" t="s">
        <v>125</v>
      </c>
      <c r="H13" s="733"/>
      <c r="I13" s="733"/>
      <c r="J13" s="733"/>
      <c r="K13" s="733"/>
    </row>
    <row r="14" spans="1:11" ht="15" customHeight="1">
      <c r="A14" s="99"/>
      <c r="B14" s="99"/>
      <c r="C14" s="174"/>
      <c r="D14" s="174"/>
      <c r="E14" s="174"/>
      <c r="F14" s="174"/>
      <c r="G14" s="175"/>
      <c r="H14" s="175"/>
      <c r="I14" s="175"/>
      <c r="J14" s="175"/>
      <c r="K14" s="175"/>
    </row>
    <row r="15" spans="1:11" ht="15" customHeight="1">
      <c r="A15" s="99"/>
      <c r="B15" s="99"/>
      <c r="C15" s="99"/>
      <c r="D15" s="222"/>
      <c r="E15" s="223"/>
      <c r="F15" s="223"/>
      <c r="G15" s="99"/>
      <c r="H15" s="220"/>
      <c r="I15" s="175"/>
      <c r="J15" s="99"/>
      <c r="K15" s="99"/>
    </row>
    <row r="16" spans="1:11" ht="18" customHeight="1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</row>
    <row r="17" spans="1:11" ht="15" customHeight="1">
      <c r="A17" s="711" t="s">
        <v>288</v>
      </c>
      <c r="B17" s="711"/>
      <c r="C17" s="711"/>
      <c r="D17" s="711"/>
      <c r="E17" s="711"/>
      <c r="F17" s="711" t="s">
        <v>209</v>
      </c>
      <c r="G17" s="711"/>
      <c r="H17" s="711"/>
      <c r="I17" s="711"/>
      <c r="J17" s="711"/>
      <c r="K17" s="711"/>
    </row>
    <row r="18" spans="1:11" ht="15" customHeight="1">
      <c r="A18" s="350"/>
      <c r="B18" s="685" t="str">
        <f>C3</f>
        <v>březen</v>
      </c>
      <c r="C18" s="685"/>
      <c r="D18" s="350"/>
      <c r="E18" s="350"/>
      <c r="F18" s="350"/>
      <c r="G18" s="350"/>
      <c r="H18" s="685" t="str">
        <f>C3</f>
        <v>březen</v>
      </c>
      <c r="I18" s="685"/>
      <c r="J18" s="350"/>
      <c r="K18" s="350"/>
    </row>
    <row r="19" spans="1:11" ht="15" customHeight="1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</row>
    <row r="20" spans="1:11" ht="15" customHeight="1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</row>
    <row r="21" spans="1:11" ht="15" customHeight="1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</row>
    <row r="22" spans="1:11" ht="15" customHeight="1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</row>
    <row r="23" spans="1:11" ht="15" customHeight="1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</row>
    <row r="24" spans="1:11" ht="15" customHeight="1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</row>
    <row r="25" spans="1:11" ht="15" customHeight="1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</row>
    <row r="26" spans="1:11" ht="15" customHeight="1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</row>
    <row r="27" spans="1:11" ht="15" customHeight="1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</row>
    <row r="28" spans="1:11" ht="15" customHeight="1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</row>
    <row r="29" spans="1:11" ht="15" customHeight="1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</row>
    <row r="34" spans="1:11" ht="15" customHeight="1">
      <c r="A34" s="711" t="s">
        <v>76</v>
      </c>
      <c r="B34" s="711"/>
      <c r="C34" s="711"/>
      <c r="D34" s="711"/>
      <c r="E34" s="711"/>
      <c r="F34" s="731" t="s">
        <v>77</v>
      </c>
      <c r="G34" s="731"/>
      <c r="H34" s="731"/>
      <c r="I34" s="731"/>
      <c r="J34" s="731"/>
      <c r="K34" s="731"/>
    </row>
    <row r="35" spans="1:11" ht="15" customHeight="1">
      <c r="A35" s="350"/>
      <c r="B35" s="685" t="str">
        <f>C3</f>
        <v>březen</v>
      </c>
      <c r="C35" s="685"/>
      <c r="D35" s="350"/>
      <c r="E35" s="351"/>
      <c r="F35" s="731"/>
      <c r="G35" s="731"/>
      <c r="H35" s="731"/>
      <c r="I35" s="731"/>
      <c r="J35" s="731"/>
      <c r="K35" s="731"/>
    </row>
    <row r="36" spans="1:11" ht="15" customHeight="1">
      <c r="A36" s="350"/>
      <c r="B36" s="350"/>
      <c r="C36" s="350"/>
      <c r="D36" s="350"/>
      <c r="E36" s="352"/>
      <c r="F36" s="352"/>
      <c r="G36" s="352"/>
      <c r="H36" s="730" t="str">
        <f>C3</f>
        <v>březen</v>
      </c>
      <c r="I36" s="730"/>
      <c r="J36" s="352"/>
      <c r="K36" s="352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20">
    <mergeCell ref="H36:I36"/>
    <mergeCell ref="A34:E34"/>
    <mergeCell ref="F34:K35"/>
    <mergeCell ref="B5:B6"/>
    <mergeCell ref="C12:F13"/>
    <mergeCell ref="G12:K12"/>
    <mergeCell ref="G13:K13"/>
    <mergeCell ref="A17:E17"/>
    <mergeCell ref="F17:K17"/>
    <mergeCell ref="B18:C18"/>
    <mergeCell ref="H18:I18"/>
    <mergeCell ref="B35:C35"/>
    <mergeCell ref="E5:E6"/>
    <mergeCell ref="F5:F6"/>
    <mergeCell ref="A1:K1"/>
    <mergeCell ref="G4:K4"/>
    <mergeCell ref="C3:K3"/>
    <mergeCell ref="A2:B2"/>
    <mergeCell ref="A3:B3"/>
    <mergeCell ref="C4:F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1"/>
  <dimension ref="A1:K57"/>
  <sheetViews>
    <sheetView showGridLines="0" topLeftCell="A22" zoomScaleNormal="100" zoomScaleSheetLayoutView="100" workbookViewId="0">
      <selection activeCell="C51" sqref="C51"/>
    </sheetView>
  </sheetViews>
  <sheetFormatPr defaultColWidth="9.109375" defaultRowHeight="13.8"/>
  <cols>
    <col min="1" max="1" width="17.6640625" style="212" customWidth="1"/>
    <col min="2" max="2" width="10.109375" style="212" customWidth="1"/>
    <col min="3" max="3" width="9.109375" style="212" customWidth="1"/>
    <col min="4" max="4" width="9.44140625" style="212" customWidth="1"/>
    <col min="5" max="6" width="8.5546875" style="212" customWidth="1"/>
    <col min="7" max="10" width="6.88671875" style="212" customWidth="1"/>
    <col min="11" max="11" width="7.88671875" style="212" customWidth="1"/>
    <col min="12" max="13" width="9.109375" style="212"/>
    <col min="14" max="14" width="11.109375" style="212" customWidth="1"/>
    <col min="15" max="16384" width="9.109375" style="212"/>
  </cols>
  <sheetData>
    <row r="1" spans="1:11" ht="15.75" customHeight="1">
      <c r="A1" s="734" t="str">
        <f>"5.9. Spotřeba zemního plynu a teplota ovzduší: "&amp;(C3)</f>
        <v>5.9. Spotřeba zemního plynu a teplota ovzduší: I. čtvrtletí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</row>
    <row r="2" spans="1:11" ht="6" customHeight="1">
      <c r="A2" s="744"/>
      <c r="B2" s="744"/>
      <c r="C2" s="214"/>
      <c r="D2" s="215"/>
      <c r="E2" s="216"/>
      <c r="F2" s="216"/>
      <c r="G2" s="216"/>
      <c r="H2" s="216"/>
      <c r="I2" s="81"/>
      <c r="J2" s="81"/>
      <c r="K2" s="81"/>
    </row>
    <row r="3" spans="1:11" ht="18.75" customHeight="1">
      <c r="A3" s="739"/>
      <c r="B3" s="740"/>
      <c r="C3" s="737" t="str">
        <f>'3.1'!G6</f>
        <v>I. čtvrtletí</v>
      </c>
      <c r="D3" s="738"/>
      <c r="E3" s="738"/>
      <c r="F3" s="738"/>
      <c r="G3" s="738"/>
      <c r="H3" s="738"/>
      <c r="I3" s="738"/>
      <c r="J3" s="738"/>
      <c r="K3" s="738"/>
    </row>
    <row r="4" spans="1:11" ht="24.9" customHeight="1">
      <c r="A4" s="291"/>
      <c r="B4" s="280"/>
      <c r="C4" s="741" t="s">
        <v>65</v>
      </c>
      <c r="D4" s="742"/>
      <c r="E4" s="742"/>
      <c r="F4" s="743"/>
      <c r="G4" s="735" t="s">
        <v>243</v>
      </c>
      <c r="H4" s="735"/>
      <c r="I4" s="735"/>
      <c r="J4" s="735"/>
      <c r="K4" s="736"/>
    </row>
    <row r="5" spans="1:11">
      <c r="A5" s="296"/>
      <c r="B5" s="704" t="s">
        <v>239</v>
      </c>
      <c r="C5" s="281"/>
      <c r="D5" s="282"/>
      <c r="E5" s="745" t="s">
        <v>240</v>
      </c>
      <c r="F5" s="745" t="s">
        <v>225</v>
      </c>
      <c r="G5" s="283" t="s">
        <v>72</v>
      </c>
      <c r="H5" s="283" t="s">
        <v>226</v>
      </c>
      <c r="I5" s="283" t="s">
        <v>227</v>
      </c>
      <c r="J5" s="283" t="s">
        <v>241</v>
      </c>
      <c r="K5" s="283" t="s">
        <v>242</v>
      </c>
    </row>
    <row r="6" spans="1:11" ht="14.1" customHeight="1">
      <c r="A6" s="388" t="s">
        <v>238</v>
      </c>
      <c r="B6" s="705"/>
      <c r="C6" s="347" t="s">
        <v>278</v>
      </c>
      <c r="D6" s="346" t="s">
        <v>273</v>
      </c>
      <c r="E6" s="707"/>
      <c r="F6" s="707"/>
      <c r="G6" s="284" t="s">
        <v>276</v>
      </c>
      <c r="H6" s="285" t="s">
        <v>276</v>
      </c>
      <c r="I6" s="285" t="s">
        <v>276</v>
      </c>
      <c r="J6" s="285" t="s">
        <v>276</v>
      </c>
      <c r="K6" s="285" t="s">
        <v>276</v>
      </c>
    </row>
    <row r="7" spans="1:11" ht="15.9" customHeight="1">
      <c r="A7" s="344" t="s">
        <v>21</v>
      </c>
      <c r="B7" s="105">
        <f>'5.2'!D35</f>
        <v>416661</v>
      </c>
      <c r="C7" s="101">
        <f>'5.2'!E35</f>
        <v>384058.63429357891</v>
      </c>
      <c r="D7" s="105">
        <f>'5.2'!F35</f>
        <v>4097904.6872200738</v>
      </c>
      <c r="E7" s="107">
        <f>C7/$C$11</f>
        <v>0.10881419661775339</v>
      </c>
      <c r="F7" s="107">
        <f>'5.2'!H35</f>
        <v>0.11604606067964647</v>
      </c>
      <c r="G7" s="110">
        <f>AVERAGE('5.6'!G7,'5.7'!G7,'5.8'!G7)</f>
        <v>1.7265360983102915</v>
      </c>
      <c r="H7" s="110">
        <f>MAX('5.6'!H7,'5.7'!H7,'5.8'!H7)</f>
        <v>14.6</v>
      </c>
      <c r="I7" s="110">
        <f>MIN('5.6'!I7,'5.7'!I7,'5.8'!I7)</f>
        <v>-9.5</v>
      </c>
      <c r="J7" s="110">
        <f>AVERAGE('5.6'!J7,'5.7'!J7,'5.8'!J7)</f>
        <v>1.5666666666666655</v>
      </c>
      <c r="K7" s="389">
        <f>G7-J7</f>
        <v>0.15986943164362599</v>
      </c>
    </row>
    <row r="8" spans="1:11" ht="15.9" customHeight="1">
      <c r="A8" s="345" t="s">
        <v>101</v>
      </c>
      <c r="B8" s="100">
        <f>'5.3'!D35</f>
        <v>2285577</v>
      </c>
      <c r="C8" s="101">
        <f>'5.3'!E35</f>
        <v>2802839.9289346347</v>
      </c>
      <c r="D8" s="100">
        <f>'5.3'!F35</f>
        <v>29938678.194039989</v>
      </c>
      <c r="E8" s="103">
        <f t="shared" ref="E8:E10" si="0">C8/$C$11</f>
        <v>0.79412034486912819</v>
      </c>
      <c r="F8" s="103">
        <f>'5.3'!H35</f>
        <v>0.14566644325005185</v>
      </c>
      <c r="G8" s="110">
        <f>AVERAGE('5.6'!G8,'5.7'!G8,'5.8'!G8)</f>
        <v>0.36519457245263692</v>
      </c>
      <c r="H8" s="111">
        <f>MAX('5.6'!H8,'5.7'!H8,'5.8'!H8)</f>
        <v>12.83333333333333</v>
      </c>
      <c r="I8" s="111">
        <f>MIN('5.6'!I8,'5.7'!I8,'5.8'!I8)</f>
        <v>-10.816666666666668</v>
      </c>
      <c r="J8" s="111">
        <f>AVERAGE('5.6'!J8,'5.7'!J8,'5.8'!J8)</f>
        <v>0.42777777777777876</v>
      </c>
      <c r="K8" s="110">
        <f t="shared" ref="K8:K11" si="1">G8-J8</f>
        <v>-6.2583205325141833E-2</v>
      </c>
    </row>
    <row r="9" spans="1:11" ht="15.9" customHeight="1">
      <c r="A9" s="345" t="s">
        <v>314</v>
      </c>
      <c r="B9" s="100">
        <f>'5.4'!D35</f>
        <v>114615</v>
      </c>
      <c r="C9" s="101">
        <f>'5.4'!E35</f>
        <v>132389.97797000001</v>
      </c>
      <c r="D9" s="100">
        <f>'5.4'!F35</f>
        <v>1413584.22067</v>
      </c>
      <c r="E9" s="103">
        <f t="shared" si="0"/>
        <v>3.7509660782774054E-2</v>
      </c>
      <c r="F9" s="103">
        <f>'5.4'!H35</f>
        <v>0.11540218851152798</v>
      </c>
      <c r="G9" s="110">
        <f>AVERAGE('5.6'!G9,'5.7'!G9,'5.8'!G9)</f>
        <v>0.41059907834101383</v>
      </c>
      <c r="H9" s="111">
        <f>MAX('5.6'!H9,'5.7'!H9,'5.8'!H9)</f>
        <v>12.1</v>
      </c>
      <c r="I9" s="111">
        <f>MIN('5.6'!I9,'5.7'!I9,'5.8'!I9)</f>
        <v>-11.4</v>
      </c>
      <c r="J9" s="111">
        <f>AVERAGE('5.6'!J9,'5.7'!J9,'5.8'!J9)</f>
        <v>-6.6666666666666582E-2</v>
      </c>
      <c r="K9" s="110">
        <f t="shared" si="1"/>
        <v>0.47726574500768043</v>
      </c>
    </row>
    <row r="10" spans="1:11" ht="15.9" customHeight="1">
      <c r="A10" s="345" t="s">
        <v>34</v>
      </c>
      <c r="B10" s="100">
        <f>'5.5'!D35</f>
        <v>8464</v>
      </c>
      <c r="C10" s="101">
        <f>'5.5'!E35</f>
        <v>210201.601</v>
      </c>
      <c r="D10" s="100">
        <f>'5.5'!F35</f>
        <v>2241270.2730609998</v>
      </c>
      <c r="E10" s="103">
        <f t="shared" si="0"/>
        <v>5.9555797730344008E-2</v>
      </c>
      <c r="F10" s="103">
        <f>'5.5'!H35</f>
        <v>3.997358883004043E-2</v>
      </c>
      <c r="G10" s="110">
        <f>AVERAGE('5.6'!G10,'5.7'!G10,'5.8'!G10)</f>
        <v>0.39704301075268794</v>
      </c>
      <c r="H10" s="111">
        <f>MAX('5.6'!H10,'5.7'!H10,'5.8'!H10)</f>
        <v>12.8</v>
      </c>
      <c r="I10" s="111">
        <f>MIN('5.6'!I10,'5.7'!I10,'5.8'!I10)</f>
        <v>-10.8</v>
      </c>
      <c r="J10" s="111">
        <f>AVERAGE('5.6'!J10,'5.7'!J10,'5.8'!J10)</f>
        <v>0.71064145346681462</v>
      </c>
      <c r="K10" s="110">
        <f t="shared" si="1"/>
        <v>-0.31359844271412668</v>
      </c>
    </row>
    <row r="11" spans="1:11" ht="15.9" customHeight="1">
      <c r="A11" s="390" t="s">
        <v>3</v>
      </c>
      <c r="B11" s="319">
        <f>'5.1'!D36</f>
        <v>2825317</v>
      </c>
      <c r="C11" s="320">
        <f>'5.1'!E36</f>
        <v>3529490.1421982148</v>
      </c>
      <c r="D11" s="319">
        <f>'5.1'!F36</f>
        <v>37691437.374991059</v>
      </c>
      <c r="E11" s="323">
        <f t="shared" ref="E11" si="2">SUM(E7:E10)</f>
        <v>0.99999999999999967</v>
      </c>
      <c r="F11" s="323">
        <f>'5.1'!H36</f>
        <v>0.13436992717122351</v>
      </c>
      <c r="G11" s="326">
        <f>AVERAGE('5.6'!G11,'5.7'!G11,'5.8'!G11)</f>
        <v>0.39704301075268794</v>
      </c>
      <c r="H11" s="327">
        <f>MAX('5.6'!H11,'5.7'!H11,'5.8'!H11)</f>
        <v>12.8</v>
      </c>
      <c r="I11" s="327">
        <f>MIN('5.6'!I11,'5.7'!I11,'5.8'!I11)</f>
        <v>-10.8</v>
      </c>
      <c r="J11" s="327">
        <f>AVERAGE('5.6'!J11,'5.7'!J11,'5.8'!J11)</f>
        <v>0.71064145346681462</v>
      </c>
      <c r="K11" s="328">
        <f t="shared" si="1"/>
        <v>-0.31359844271412668</v>
      </c>
    </row>
    <row r="12" spans="1:11" ht="15" customHeight="1">
      <c r="A12" s="188"/>
      <c r="B12" s="189"/>
      <c r="C12" s="728" t="s">
        <v>201</v>
      </c>
      <c r="D12" s="728"/>
      <c r="E12" s="728"/>
      <c r="F12" s="728"/>
      <c r="G12" s="732" t="s">
        <v>124</v>
      </c>
      <c r="H12" s="732"/>
      <c r="I12" s="732"/>
      <c r="J12" s="732"/>
      <c r="K12" s="732"/>
    </row>
    <row r="13" spans="1:11" ht="15" customHeight="1">
      <c r="A13" s="99"/>
      <c r="B13" s="99"/>
      <c r="C13" s="729"/>
      <c r="D13" s="729"/>
      <c r="E13" s="729"/>
      <c r="F13" s="729"/>
      <c r="G13" s="733" t="s">
        <v>125</v>
      </c>
      <c r="H13" s="733"/>
      <c r="I13" s="733"/>
      <c r="J13" s="733"/>
      <c r="K13" s="733"/>
    </row>
    <row r="14" spans="1:11" ht="15" customHeight="1">
      <c r="A14" s="99"/>
      <c r="B14" s="99"/>
      <c r="C14" s="174"/>
      <c r="D14" s="174"/>
      <c r="E14" s="174"/>
      <c r="F14" s="174"/>
      <c r="G14" s="175"/>
      <c r="H14" s="175"/>
      <c r="I14" s="175"/>
      <c r="J14" s="175"/>
      <c r="K14" s="175"/>
    </row>
    <row r="15" spans="1:11" ht="15" customHeight="1">
      <c r="A15" s="99"/>
      <c r="B15" s="99"/>
      <c r="C15" s="99"/>
      <c r="D15" s="222"/>
      <c r="E15" s="223"/>
      <c r="F15" s="223"/>
      <c r="G15" s="99"/>
      <c r="H15" s="220"/>
      <c r="I15" s="175"/>
      <c r="J15" s="99"/>
      <c r="K15" s="99"/>
    </row>
    <row r="16" spans="1:11" ht="18" customHeight="1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</row>
    <row r="17" spans="1:11" ht="15" customHeight="1">
      <c r="A17" s="711" t="s">
        <v>288</v>
      </c>
      <c r="B17" s="711"/>
      <c r="C17" s="711"/>
      <c r="D17" s="711"/>
      <c r="E17" s="711"/>
      <c r="F17" s="711" t="s">
        <v>209</v>
      </c>
      <c r="G17" s="711"/>
      <c r="H17" s="711"/>
      <c r="I17" s="711"/>
      <c r="J17" s="711"/>
      <c r="K17" s="711"/>
    </row>
    <row r="18" spans="1:11" ht="15" customHeight="1">
      <c r="A18" s="350"/>
      <c r="B18" s="712" t="str">
        <f>C3</f>
        <v>I. čtvrtletí</v>
      </c>
      <c r="C18" s="712"/>
      <c r="D18" s="350"/>
      <c r="E18" s="350"/>
      <c r="F18" s="350"/>
      <c r="G18" s="350"/>
      <c r="H18" s="712" t="str">
        <f>C3</f>
        <v>I. čtvrtletí</v>
      </c>
      <c r="I18" s="712"/>
      <c r="J18" s="350"/>
      <c r="K18" s="350"/>
    </row>
    <row r="19" spans="1:11" ht="15" customHeight="1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</row>
    <row r="20" spans="1:11" ht="15" customHeight="1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</row>
    <row r="21" spans="1:11" ht="15" customHeight="1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</row>
    <row r="22" spans="1:11" ht="15" customHeight="1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</row>
    <row r="23" spans="1:11" ht="15" customHeight="1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</row>
    <row r="24" spans="1:11" ht="15" customHeight="1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</row>
    <row r="25" spans="1:11" ht="15" customHeight="1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</row>
    <row r="26" spans="1:11" ht="15" customHeight="1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</row>
    <row r="27" spans="1:11" ht="15" customHeight="1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</row>
    <row r="28" spans="1:11" ht="15" customHeight="1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</row>
    <row r="29" spans="1:11" ht="15" customHeight="1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</row>
    <row r="34" spans="1:11" ht="15" customHeight="1">
      <c r="A34" s="711" t="s">
        <v>76</v>
      </c>
      <c r="B34" s="711"/>
      <c r="C34" s="711"/>
      <c r="D34" s="711"/>
      <c r="E34" s="711"/>
      <c r="F34" s="731" t="s">
        <v>77</v>
      </c>
      <c r="G34" s="731"/>
      <c r="H34" s="731"/>
      <c r="I34" s="731"/>
      <c r="J34" s="731"/>
      <c r="K34" s="731"/>
    </row>
    <row r="35" spans="1:11" ht="15" customHeight="1">
      <c r="A35" s="350"/>
      <c r="B35" s="712" t="str">
        <f>C3</f>
        <v>I. čtvrtletí</v>
      </c>
      <c r="C35" s="712"/>
      <c r="D35" s="350"/>
      <c r="E35" s="351"/>
      <c r="F35" s="731"/>
      <c r="G35" s="731"/>
      <c r="H35" s="731"/>
      <c r="I35" s="731"/>
      <c r="J35" s="731"/>
      <c r="K35" s="731"/>
    </row>
    <row r="36" spans="1:11" ht="15" customHeight="1">
      <c r="A36" s="350"/>
      <c r="B36" s="350"/>
      <c r="C36" s="350"/>
      <c r="D36" s="350"/>
      <c r="E36" s="352"/>
      <c r="F36" s="352"/>
      <c r="G36" s="352"/>
      <c r="H36" s="746" t="str">
        <f>C3</f>
        <v>I. čtvrtletí</v>
      </c>
      <c r="I36" s="746"/>
      <c r="J36" s="352"/>
      <c r="K36" s="352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20">
    <mergeCell ref="H36:I36"/>
    <mergeCell ref="A34:E34"/>
    <mergeCell ref="F34:K35"/>
    <mergeCell ref="B5:B6"/>
    <mergeCell ref="C12:F13"/>
    <mergeCell ref="G12:K12"/>
    <mergeCell ref="G13:K13"/>
    <mergeCell ref="A17:E17"/>
    <mergeCell ref="F17:K17"/>
    <mergeCell ref="B18:C18"/>
    <mergeCell ref="H18:I18"/>
    <mergeCell ref="B35:C35"/>
    <mergeCell ref="E5:E6"/>
    <mergeCell ref="F5:F6"/>
    <mergeCell ref="A3:B3"/>
    <mergeCell ref="C4:F4"/>
    <mergeCell ref="A2:B2"/>
    <mergeCell ref="A1:K1"/>
    <mergeCell ref="G4:K4"/>
    <mergeCell ref="C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E47"/>
  <sheetViews>
    <sheetView showGridLines="0" zoomScaleNormal="100" zoomScaleSheetLayoutView="100" workbookViewId="0">
      <selection activeCell="K29" sqref="K29"/>
    </sheetView>
  </sheetViews>
  <sheetFormatPr defaultColWidth="9.109375" defaultRowHeight="13.8"/>
  <cols>
    <col min="1" max="1" width="4.6640625" style="13" customWidth="1"/>
    <col min="2" max="2" width="90.5546875" style="12" customWidth="1"/>
    <col min="3" max="3" width="3.33203125" style="2" bestFit="1" customWidth="1"/>
    <col min="4" max="4" width="9.109375" style="2" customWidth="1"/>
    <col min="5" max="5" width="9.109375" style="2" hidden="1" customWidth="1"/>
    <col min="6" max="16384" width="9.109375" style="2"/>
  </cols>
  <sheetData>
    <row r="1" spans="1:5" ht="18">
      <c r="A1" s="11" t="s">
        <v>135</v>
      </c>
    </row>
    <row r="2" spans="1:5" ht="6" customHeight="1"/>
    <row r="3" spans="1:5" ht="14.4">
      <c r="A3" s="179" t="str">
        <f>MID(E3,1,2+IF(MID(E3,3,1)&lt;&gt;" ",IF(MID(E3,4,1)&lt;&gt;" ",IF(MID(E3,5,1)&lt;&gt;" ",3,2),1),0))</f>
        <v>1.</v>
      </c>
      <c r="B3" s="180" t="str">
        <f>MID(E3,4+IF(MID(E3,3,1)&lt;&gt;" ",IF(MID(E3,4,1)&lt;&gt;" ",IF(MID(E3,5,1)&lt;&gt;" ",3,2),1),0),100)</f>
        <v>Zkratky a pojmy</v>
      </c>
      <c r="C3" s="181">
        <v>4</v>
      </c>
      <c r="E3" s="185" t="str">
        <f>'1'!A1</f>
        <v>1. Zkratky a pojmy</v>
      </c>
    </row>
    <row r="4" spans="1:5" ht="14.4">
      <c r="A4" s="179" t="str">
        <f t="shared" ref="A4:A36" si="0">MID(E4,1,2+IF(MID(E4,3,1)&lt;&gt;" ",IF(MID(E4,4,1)&lt;&gt;" ",IF(MID(E4,5,1)&lt;&gt;" ",3,2),1),0))</f>
        <v>2.</v>
      </c>
      <c r="B4" s="180" t="str">
        <f t="shared" ref="B4:B36" si="1">MID(E4,4+IF(MID(E4,3,1)&lt;&gt;" ",IF(MID(E4,4,1)&lt;&gt;" ",IF(MID(E4,5,1)&lt;&gt;" ",3,2),1),0),100)</f>
        <v>Komentář</v>
      </c>
      <c r="C4" s="181">
        <v>6</v>
      </c>
      <c r="E4" s="185" t="str">
        <f>'2'!A1</f>
        <v>2. Komentář</v>
      </c>
    </row>
    <row r="5" spans="1:5" ht="14.4">
      <c r="A5" s="179" t="str">
        <f t="shared" si="0"/>
        <v>3.</v>
      </c>
      <c r="B5" s="180" t="str">
        <f t="shared" si="1"/>
        <v>Plynárenská soustava</v>
      </c>
      <c r="C5" s="181">
        <v>7</v>
      </c>
      <c r="E5" s="185" t="str">
        <f>'3.1'!A1</f>
        <v>3. Plynárenská soustava</v>
      </c>
    </row>
    <row r="6" spans="1:5" ht="14.4">
      <c r="A6" s="182" t="str">
        <f t="shared" si="0"/>
        <v>3.1.</v>
      </c>
      <c r="B6" s="183" t="str">
        <f t="shared" si="1"/>
        <v>Čtvrtletní bilance plynárenské soustavy ČR</v>
      </c>
      <c r="C6" s="184">
        <v>7</v>
      </c>
      <c r="E6" s="186" t="str">
        <f>'3.1'!A2</f>
        <v>3.1. Čtvrtletní bilance plynárenské soustavy ČR</v>
      </c>
    </row>
    <row r="7" spans="1:5" ht="14.4">
      <c r="A7" s="182" t="str">
        <f t="shared" si="0"/>
        <v>3.2.</v>
      </c>
      <c r="B7" s="183" t="str">
        <f t="shared" si="1"/>
        <v>Bilance plynárenské soustavy ČR v průběhu roku</v>
      </c>
      <c r="C7" s="184">
        <v>8</v>
      </c>
      <c r="E7" s="186" t="str">
        <f>'3.2'!A1</f>
        <v>3.2. Bilance plynárenské soustavy ČR v průběhu roku</v>
      </c>
    </row>
    <row r="8" spans="1:5" ht="14.4">
      <c r="A8" s="179" t="str">
        <f t="shared" si="0"/>
        <v>4.</v>
      </c>
      <c r="B8" s="180" t="str">
        <f t="shared" si="1"/>
        <v>Spotřeba zemního plynu</v>
      </c>
      <c r="C8" s="181">
        <v>9</v>
      </c>
      <c r="E8" s="185" t="str">
        <f>'4.1'!A1</f>
        <v>4. Spotřeba zemního plynu</v>
      </c>
    </row>
    <row r="9" spans="1:5" ht="14.4">
      <c r="A9" s="182" t="str">
        <f t="shared" ref="A9" si="2">MID(E9,1,2+IF(MID(E9,3,1)&lt;&gt;" ",IF(MID(E9,4,1)&lt;&gt;" ",IF(MID(E9,5,1)&lt;&gt;" ",3,2),1),0))</f>
        <v>4.1.</v>
      </c>
      <c r="B9" s="183" t="str">
        <f t="shared" ref="B9" si="3">MID(E9,4+IF(MID(E9,3,1)&lt;&gt;" ",IF(MID(E9,4,1)&lt;&gt;" ",IF(MID(E9,5,1)&lt;&gt;" ",3,2),1),0),100)</f>
        <v>Spotřeba zemního plynu v ČR v průběhu roku</v>
      </c>
      <c r="C9" s="184">
        <v>9</v>
      </c>
      <c r="E9" s="185" t="str">
        <f>'4.1'!A2</f>
        <v>4.1. Spotřeba zemního plynu v ČR v průběhu roku</v>
      </c>
    </row>
    <row r="10" spans="1:5" ht="14.4">
      <c r="A10" s="182" t="str">
        <f t="shared" si="0"/>
        <v>4.2.</v>
      </c>
      <c r="B10" s="183" t="str">
        <f t="shared" si="1"/>
        <v>Spotřeba zemního plynu v ČR podle kategorií zákazníků v průběhu roku</v>
      </c>
      <c r="C10" s="184">
        <v>10</v>
      </c>
      <c r="E10" s="186" t="str">
        <f>'4.2'!A1</f>
        <v>4.2. Spotřeba zemního plynu v ČR podle kategorií zákazníků v průběhu roku</v>
      </c>
    </row>
    <row r="11" spans="1:5" ht="14.4">
      <c r="A11" s="182" t="str">
        <f t="shared" si="0"/>
        <v>4.3.</v>
      </c>
      <c r="B11" s="183" t="str">
        <f t="shared" si="1"/>
        <v>Denní průběh spotřeb zemního plynu v ČR</v>
      </c>
      <c r="C11" s="184">
        <v>11</v>
      </c>
      <c r="E11" s="186" t="str">
        <f>'4.3'!A1</f>
        <v>4.3. Denní průběh spotřeb zemního plynu v ČR</v>
      </c>
    </row>
    <row r="12" spans="1:5" ht="14.4">
      <c r="A12" s="179" t="str">
        <f t="shared" si="0"/>
        <v>5.</v>
      </c>
      <c r="B12" s="180" t="str">
        <f t="shared" si="1"/>
        <v>Spotřeba zemního plynu podle distribučních soustav</v>
      </c>
      <c r="C12" s="181">
        <v>12</v>
      </c>
      <c r="E12" s="185" t="str">
        <f>'5.1'!A1</f>
        <v>5. Spotřeba zemního plynu podle distribučních soustav</v>
      </c>
    </row>
    <row r="13" spans="1:5" ht="14.4">
      <c r="A13" s="182" t="str">
        <f t="shared" si="0"/>
        <v>5.1.</v>
      </c>
      <c r="B13" s="183" t="str">
        <f t="shared" si="1"/>
        <v>Spotřeba zemního plynu podle kategorií zákazníků v ČR</v>
      </c>
      <c r="C13" s="184">
        <v>12</v>
      </c>
      <c r="E13" s="186" t="str">
        <f>'5.1'!A2</f>
        <v>5.1. Spotřeba zemního plynu podle kategorií zákazníků v ČR</v>
      </c>
    </row>
    <row r="14" spans="1:5" ht="14.4">
      <c r="A14" s="182" t="str">
        <f t="shared" ref="A14:A17" si="4">MID(E14,1,2+IF(MID(E14,3,1)&lt;&gt;" ",IF(MID(E14,4,1)&lt;&gt;" ",IF(MID(E14,5,1)&lt;&gt;" ",3,2),1),0))</f>
        <v>5.2.</v>
      </c>
      <c r="B14" s="183" t="str">
        <f t="shared" ref="B14:B17" si="5">MID(E14,4+IF(MID(E14,3,1)&lt;&gt;" ",IF(MID(E14,4,1)&lt;&gt;" ",IF(MID(E14,5,1)&lt;&gt;" ",3,2),1),0),100)</f>
        <v>Spotřeba zemního plynu u společnosti PP Distribuce</v>
      </c>
      <c r="C14" s="184">
        <v>13</v>
      </c>
      <c r="E14" s="245" t="str">
        <f>'5.2'!A1</f>
        <v>5.2. Spotřeba zemního plynu u společnosti PP Distribuce</v>
      </c>
    </row>
    <row r="15" spans="1:5" ht="14.4">
      <c r="A15" s="182" t="str">
        <f t="shared" si="4"/>
        <v>5.3.</v>
      </c>
      <c r="B15" s="183" t="str">
        <f t="shared" si="5"/>
        <v>Spotřeba zemního plynu u společnosti GasNet</v>
      </c>
      <c r="C15" s="184">
        <v>14</v>
      </c>
      <c r="E15" s="246" t="str">
        <f>'5.3'!A1</f>
        <v>5.3. Spotřeba zemního plynu u společnosti GasNet</v>
      </c>
    </row>
    <row r="16" spans="1:5" ht="14.4">
      <c r="A16" s="182" t="str">
        <f t="shared" si="4"/>
        <v>5.4.</v>
      </c>
      <c r="B16" s="183" t="str">
        <f t="shared" si="5"/>
        <v>Spotřeba zemního plynu u společnosti EG.D</v>
      </c>
      <c r="C16" s="184">
        <v>15</v>
      </c>
      <c r="E16" s="246" t="str">
        <f>'5.4'!A1</f>
        <v>5.4. Spotřeba zemního plynu u společnosti EG.D</v>
      </c>
    </row>
    <row r="17" spans="1:5" ht="14.4">
      <c r="A17" s="182" t="str">
        <f t="shared" si="4"/>
        <v>5.5.</v>
      </c>
      <c r="B17" s="183" t="str">
        <f t="shared" si="5"/>
        <v>Spotřeba zemního plynu u ostatních společností</v>
      </c>
      <c r="C17" s="184">
        <v>16</v>
      </c>
      <c r="E17" s="246" t="str">
        <f>'5.5'!A1</f>
        <v>5.5. Spotřeba zemního plynu u ostatních společností</v>
      </c>
    </row>
    <row r="18" spans="1:5" ht="14.4">
      <c r="A18" s="182" t="str">
        <f t="shared" si="0"/>
        <v>5.6.</v>
      </c>
      <c r="B18" s="183" t="str">
        <f t="shared" si="1"/>
        <v>Spotřeba zemního plynu a teplota ovzduší: leden</v>
      </c>
      <c r="C18" s="184">
        <v>17</v>
      </c>
      <c r="E18" s="186" t="str">
        <f>'5.6'!A1</f>
        <v>5.6. Spotřeba zemního plynu a teplota ovzduší: leden</v>
      </c>
    </row>
    <row r="19" spans="1:5" ht="14.4">
      <c r="A19" s="182" t="str">
        <f t="shared" ref="A19:A21" si="6">MID(E19,1,2+IF(MID(E19,3,1)&lt;&gt;" ",IF(MID(E19,4,1)&lt;&gt;" ",IF(MID(E19,5,1)&lt;&gt;" ",3,2),1),0))</f>
        <v>5.7.</v>
      </c>
      <c r="B19" s="183" t="str">
        <f t="shared" ref="B19:B21" si="7">MID(E19,4+IF(MID(E19,3,1)&lt;&gt;" ",IF(MID(E19,4,1)&lt;&gt;" ",IF(MID(E19,5,1)&lt;&gt;" ",3,2),1),0),100)</f>
        <v>Spotřeba zemního plynu a teplota ovzduší: únor</v>
      </c>
      <c r="C19" s="184">
        <v>18</v>
      </c>
      <c r="E19" s="186" t="str">
        <f>'5.7'!A1</f>
        <v>5.7. Spotřeba zemního plynu a teplota ovzduší: únor</v>
      </c>
    </row>
    <row r="20" spans="1:5" ht="14.4">
      <c r="A20" s="182" t="str">
        <f t="shared" si="6"/>
        <v>5.8.</v>
      </c>
      <c r="B20" s="183" t="str">
        <f t="shared" si="7"/>
        <v>Spotřeba zemního plynu a teplota ovzduší: březen</v>
      </c>
      <c r="C20" s="184">
        <v>19</v>
      </c>
      <c r="E20" s="186" t="str">
        <f>'5.8'!A1</f>
        <v>5.8. Spotřeba zemního plynu a teplota ovzduší: březen</v>
      </c>
    </row>
    <row r="21" spans="1:5" ht="14.4">
      <c r="A21" s="182" t="str">
        <f t="shared" si="6"/>
        <v>5.9.</v>
      </c>
      <c r="B21" s="183" t="str">
        <f t="shared" si="7"/>
        <v>Spotřeba zemního plynu a teplota ovzduší: I. čtvrtletí</v>
      </c>
      <c r="C21" s="184">
        <v>20</v>
      </c>
      <c r="E21" s="186" t="str">
        <f>'5.9'!A1</f>
        <v>5.9. Spotřeba zemního plynu a teplota ovzduší: I. čtvrtletí</v>
      </c>
    </row>
    <row r="22" spans="1:5" ht="14.4">
      <c r="A22" s="182" t="str">
        <f t="shared" si="0"/>
        <v>5.10.</v>
      </c>
      <c r="B22" s="183" t="str">
        <f t="shared" si="1"/>
        <v>Spotřeba zemního plynu podle plynárenských soustav v průběhu roku</v>
      </c>
      <c r="C22" s="184">
        <v>21</v>
      </c>
      <c r="E22" s="186" t="str">
        <f>'5.10'!A1</f>
        <v>5.10. Spotřeba zemního plynu podle plynárenských soustav v průběhu roku</v>
      </c>
    </row>
    <row r="23" spans="1:5" ht="14.4">
      <c r="A23" s="179" t="str">
        <f t="shared" si="0"/>
        <v>6.</v>
      </c>
      <c r="B23" s="180" t="str">
        <f t="shared" si="1"/>
        <v>Spotřeba zemního plynu podle krajů</v>
      </c>
      <c r="C23" s="181">
        <v>22</v>
      </c>
      <c r="E23" s="185" t="str">
        <f>'6.1'!A1</f>
        <v>6. Spotřeba zemního plynu podle krajů</v>
      </c>
    </row>
    <row r="24" spans="1:5" ht="14.4">
      <c r="A24" s="182" t="str">
        <f t="shared" si="0"/>
        <v>6.1.</v>
      </c>
      <c r="B24" s="183" t="str">
        <f t="shared" si="1"/>
        <v>Spotřeba zemního plynu: Jihočeský a Jihomoravský kraj</v>
      </c>
      <c r="C24" s="184">
        <v>22</v>
      </c>
      <c r="E24" s="186" t="str">
        <f>'6.1'!A2</f>
        <v>6.1. Spotřeba zemního plynu: Jihočeský a Jihomoravský kraj</v>
      </c>
    </row>
    <row r="25" spans="1:5" ht="14.4">
      <c r="A25" s="182" t="str">
        <f t="shared" ref="A25:A30" si="8">MID(E25,1,2+IF(MID(E25,3,1)&lt;&gt;" ",IF(MID(E25,4,1)&lt;&gt;" ",IF(MID(E25,5,1)&lt;&gt;" ",3,2),1),0))</f>
        <v>6.2.</v>
      </c>
      <c r="B25" s="183" t="str">
        <f t="shared" ref="B25:B30" si="9">MID(E25,4+IF(MID(E25,3,1)&lt;&gt;" ",IF(MID(E25,4,1)&lt;&gt;" ",IF(MID(E25,5,1)&lt;&gt;" ",3,2),1),0),100)</f>
        <v>Spotřeba zemního plynu: Karlovarský a Královéhradecký kraj</v>
      </c>
      <c r="C25" s="184">
        <v>23</v>
      </c>
      <c r="E25" s="186" t="str">
        <f>'6.2'!A1</f>
        <v>6.2. Spotřeba zemního plynu: Karlovarský a Královéhradecký kraj</v>
      </c>
    </row>
    <row r="26" spans="1:5" ht="14.4">
      <c r="A26" s="182" t="str">
        <f t="shared" si="8"/>
        <v>6.3.</v>
      </c>
      <c r="B26" s="183" t="str">
        <f t="shared" si="9"/>
        <v>Spotřeba zemního plynu: Liberecký a Moravskoslezský kraj</v>
      </c>
      <c r="C26" s="184">
        <v>24</v>
      </c>
      <c r="E26" s="186" t="str">
        <f>'6.3'!A1</f>
        <v>6.3. Spotřeba zemního plynu: Liberecký a Moravskoslezský kraj</v>
      </c>
    </row>
    <row r="27" spans="1:5" ht="14.4">
      <c r="A27" s="182" t="str">
        <f t="shared" si="8"/>
        <v>6.4.</v>
      </c>
      <c r="B27" s="183" t="str">
        <f t="shared" si="9"/>
        <v>Spotřeba zemního plynu: Olomoucký a Pardubický kraj</v>
      </c>
      <c r="C27" s="184">
        <v>25</v>
      </c>
      <c r="E27" s="186" t="str">
        <f>'6.4'!A1</f>
        <v>6.4. Spotřeba zemního plynu: Olomoucký a Pardubický kraj</v>
      </c>
    </row>
    <row r="28" spans="1:5" ht="14.4">
      <c r="A28" s="182" t="str">
        <f t="shared" si="8"/>
        <v>6.5.</v>
      </c>
      <c r="B28" s="183" t="str">
        <f t="shared" si="9"/>
        <v>Spotřeba zemního plynu: Plzeňský kraj a Hlavní město Praha</v>
      </c>
      <c r="C28" s="184">
        <v>26</v>
      </c>
      <c r="E28" s="186" t="str">
        <f>'6.5'!A1</f>
        <v>6.5. Spotřeba zemního plynu: Plzeňský kraj a Hlavní město Praha</v>
      </c>
    </row>
    <row r="29" spans="1:5" ht="14.4">
      <c r="A29" s="182" t="str">
        <f t="shared" si="8"/>
        <v>6.6.</v>
      </c>
      <c r="B29" s="183" t="str">
        <f t="shared" si="9"/>
        <v>Spotřeba zemního plynu: Středočeský a Ústecký kraj</v>
      </c>
      <c r="C29" s="184">
        <v>27</v>
      </c>
      <c r="E29" s="186" t="str">
        <f>'6.6'!A1</f>
        <v>6.6. Spotřeba zemního plynu: Středočeský a Ústecký kraj</v>
      </c>
    </row>
    <row r="30" spans="1:5" ht="14.4">
      <c r="A30" s="182" t="str">
        <f t="shared" si="8"/>
        <v>6.7.</v>
      </c>
      <c r="B30" s="183" t="str">
        <f t="shared" si="9"/>
        <v>Spotřeba zemního plynu: Kraj Vysočina a Zlínský kraj</v>
      </c>
      <c r="C30" s="184">
        <v>28</v>
      </c>
      <c r="E30" s="186" t="str">
        <f>'6.7'!A1</f>
        <v>6.7. Spotřeba zemního plynu: Kraj Vysočina a Zlínský kraj</v>
      </c>
    </row>
    <row r="31" spans="1:5" ht="14.4">
      <c r="A31" s="182" t="str">
        <f t="shared" si="0"/>
        <v>6.8.</v>
      </c>
      <c r="B31" s="183" t="str">
        <f t="shared" si="1"/>
        <v>Spotřeba zemního plynu a teplota ovzduší podle krajů: leden</v>
      </c>
      <c r="C31" s="184">
        <v>29</v>
      </c>
      <c r="E31" s="186" t="str">
        <f>'6.8'!A1</f>
        <v>6.8. Spotřeba zemního plynu a teplota ovzduší podle krajů: leden</v>
      </c>
    </row>
    <row r="32" spans="1:5" ht="14.4">
      <c r="A32" s="182" t="str">
        <f t="shared" ref="A32:A34" si="10">MID(E32,1,2+IF(MID(E32,3,1)&lt;&gt;" ",IF(MID(E32,4,1)&lt;&gt;" ",IF(MID(E32,5,1)&lt;&gt;" ",3,2),1),0))</f>
        <v>6.9.</v>
      </c>
      <c r="B32" s="183" t="str">
        <f t="shared" ref="B32:B34" si="11">MID(E32,4+IF(MID(E32,3,1)&lt;&gt;" ",IF(MID(E32,4,1)&lt;&gt;" ",IF(MID(E32,5,1)&lt;&gt;" ",3,2),1),0),100)</f>
        <v>Spotřeba zemního plynu a teplota ovzduší podle krajů: únor</v>
      </c>
      <c r="C32" s="184">
        <v>30</v>
      </c>
      <c r="E32" s="186" t="str">
        <f>'6.9'!A1</f>
        <v>6.9. Spotřeba zemního plynu a teplota ovzduší podle krajů: únor</v>
      </c>
    </row>
    <row r="33" spans="1:5" ht="14.4">
      <c r="A33" s="182" t="str">
        <f t="shared" si="10"/>
        <v>6.10.</v>
      </c>
      <c r="B33" s="183" t="str">
        <f t="shared" si="11"/>
        <v>Spotřeba zemního plynu a teplota ovzduší podle krajů: březen</v>
      </c>
      <c r="C33" s="184">
        <v>31</v>
      </c>
      <c r="E33" s="186" t="str">
        <f>'6.10'!A1</f>
        <v>6.10. Spotřeba zemního plynu a teplota ovzduší podle krajů: březen</v>
      </c>
    </row>
    <row r="34" spans="1:5" ht="14.4">
      <c r="A34" s="182" t="str">
        <f t="shared" si="10"/>
        <v>6.11.</v>
      </c>
      <c r="B34" s="183" t="str">
        <f t="shared" si="11"/>
        <v>Spotřeba zemního plynu a teplota ovzduší podle krajů: I. čtvrtletí</v>
      </c>
      <c r="C34" s="184">
        <v>32</v>
      </c>
      <c r="E34" s="186" t="str">
        <f>'6.11'!A1</f>
        <v>6.11. Spotřeba zemního plynu a teplota ovzduší podle krajů: I. čtvrtletí</v>
      </c>
    </row>
    <row r="35" spans="1:5" ht="14.4">
      <c r="A35" s="182" t="str">
        <f t="shared" si="0"/>
        <v>6.12.</v>
      </c>
      <c r="B35" s="183" t="str">
        <f t="shared" si="1"/>
        <v>Spotřeba zemního plynu podle krajů v ČR v průběhu roku</v>
      </c>
      <c r="C35" s="184">
        <v>33</v>
      </c>
      <c r="E35" s="186" t="str">
        <f>'6.12'!A1</f>
        <v>6.12. Spotřeba zemního plynu podle krajů v ČR v průběhu roku</v>
      </c>
    </row>
    <row r="36" spans="1:5" ht="14.4">
      <c r="A36" s="179" t="str">
        <f t="shared" si="0"/>
        <v>7.</v>
      </c>
      <c r="B36" s="180" t="str">
        <f t="shared" si="1"/>
        <v>Mapa přepravní soustavy a toky plynu v plynárenské soustavě</v>
      </c>
      <c r="C36" s="181">
        <v>35</v>
      </c>
      <c r="E36" s="185" t="str">
        <f>'7'!A1</f>
        <v>7. Mapa přepravní soustavy a toky plynu v plynárenské soustavě</v>
      </c>
    </row>
    <row r="37" spans="1:5" ht="12" customHeight="1">
      <c r="A37" s="2"/>
      <c r="B37" s="18"/>
    </row>
    <row r="38" spans="1:5" ht="12" customHeight="1">
      <c r="A38" s="2"/>
      <c r="B38" s="18"/>
    </row>
    <row r="39" spans="1:5" ht="12" customHeight="1">
      <c r="A39" s="2"/>
      <c r="B39" s="18"/>
    </row>
    <row r="40" spans="1:5" ht="12" customHeight="1">
      <c r="A40" s="2"/>
      <c r="B40" s="18"/>
    </row>
    <row r="41" spans="1:5" ht="12" customHeight="1">
      <c r="A41" s="2"/>
      <c r="B41" s="19"/>
    </row>
    <row r="42" spans="1:5" ht="12" customHeight="1"/>
    <row r="43" spans="1:5" ht="12" customHeight="1"/>
    <row r="44" spans="1:5" ht="12" customHeight="1"/>
    <row r="45" spans="1:5" ht="12" customHeight="1"/>
    <row r="46" spans="1:5" ht="12" customHeight="1"/>
    <row r="47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2"/>
  <dimension ref="A1:O43"/>
  <sheetViews>
    <sheetView showGridLines="0" zoomScaleNormal="100" zoomScaleSheetLayoutView="100" workbookViewId="0">
      <selection sqref="A1:K1"/>
    </sheetView>
  </sheetViews>
  <sheetFormatPr defaultRowHeight="10.199999999999999"/>
  <cols>
    <col min="1" max="1" width="9.6640625" style="67" customWidth="1"/>
    <col min="2" max="10" width="8.88671875" style="67" customWidth="1"/>
    <col min="11" max="11" width="9" style="67" customWidth="1"/>
    <col min="12" max="12" width="9.33203125" style="67" bestFit="1" customWidth="1"/>
    <col min="13" max="13" width="11.44140625" style="67" bestFit="1" customWidth="1"/>
    <col min="14" max="252" width="9.109375" style="67"/>
    <col min="253" max="265" width="10.6640625" style="67" customWidth="1"/>
    <col min="266" max="508" width="9.109375" style="67"/>
    <col min="509" max="521" width="10.6640625" style="67" customWidth="1"/>
    <col min="522" max="764" width="9.109375" style="67"/>
    <col min="765" max="777" width="10.6640625" style="67" customWidth="1"/>
    <col min="778" max="1020" width="9.109375" style="67"/>
    <col min="1021" max="1033" width="10.6640625" style="67" customWidth="1"/>
    <col min="1034" max="1276" width="9.109375" style="67"/>
    <col min="1277" max="1289" width="10.6640625" style="67" customWidth="1"/>
    <col min="1290" max="1532" width="9.109375" style="67"/>
    <col min="1533" max="1545" width="10.6640625" style="67" customWidth="1"/>
    <col min="1546" max="1788" width="9.109375" style="67"/>
    <col min="1789" max="1801" width="10.6640625" style="67" customWidth="1"/>
    <col min="1802" max="2044" width="9.109375" style="67"/>
    <col min="2045" max="2057" width="10.6640625" style="67" customWidth="1"/>
    <col min="2058" max="2300" width="9.109375" style="67"/>
    <col min="2301" max="2313" width="10.6640625" style="67" customWidth="1"/>
    <col min="2314" max="2556" width="9.109375" style="67"/>
    <col min="2557" max="2569" width="10.6640625" style="67" customWidth="1"/>
    <col min="2570" max="2812" width="9.109375" style="67"/>
    <col min="2813" max="2825" width="10.6640625" style="67" customWidth="1"/>
    <col min="2826" max="3068" width="9.109375" style="67"/>
    <col min="3069" max="3081" width="10.6640625" style="67" customWidth="1"/>
    <col min="3082" max="3324" width="9.109375" style="67"/>
    <col min="3325" max="3337" width="10.6640625" style="67" customWidth="1"/>
    <col min="3338" max="3580" width="9.109375" style="67"/>
    <col min="3581" max="3593" width="10.6640625" style="67" customWidth="1"/>
    <col min="3594" max="3836" width="9.109375" style="67"/>
    <col min="3837" max="3849" width="10.6640625" style="67" customWidth="1"/>
    <col min="3850" max="4092" width="9.109375" style="67"/>
    <col min="4093" max="4105" width="10.6640625" style="67" customWidth="1"/>
    <col min="4106" max="4348" width="9.109375" style="67"/>
    <col min="4349" max="4361" width="10.6640625" style="67" customWidth="1"/>
    <col min="4362" max="4604" width="9.109375" style="67"/>
    <col min="4605" max="4617" width="10.6640625" style="67" customWidth="1"/>
    <col min="4618" max="4860" width="9.109375" style="67"/>
    <col min="4861" max="4873" width="10.6640625" style="67" customWidth="1"/>
    <col min="4874" max="5116" width="9.109375" style="67"/>
    <col min="5117" max="5129" width="10.6640625" style="67" customWidth="1"/>
    <col min="5130" max="5372" width="9.109375" style="67"/>
    <col min="5373" max="5385" width="10.6640625" style="67" customWidth="1"/>
    <col min="5386" max="5628" width="9.109375" style="67"/>
    <col min="5629" max="5641" width="10.6640625" style="67" customWidth="1"/>
    <col min="5642" max="5884" width="9.109375" style="67"/>
    <col min="5885" max="5897" width="10.6640625" style="67" customWidth="1"/>
    <col min="5898" max="6140" width="9.109375" style="67"/>
    <col min="6141" max="6153" width="10.6640625" style="67" customWidth="1"/>
    <col min="6154" max="6396" width="9.109375" style="67"/>
    <col min="6397" max="6409" width="10.6640625" style="67" customWidth="1"/>
    <col min="6410" max="6652" width="9.109375" style="67"/>
    <col min="6653" max="6665" width="10.6640625" style="67" customWidth="1"/>
    <col min="6666" max="6908" width="9.109375" style="67"/>
    <col min="6909" max="6921" width="10.6640625" style="67" customWidth="1"/>
    <col min="6922" max="7164" width="9.109375" style="67"/>
    <col min="7165" max="7177" width="10.6640625" style="67" customWidth="1"/>
    <col min="7178" max="7420" width="9.109375" style="67"/>
    <col min="7421" max="7433" width="10.6640625" style="67" customWidth="1"/>
    <col min="7434" max="7676" width="9.109375" style="67"/>
    <col min="7677" max="7689" width="10.6640625" style="67" customWidth="1"/>
    <col min="7690" max="7932" width="9.109375" style="67"/>
    <col min="7933" max="7945" width="10.6640625" style="67" customWidth="1"/>
    <col min="7946" max="8188" width="9.109375" style="67"/>
    <col min="8189" max="8201" width="10.6640625" style="67" customWidth="1"/>
    <col min="8202" max="8444" width="9.109375" style="67"/>
    <col min="8445" max="8457" width="10.6640625" style="67" customWidth="1"/>
    <col min="8458" max="8700" width="9.109375" style="67"/>
    <col min="8701" max="8713" width="10.6640625" style="67" customWidth="1"/>
    <col min="8714" max="8956" width="9.109375" style="67"/>
    <col min="8957" max="8969" width="10.6640625" style="67" customWidth="1"/>
    <col min="8970" max="9212" width="9.109375" style="67"/>
    <col min="9213" max="9225" width="10.6640625" style="67" customWidth="1"/>
    <col min="9226" max="9468" width="9.109375" style="67"/>
    <col min="9469" max="9481" width="10.6640625" style="67" customWidth="1"/>
    <col min="9482" max="9724" width="9.109375" style="67"/>
    <col min="9725" max="9737" width="10.6640625" style="67" customWidth="1"/>
    <col min="9738" max="9980" width="9.109375" style="67"/>
    <col min="9981" max="9993" width="10.6640625" style="67" customWidth="1"/>
    <col min="9994" max="10236" width="9.109375" style="67"/>
    <col min="10237" max="10249" width="10.6640625" style="67" customWidth="1"/>
    <col min="10250" max="10492" width="9.109375" style="67"/>
    <col min="10493" max="10505" width="10.6640625" style="67" customWidth="1"/>
    <col min="10506" max="10748" width="9.109375" style="67"/>
    <col min="10749" max="10761" width="10.6640625" style="67" customWidth="1"/>
    <col min="10762" max="11004" width="9.109375" style="67"/>
    <col min="11005" max="11017" width="10.6640625" style="67" customWidth="1"/>
    <col min="11018" max="11260" width="9.109375" style="67"/>
    <col min="11261" max="11273" width="10.6640625" style="67" customWidth="1"/>
    <col min="11274" max="11516" width="9.109375" style="67"/>
    <col min="11517" max="11529" width="10.6640625" style="67" customWidth="1"/>
    <col min="11530" max="11772" width="9.109375" style="67"/>
    <col min="11773" max="11785" width="10.6640625" style="67" customWidth="1"/>
    <col min="11786" max="12028" width="9.109375" style="67"/>
    <col min="12029" max="12041" width="10.6640625" style="67" customWidth="1"/>
    <col min="12042" max="12284" width="9.109375" style="67"/>
    <col min="12285" max="12297" width="10.6640625" style="67" customWidth="1"/>
    <col min="12298" max="12540" width="9.109375" style="67"/>
    <col min="12541" max="12553" width="10.6640625" style="67" customWidth="1"/>
    <col min="12554" max="12796" width="9.109375" style="67"/>
    <col min="12797" max="12809" width="10.6640625" style="67" customWidth="1"/>
    <col min="12810" max="13052" width="9.109375" style="67"/>
    <col min="13053" max="13065" width="10.6640625" style="67" customWidth="1"/>
    <col min="13066" max="13308" width="9.109375" style="67"/>
    <col min="13309" max="13321" width="10.6640625" style="67" customWidth="1"/>
    <col min="13322" max="13564" width="9.109375" style="67"/>
    <col min="13565" max="13577" width="10.6640625" style="67" customWidth="1"/>
    <col min="13578" max="13820" width="9.109375" style="67"/>
    <col min="13821" max="13833" width="10.6640625" style="67" customWidth="1"/>
    <col min="13834" max="14076" width="9.109375" style="67"/>
    <col min="14077" max="14089" width="10.6640625" style="67" customWidth="1"/>
    <col min="14090" max="14332" width="9.109375" style="67"/>
    <col min="14333" max="14345" width="10.6640625" style="67" customWidth="1"/>
    <col min="14346" max="14588" width="9.109375" style="67"/>
    <col min="14589" max="14601" width="10.6640625" style="67" customWidth="1"/>
    <col min="14602" max="14844" width="9.109375" style="67"/>
    <col min="14845" max="14857" width="10.6640625" style="67" customWidth="1"/>
    <col min="14858" max="15100" width="9.109375" style="67"/>
    <col min="15101" max="15113" width="10.6640625" style="67" customWidth="1"/>
    <col min="15114" max="15356" width="9.109375" style="67"/>
    <col min="15357" max="15369" width="10.6640625" style="67" customWidth="1"/>
    <col min="15370" max="15612" width="9.109375" style="67"/>
    <col min="15613" max="15625" width="10.6640625" style="67" customWidth="1"/>
    <col min="15626" max="15868" width="9.109375" style="67"/>
    <col min="15869" max="15881" width="10.6640625" style="67" customWidth="1"/>
    <col min="15882" max="16124" width="9.109375" style="67"/>
    <col min="16125" max="16137" width="10.6640625" style="67" customWidth="1"/>
    <col min="16138" max="16384" width="9.109375" style="67"/>
  </cols>
  <sheetData>
    <row r="1" spans="1:15" ht="15.6">
      <c r="A1" s="655" t="s">
        <v>269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</row>
    <row r="2" spans="1:15" ht="6" customHeight="1">
      <c r="A2" s="747"/>
      <c r="B2" s="748"/>
      <c r="C2" s="748"/>
      <c r="D2" s="748"/>
      <c r="E2" s="748"/>
      <c r="F2" s="748"/>
      <c r="G2" s="748"/>
      <c r="H2" s="748"/>
      <c r="I2" s="748"/>
      <c r="J2" s="206"/>
      <c r="K2" s="205"/>
    </row>
    <row r="3" spans="1:15" ht="17.25" customHeight="1">
      <c r="A3" s="664">
        <f>'3.1'!D4</f>
        <v>2021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</row>
    <row r="4" spans="1:15" ht="20.100000000000001" customHeight="1">
      <c r="A4" s="391"/>
      <c r="B4" s="660" t="s">
        <v>280</v>
      </c>
      <c r="C4" s="661"/>
      <c r="D4" s="661"/>
      <c r="E4" s="661"/>
      <c r="F4" s="749"/>
      <c r="G4" s="660" t="s">
        <v>281</v>
      </c>
      <c r="H4" s="661"/>
      <c r="I4" s="661"/>
      <c r="J4" s="661"/>
      <c r="K4" s="661"/>
    </row>
    <row r="5" spans="1:15" ht="67.5" customHeight="1">
      <c r="A5" s="392" t="s">
        <v>210</v>
      </c>
      <c r="B5" s="286" t="s">
        <v>94</v>
      </c>
      <c r="C5" s="287" t="s">
        <v>103</v>
      </c>
      <c r="D5" s="287" t="s">
        <v>317</v>
      </c>
      <c r="E5" s="287" t="s">
        <v>95</v>
      </c>
      <c r="F5" s="463" t="s">
        <v>93</v>
      </c>
      <c r="G5" s="286" t="s">
        <v>94</v>
      </c>
      <c r="H5" s="287" t="s">
        <v>103</v>
      </c>
      <c r="I5" s="287" t="s">
        <v>317</v>
      </c>
      <c r="J5" s="288" t="s">
        <v>95</v>
      </c>
      <c r="K5" s="287" t="s">
        <v>93</v>
      </c>
    </row>
    <row r="6" spans="1:15" ht="18" customHeight="1">
      <c r="A6" s="393" t="s">
        <v>212</v>
      </c>
      <c r="B6" s="70">
        <v>141237.02531675113</v>
      </c>
      <c r="C6" s="70">
        <v>1009377.568744913</v>
      </c>
      <c r="D6" s="71">
        <v>49339.417989999994</v>
      </c>
      <c r="E6" s="394">
        <v>73155.138000000006</v>
      </c>
      <c r="F6" s="136">
        <v>1273109.1500516641</v>
      </c>
      <c r="G6" s="71">
        <v>1506948.25823</v>
      </c>
      <c r="H6" s="71">
        <v>10784875.126089999</v>
      </c>
      <c r="I6" s="71">
        <v>526534.15787999996</v>
      </c>
      <c r="J6" s="112">
        <v>780332.54227500013</v>
      </c>
      <c r="K6" s="394">
        <v>13598690.084475001</v>
      </c>
      <c r="L6" s="68"/>
      <c r="M6" s="203"/>
      <c r="N6" s="203"/>
      <c r="O6" s="203"/>
    </row>
    <row r="7" spans="1:15" ht="18" customHeight="1">
      <c r="A7" s="395" t="s">
        <v>213</v>
      </c>
      <c r="B7" s="70">
        <v>130682.14414402453</v>
      </c>
      <c r="C7" s="71">
        <v>933725.9096466091</v>
      </c>
      <c r="D7" s="71">
        <v>42017.415990000001</v>
      </c>
      <c r="E7" s="71">
        <v>58781.288999999982</v>
      </c>
      <c r="F7" s="138">
        <v>1165206.7587806333</v>
      </c>
      <c r="G7" s="71">
        <v>1395353.8868799999</v>
      </c>
      <c r="H7" s="71">
        <v>9978588.4272605814</v>
      </c>
      <c r="I7" s="71">
        <v>449493.66254999989</v>
      </c>
      <c r="J7" s="113">
        <v>626976.98389200005</v>
      </c>
      <c r="K7" s="71">
        <v>12450412.96058258</v>
      </c>
      <c r="L7" s="58"/>
      <c r="M7" s="203"/>
      <c r="N7" s="203"/>
      <c r="O7" s="203"/>
    </row>
    <row r="8" spans="1:15" ht="18" customHeight="1">
      <c r="A8" s="396" t="s">
        <v>214</v>
      </c>
      <c r="B8" s="114">
        <v>112139.46483280321</v>
      </c>
      <c r="C8" s="72">
        <v>859736.45054311294</v>
      </c>
      <c r="D8" s="72">
        <v>41033.143989999997</v>
      </c>
      <c r="E8" s="72">
        <v>78265.173999999985</v>
      </c>
      <c r="F8" s="140">
        <v>1091174.2333659162</v>
      </c>
      <c r="G8" s="116">
        <v>1195602.5421100741</v>
      </c>
      <c r="H8" s="72">
        <v>9175214.6406894065</v>
      </c>
      <c r="I8" s="72">
        <v>437556.40023999999</v>
      </c>
      <c r="J8" s="115">
        <v>833960.74689399987</v>
      </c>
      <c r="K8" s="72">
        <v>11642334.329933481</v>
      </c>
      <c r="L8" s="202"/>
      <c r="M8" s="203"/>
      <c r="N8" s="203"/>
      <c r="O8" s="203"/>
    </row>
    <row r="9" spans="1:15" ht="18" customHeight="1">
      <c r="A9" s="393" t="s">
        <v>215</v>
      </c>
      <c r="B9" s="70"/>
      <c r="C9" s="71"/>
      <c r="D9" s="71"/>
      <c r="E9" s="394"/>
      <c r="F9" s="136"/>
      <c r="G9" s="71"/>
      <c r="H9" s="71"/>
      <c r="I9" s="71"/>
      <c r="J9" s="112"/>
      <c r="K9" s="394"/>
      <c r="L9" s="58"/>
      <c r="M9" s="203"/>
      <c r="N9" s="203"/>
      <c r="O9" s="203"/>
    </row>
    <row r="10" spans="1:15" ht="18" customHeight="1">
      <c r="A10" s="395" t="s">
        <v>216</v>
      </c>
      <c r="B10" s="70"/>
      <c r="C10" s="71"/>
      <c r="D10" s="71"/>
      <c r="E10" s="71"/>
      <c r="F10" s="138"/>
      <c r="G10" s="71"/>
      <c r="H10" s="71"/>
      <c r="I10" s="71"/>
      <c r="J10" s="113"/>
      <c r="K10" s="71"/>
      <c r="L10" s="58"/>
      <c r="M10" s="203"/>
      <c r="N10" s="203"/>
      <c r="O10" s="203"/>
    </row>
    <row r="11" spans="1:15" ht="18" customHeight="1">
      <c r="A11" s="396" t="s">
        <v>217</v>
      </c>
      <c r="B11" s="114"/>
      <c r="C11" s="72"/>
      <c r="D11" s="72"/>
      <c r="E11" s="72"/>
      <c r="F11" s="140"/>
      <c r="G11" s="116"/>
      <c r="H11" s="72"/>
      <c r="I11" s="72"/>
      <c r="J11" s="115"/>
      <c r="K11" s="72"/>
      <c r="L11" s="58"/>
      <c r="M11" s="203"/>
      <c r="N11" s="203"/>
      <c r="O11" s="203"/>
    </row>
    <row r="12" spans="1:15" ht="18" customHeight="1">
      <c r="A12" s="393" t="s">
        <v>218</v>
      </c>
      <c r="B12" s="70"/>
      <c r="C12" s="71"/>
      <c r="D12" s="71"/>
      <c r="E12" s="394"/>
      <c r="F12" s="136"/>
      <c r="G12" s="71"/>
      <c r="H12" s="71"/>
      <c r="I12" s="71"/>
      <c r="J12" s="112"/>
      <c r="K12" s="394"/>
      <c r="L12" s="58"/>
      <c r="M12" s="203"/>
      <c r="N12" s="203"/>
      <c r="O12" s="203"/>
    </row>
    <row r="13" spans="1:15" ht="18" customHeight="1">
      <c r="A13" s="395" t="s">
        <v>219</v>
      </c>
      <c r="B13" s="70"/>
      <c r="C13" s="71"/>
      <c r="D13" s="71"/>
      <c r="E13" s="71"/>
      <c r="F13" s="138"/>
      <c r="G13" s="71"/>
      <c r="H13" s="71"/>
      <c r="I13" s="71"/>
      <c r="J13" s="113"/>
      <c r="K13" s="71"/>
      <c r="L13" s="58"/>
      <c r="M13" s="203"/>
      <c r="N13" s="203"/>
      <c r="O13" s="203"/>
    </row>
    <row r="14" spans="1:15" ht="18" customHeight="1">
      <c r="A14" s="396" t="s">
        <v>220</v>
      </c>
      <c r="B14" s="114"/>
      <c r="C14" s="72"/>
      <c r="D14" s="72"/>
      <c r="E14" s="72"/>
      <c r="F14" s="140"/>
      <c r="G14" s="116"/>
      <c r="H14" s="72"/>
      <c r="I14" s="72"/>
      <c r="J14" s="115"/>
      <c r="K14" s="72"/>
      <c r="L14" s="58"/>
      <c r="M14" s="203"/>
      <c r="N14" s="203"/>
      <c r="O14" s="203"/>
    </row>
    <row r="15" spans="1:15" ht="18" customHeight="1">
      <c r="A15" s="393" t="s">
        <v>221</v>
      </c>
      <c r="B15" s="70"/>
      <c r="C15" s="71"/>
      <c r="D15" s="71"/>
      <c r="E15" s="394"/>
      <c r="F15" s="136"/>
      <c r="G15" s="71"/>
      <c r="H15" s="71"/>
      <c r="I15" s="71"/>
      <c r="J15" s="112"/>
      <c r="K15" s="394"/>
      <c r="L15" s="58"/>
      <c r="M15" s="203"/>
      <c r="N15" s="203"/>
      <c r="O15" s="203"/>
    </row>
    <row r="16" spans="1:15" ht="18" customHeight="1">
      <c r="A16" s="395" t="s">
        <v>222</v>
      </c>
      <c r="B16" s="70"/>
      <c r="C16" s="71"/>
      <c r="D16" s="71"/>
      <c r="E16" s="71"/>
      <c r="F16" s="138"/>
      <c r="G16" s="71"/>
      <c r="H16" s="71"/>
      <c r="I16" s="71"/>
      <c r="J16" s="113"/>
      <c r="K16" s="71"/>
      <c r="L16" s="58"/>
      <c r="M16" s="203"/>
      <c r="N16" s="203"/>
      <c r="O16" s="203"/>
    </row>
    <row r="17" spans="1:15" ht="18" customHeight="1">
      <c r="A17" s="396" t="s">
        <v>223</v>
      </c>
      <c r="B17" s="114"/>
      <c r="C17" s="72"/>
      <c r="D17" s="72"/>
      <c r="E17" s="72"/>
      <c r="F17" s="140"/>
      <c r="G17" s="116"/>
      <c r="H17" s="72"/>
      <c r="I17" s="72"/>
      <c r="J17" s="115"/>
      <c r="K17" s="72"/>
      <c r="L17" s="58"/>
      <c r="M17" s="203"/>
      <c r="N17" s="203"/>
      <c r="O17" s="203"/>
    </row>
    <row r="18" spans="1:15" ht="18" customHeight="1">
      <c r="A18" s="540" t="s">
        <v>52</v>
      </c>
      <c r="B18" s="530">
        <f>SUM(B6:B8)</f>
        <v>384058.63429357891</v>
      </c>
      <c r="C18" s="530">
        <f>SUM(C6:C8)</f>
        <v>2802839.9289346351</v>
      </c>
      <c r="D18" s="530">
        <f t="shared" ref="D18:J18" si="0">SUM(D6:D8)</f>
        <v>132389.97797000001</v>
      </c>
      <c r="E18" s="531">
        <f t="shared" si="0"/>
        <v>210201.60099999997</v>
      </c>
      <c r="F18" s="541">
        <f t="shared" si="0"/>
        <v>3529490.1421982138</v>
      </c>
      <c r="G18" s="530">
        <f t="shared" si="0"/>
        <v>4097904.6872200742</v>
      </c>
      <c r="H18" s="530">
        <f t="shared" si="0"/>
        <v>29938678.194039989</v>
      </c>
      <c r="I18" s="530">
        <f t="shared" si="0"/>
        <v>1413584.2206699997</v>
      </c>
      <c r="J18" s="542">
        <f t="shared" si="0"/>
        <v>2241270.2730609998</v>
      </c>
      <c r="K18" s="531">
        <f>SUM(K6:K8)</f>
        <v>37691437.374991059</v>
      </c>
    </row>
    <row r="19" spans="1:15" ht="18" customHeight="1">
      <c r="A19" s="543" t="s">
        <v>61</v>
      </c>
      <c r="B19" s="603">
        <f>SUM(B9:B11)</f>
        <v>0</v>
      </c>
      <c r="C19" s="603">
        <f>SUM(C9:C11)</f>
        <v>0</v>
      </c>
      <c r="D19" s="603">
        <f t="shared" ref="D19:J19" si="1">SUM(D9:D11)</f>
        <v>0</v>
      </c>
      <c r="E19" s="603">
        <f t="shared" si="1"/>
        <v>0</v>
      </c>
      <c r="F19" s="615">
        <f t="shared" si="1"/>
        <v>0</v>
      </c>
      <c r="G19" s="603">
        <f t="shared" si="1"/>
        <v>0</v>
      </c>
      <c r="H19" s="603">
        <f t="shared" si="1"/>
        <v>0</v>
      </c>
      <c r="I19" s="603">
        <f t="shared" si="1"/>
        <v>0</v>
      </c>
      <c r="J19" s="616">
        <f t="shared" si="1"/>
        <v>0</v>
      </c>
      <c r="K19" s="603">
        <f>SUM(K9:K11)</f>
        <v>0</v>
      </c>
    </row>
    <row r="20" spans="1:15" ht="18" customHeight="1">
      <c r="A20" s="543" t="s">
        <v>73</v>
      </c>
      <c r="B20" s="603">
        <f>SUM(B12:B14)</f>
        <v>0</v>
      </c>
      <c r="C20" s="603">
        <f>SUM(C12:C14)</f>
        <v>0</v>
      </c>
      <c r="D20" s="603">
        <f t="shared" ref="D20:J20" si="2">SUM(D12:D14)</f>
        <v>0</v>
      </c>
      <c r="E20" s="603">
        <f t="shared" si="2"/>
        <v>0</v>
      </c>
      <c r="F20" s="615">
        <f t="shared" si="2"/>
        <v>0</v>
      </c>
      <c r="G20" s="603">
        <f t="shared" si="2"/>
        <v>0</v>
      </c>
      <c r="H20" s="603">
        <f t="shared" si="2"/>
        <v>0</v>
      </c>
      <c r="I20" s="603">
        <f t="shared" si="2"/>
        <v>0</v>
      </c>
      <c r="J20" s="616">
        <f t="shared" si="2"/>
        <v>0</v>
      </c>
      <c r="K20" s="603">
        <f>SUM(K12:K14)</f>
        <v>0</v>
      </c>
    </row>
    <row r="21" spans="1:15" ht="18" customHeight="1">
      <c r="A21" s="544" t="s">
        <v>62</v>
      </c>
      <c r="B21" s="604">
        <f>SUM(B15:B17)</f>
        <v>0</v>
      </c>
      <c r="C21" s="605">
        <f>SUM(C15:C17)</f>
        <v>0</v>
      </c>
      <c r="D21" s="605">
        <f t="shared" ref="D21:J21" si="3">SUM(D15:D17)</f>
        <v>0</v>
      </c>
      <c r="E21" s="605">
        <f t="shared" si="3"/>
        <v>0</v>
      </c>
      <c r="F21" s="617">
        <f t="shared" si="3"/>
        <v>0</v>
      </c>
      <c r="G21" s="604">
        <f t="shared" si="3"/>
        <v>0</v>
      </c>
      <c r="H21" s="605">
        <f t="shared" si="3"/>
        <v>0</v>
      </c>
      <c r="I21" s="605">
        <f t="shared" si="3"/>
        <v>0</v>
      </c>
      <c r="J21" s="618">
        <f t="shared" si="3"/>
        <v>0</v>
      </c>
      <c r="K21" s="605">
        <f>SUM(K15:K17)</f>
        <v>0</v>
      </c>
    </row>
    <row r="22" spans="1:15" ht="18" customHeight="1">
      <c r="A22" s="545" t="s">
        <v>63</v>
      </c>
      <c r="B22" s="609">
        <f>SUM(B6:B11)</f>
        <v>384058.63429357891</v>
      </c>
      <c r="C22" s="609">
        <f>SUM(C6:C11)</f>
        <v>2802839.9289346351</v>
      </c>
      <c r="D22" s="609">
        <f t="shared" ref="D22:J22" si="4">SUM(D6:D11)</f>
        <v>132389.97797000001</v>
      </c>
      <c r="E22" s="610">
        <f t="shared" si="4"/>
        <v>210201.60099999997</v>
      </c>
      <c r="F22" s="621">
        <f t="shared" si="4"/>
        <v>3529490.1421982138</v>
      </c>
      <c r="G22" s="609">
        <f t="shared" si="4"/>
        <v>4097904.6872200742</v>
      </c>
      <c r="H22" s="609">
        <f t="shared" si="4"/>
        <v>29938678.194039989</v>
      </c>
      <c r="I22" s="609">
        <f t="shared" si="4"/>
        <v>1413584.2206699997</v>
      </c>
      <c r="J22" s="622">
        <f t="shared" si="4"/>
        <v>2241270.2730609998</v>
      </c>
      <c r="K22" s="610">
        <f>SUM(K6:K11)</f>
        <v>37691437.374991059</v>
      </c>
    </row>
    <row r="23" spans="1:15" ht="18" customHeight="1">
      <c r="A23" s="546" t="s">
        <v>64</v>
      </c>
      <c r="B23" s="613">
        <f>SUM(B12:B17)</f>
        <v>0</v>
      </c>
      <c r="C23" s="614">
        <f>SUM(C12:C17)</f>
        <v>0</v>
      </c>
      <c r="D23" s="614">
        <f t="shared" ref="D23:J23" si="5">SUM(D12:D17)</f>
        <v>0</v>
      </c>
      <c r="E23" s="614">
        <f t="shared" si="5"/>
        <v>0</v>
      </c>
      <c r="F23" s="623">
        <f t="shared" si="5"/>
        <v>0</v>
      </c>
      <c r="G23" s="613">
        <f t="shared" si="5"/>
        <v>0</v>
      </c>
      <c r="H23" s="614">
        <f t="shared" si="5"/>
        <v>0</v>
      </c>
      <c r="I23" s="614">
        <f t="shared" si="5"/>
        <v>0</v>
      </c>
      <c r="J23" s="624">
        <f t="shared" si="5"/>
        <v>0</v>
      </c>
      <c r="K23" s="614">
        <f>SUM(K12:K17)</f>
        <v>0</v>
      </c>
    </row>
    <row r="24" spans="1:15" ht="18" customHeight="1">
      <c r="A24" s="547" t="s">
        <v>224</v>
      </c>
      <c r="B24" s="606">
        <f>SUM(B6:B17)</f>
        <v>384058.63429357891</v>
      </c>
      <c r="C24" s="607">
        <f>SUM(C6:C17)</f>
        <v>2802839.9289346351</v>
      </c>
      <c r="D24" s="607">
        <f t="shared" ref="D24:J24" si="6">SUM(D6:D17)</f>
        <v>132389.97797000001</v>
      </c>
      <c r="E24" s="607">
        <f t="shared" si="6"/>
        <v>210201.60099999997</v>
      </c>
      <c r="F24" s="619">
        <f t="shared" si="6"/>
        <v>3529490.1421982138</v>
      </c>
      <c r="G24" s="606">
        <f t="shared" si="6"/>
        <v>4097904.6872200742</v>
      </c>
      <c r="H24" s="607">
        <f t="shared" si="6"/>
        <v>29938678.194039989</v>
      </c>
      <c r="I24" s="607">
        <f t="shared" si="6"/>
        <v>1413584.2206699997</v>
      </c>
      <c r="J24" s="620">
        <f t="shared" si="6"/>
        <v>2241270.2730609998</v>
      </c>
      <c r="K24" s="607">
        <f>SUM(K6:K17)</f>
        <v>37691437.374991059</v>
      </c>
    </row>
    <row r="25" spans="1:15">
      <c r="A25" s="195"/>
      <c r="B25" s="195"/>
      <c r="C25" s="195"/>
      <c r="D25" s="195"/>
      <c r="E25" s="195"/>
      <c r="F25" s="195"/>
      <c r="G25" s="195"/>
      <c r="H25" s="195"/>
      <c r="I25" s="195"/>
      <c r="J25" s="195"/>
      <c r="K25" s="195"/>
    </row>
    <row r="26" spans="1:15" ht="12" customHeight="1">
      <c r="A26" s="149"/>
      <c r="B26" s="149"/>
      <c r="C26" s="149"/>
      <c r="H26" s="149"/>
      <c r="I26" s="149"/>
      <c r="J26" s="149"/>
      <c r="K26" s="149"/>
    </row>
    <row r="27" spans="1:15" ht="12" customHeight="1">
      <c r="E27" s="69"/>
      <c r="F27" s="69"/>
      <c r="G27" s="69"/>
      <c r="H27" s="69"/>
    </row>
    <row r="28" spans="1:15" ht="12" customHeight="1">
      <c r="E28" s="69"/>
      <c r="F28" s="69"/>
      <c r="G28" s="69"/>
    </row>
    <row r="29" spans="1:15" ht="12" customHeight="1">
      <c r="E29" s="69"/>
      <c r="F29" s="69"/>
      <c r="G29" s="69"/>
    </row>
    <row r="30" spans="1:15" ht="12" customHeight="1">
      <c r="E30" s="69"/>
      <c r="F30" s="69"/>
      <c r="G30" s="69"/>
    </row>
    <row r="31" spans="1:15" ht="12" customHeight="1">
      <c r="E31" s="69" t="str">
        <f>B5</f>
        <v xml:space="preserve"> PP Distribuce</v>
      </c>
      <c r="F31" s="69" t="str">
        <f t="shared" ref="F31:H31" si="7">C5</f>
        <v xml:space="preserve"> GasNet</v>
      </c>
      <c r="G31" s="69" t="str">
        <f t="shared" si="7"/>
        <v xml:space="preserve"> EG.D, a.s.</v>
      </c>
      <c r="H31" s="69" t="str">
        <f t="shared" si="7"/>
        <v xml:space="preserve"> Ostatní společnosti</v>
      </c>
    </row>
    <row r="32" spans="1:15" ht="12" customHeight="1">
      <c r="D32" s="67" t="str">
        <f>A18</f>
        <v>I. čtvrtletí</v>
      </c>
      <c r="E32" s="67">
        <f t="shared" ref="E32:H35" si="8">B18</f>
        <v>384058.63429357891</v>
      </c>
      <c r="F32" s="67">
        <f t="shared" si="8"/>
        <v>2802839.9289346351</v>
      </c>
      <c r="G32" s="67">
        <f t="shared" si="8"/>
        <v>132389.97797000001</v>
      </c>
      <c r="H32" s="67">
        <f t="shared" si="8"/>
        <v>210201.60099999997</v>
      </c>
    </row>
    <row r="33" spans="4:8" ht="12" customHeight="1">
      <c r="D33" s="67" t="str">
        <f t="shared" ref="D33:D35" si="9">A19</f>
        <v>II. čtvrtletí</v>
      </c>
      <c r="E33" s="67">
        <f t="shared" si="8"/>
        <v>0</v>
      </c>
      <c r="F33" s="67">
        <f t="shared" si="8"/>
        <v>0</v>
      </c>
      <c r="G33" s="67">
        <f t="shared" si="8"/>
        <v>0</v>
      </c>
      <c r="H33" s="67">
        <f t="shared" si="8"/>
        <v>0</v>
      </c>
    </row>
    <row r="34" spans="4:8" ht="12" customHeight="1">
      <c r="D34" s="67" t="str">
        <f t="shared" si="9"/>
        <v>III. čtvrtletí</v>
      </c>
      <c r="E34" s="67">
        <f t="shared" si="8"/>
        <v>0</v>
      </c>
      <c r="F34" s="67">
        <f t="shared" si="8"/>
        <v>0</v>
      </c>
      <c r="G34" s="67">
        <f t="shared" si="8"/>
        <v>0</v>
      </c>
      <c r="H34" s="67">
        <f t="shared" si="8"/>
        <v>0</v>
      </c>
    </row>
    <row r="35" spans="4:8" ht="12" customHeight="1">
      <c r="D35" s="67" t="str">
        <f t="shared" si="9"/>
        <v>IV. čtvrtletí</v>
      </c>
      <c r="E35" s="67">
        <f t="shared" si="8"/>
        <v>0</v>
      </c>
      <c r="F35" s="67">
        <f t="shared" si="8"/>
        <v>0</v>
      </c>
      <c r="G35" s="67">
        <f t="shared" si="8"/>
        <v>0</v>
      </c>
      <c r="H35" s="67">
        <f t="shared" si="8"/>
        <v>0</v>
      </c>
    </row>
    <row r="36" spans="4:8" ht="12" customHeight="1">
      <c r="E36" s="69"/>
      <c r="F36" s="69"/>
      <c r="G36" s="69"/>
    </row>
    <row r="37" spans="4:8" ht="12" customHeight="1">
      <c r="E37" s="69"/>
      <c r="F37" s="69"/>
      <c r="G37" s="69"/>
    </row>
    <row r="38" spans="4:8" ht="12" customHeight="1">
      <c r="E38" s="69"/>
      <c r="F38" s="69"/>
      <c r="G38" s="69"/>
    </row>
    <row r="39" spans="4:8" ht="12" customHeight="1"/>
    <row r="40" spans="4:8" ht="12" customHeight="1"/>
    <row r="41" spans="4:8" ht="12" customHeight="1"/>
    <row r="42" spans="4:8" ht="12" customHeight="1"/>
    <row r="43" spans="4:8" ht="12" customHeight="1"/>
  </sheetData>
  <mergeCells count="5">
    <mergeCell ref="A1:K1"/>
    <mergeCell ref="A2:I2"/>
    <mergeCell ref="B4:F4"/>
    <mergeCell ref="G4:K4"/>
    <mergeCell ref="A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B19:K19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3"/>
  <dimension ref="A1:AM120"/>
  <sheetViews>
    <sheetView showGridLines="0" topLeftCell="A4" zoomScaleNormal="100" zoomScaleSheetLayoutView="100" workbookViewId="0"/>
  </sheetViews>
  <sheetFormatPr defaultColWidth="9.109375" defaultRowHeight="13.8"/>
  <cols>
    <col min="1" max="1" width="9.44140625" style="212" customWidth="1"/>
    <col min="2" max="2" width="3.88671875" style="212" customWidth="1"/>
    <col min="3" max="11" width="9.5546875" style="212" customWidth="1"/>
    <col min="12" max="13" width="9.109375" style="212"/>
    <col min="14" max="14" width="11.109375" style="212" customWidth="1"/>
    <col min="15" max="16384" width="9.109375" style="212"/>
  </cols>
  <sheetData>
    <row r="1" spans="1:39" ht="18">
      <c r="A1" s="25" t="s">
        <v>138</v>
      </c>
    </row>
    <row r="2" spans="1:39" s="224" customFormat="1" ht="15.6">
      <c r="A2" s="734" t="s">
        <v>251</v>
      </c>
      <c r="B2" s="734"/>
      <c r="C2" s="734"/>
      <c r="D2" s="734"/>
      <c r="E2" s="734"/>
      <c r="F2" s="734"/>
      <c r="G2" s="734"/>
      <c r="H2" s="734"/>
      <c r="I2" s="734"/>
      <c r="J2" s="734"/>
      <c r="K2" s="734"/>
    </row>
    <row r="3" spans="1:39" ht="6" customHeight="1">
      <c r="A3" s="690"/>
      <c r="B3" s="690"/>
      <c r="C3" s="690"/>
      <c r="D3" s="214"/>
      <c r="E3" s="214"/>
      <c r="F3" s="215"/>
      <c r="G3" s="216"/>
      <c r="H3" s="216"/>
      <c r="I3" s="216"/>
      <c r="J3" s="81"/>
      <c r="K3" s="81"/>
    </row>
    <row r="4" spans="1:39" ht="12.9" customHeight="1">
      <c r="A4" s="739" t="s">
        <v>37</v>
      </c>
      <c r="B4" s="739"/>
      <c r="C4" s="739"/>
      <c r="D4" s="740"/>
      <c r="E4" s="397"/>
      <c r="F4" s="398"/>
      <c r="G4" s="289"/>
      <c r="H4" s="290"/>
      <c r="I4" s="398"/>
      <c r="J4" s="399"/>
      <c r="K4" s="399"/>
    </row>
    <row r="5" spans="1:39" ht="24.9" customHeight="1">
      <c r="A5" s="291"/>
      <c r="B5" s="291"/>
      <c r="C5" s="291"/>
      <c r="D5" s="280"/>
      <c r="E5" s="699">
        <f>'3.1'!D4</f>
        <v>2021</v>
      </c>
      <c r="F5" s="700"/>
      <c r="G5" s="701"/>
      <c r="H5" s="292"/>
      <c r="I5" s="702">
        <f>E5-1</f>
        <v>2020</v>
      </c>
      <c r="J5" s="703"/>
      <c r="K5" s="703"/>
    </row>
    <row r="6" spans="1:39" ht="24.9" customHeight="1">
      <c r="A6" s="400"/>
      <c r="B6" s="293"/>
      <c r="C6" s="294"/>
      <c r="D6" s="295"/>
      <c r="E6" s="695" t="s">
        <v>65</v>
      </c>
      <c r="F6" s="698"/>
      <c r="G6" s="745" t="s">
        <v>35</v>
      </c>
      <c r="H6" s="706" t="s">
        <v>270</v>
      </c>
      <c r="I6" s="751" t="s">
        <v>65</v>
      </c>
      <c r="J6" s="752"/>
      <c r="K6" s="691" t="s">
        <v>35</v>
      </c>
    </row>
    <row r="7" spans="1:39" ht="24.9" customHeight="1">
      <c r="A7" s="400"/>
      <c r="B7" s="296"/>
      <c r="C7" s="296"/>
      <c r="D7" s="704" t="s">
        <v>211</v>
      </c>
      <c r="E7" s="697"/>
      <c r="F7" s="704"/>
      <c r="G7" s="706"/>
      <c r="H7" s="706"/>
      <c r="I7" s="751"/>
      <c r="J7" s="753"/>
      <c r="K7" s="693"/>
    </row>
    <row r="8" spans="1:39" ht="15" customHeight="1">
      <c r="A8" s="754" t="s">
        <v>210</v>
      </c>
      <c r="B8" s="754"/>
      <c r="C8" s="348" t="s">
        <v>237</v>
      </c>
      <c r="D8" s="705"/>
      <c r="E8" s="347" t="s">
        <v>278</v>
      </c>
      <c r="F8" s="346" t="s">
        <v>273</v>
      </c>
      <c r="G8" s="707"/>
      <c r="H8" s="707"/>
      <c r="I8" s="297" t="s">
        <v>279</v>
      </c>
      <c r="J8" s="298" t="s">
        <v>273</v>
      </c>
      <c r="K8" s="750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</row>
    <row r="9" spans="1:39" ht="11.1" customHeight="1">
      <c r="A9" s="714" t="str">
        <f>'3.1'!D6</f>
        <v>leden</v>
      </c>
      <c r="B9" s="715"/>
      <c r="C9" s="345" t="s">
        <v>4</v>
      </c>
      <c r="D9" s="105">
        <v>81</v>
      </c>
      <c r="E9" s="101">
        <v>11117.509539999999</v>
      </c>
      <c r="F9" s="105">
        <v>118648.28532</v>
      </c>
      <c r="G9" s="107">
        <f>E9/$E$14</f>
        <v>0.25965240571187687</v>
      </c>
      <c r="H9" s="107">
        <f>(E9-I9)/I9</f>
        <v>0.14532344682122683</v>
      </c>
      <c r="I9" s="104">
        <v>9706.8732600000003</v>
      </c>
      <c r="J9" s="118">
        <v>103736.3838</v>
      </c>
      <c r="K9" s="401">
        <f>I9/$I$14</f>
        <v>0.24428372637033227</v>
      </c>
      <c r="N9" s="199"/>
      <c r="O9" s="199"/>
      <c r="P9" s="199"/>
      <c r="Q9" s="199"/>
      <c r="R9" s="199"/>
      <c r="S9" s="199"/>
      <c r="T9" s="199"/>
      <c r="U9" s="487"/>
      <c r="V9" s="76"/>
      <c r="W9" s="76"/>
      <c r="X9" s="76"/>
      <c r="Y9" s="76"/>
      <c r="Z9" s="76"/>
      <c r="AA9" s="76"/>
      <c r="AB9" s="76"/>
      <c r="AC9" s="76"/>
      <c r="AD9" s="76"/>
      <c r="AE9" s="76"/>
      <c r="AF9" s="199"/>
      <c r="AG9" s="199"/>
      <c r="AH9" s="199"/>
      <c r="AI9" s="199"/>
      <c r="AJ9" s="199"/>
      <c r="AK9" s="199"/>
      <c r="AL9" s="199"/>
      <c r="AM9" s="218"/>
    </row>
    <row r="10" spans="1:39" ht="11.1" customHeight="1">
      <c r="A10" s="716"/>
      <c r="B10" s="717"/>
      <c r="C10" s="345" t="s">
        <v>5</v>
      </c>
      <c r="D10" s="100">
        <v>325</v>
      </c>
      <c r="E10" s="101">
        <v>5398.0510300000005</v>
      </c>
      <c r="F10" s="100">
        <v>57609.358070000002</v>
      </c>
      <c r="G10" s="103">
        <f>E10/$E$14</f>
        <v>0.12607292407099432</v>
      </c>
      <c r="H10" s="103">
        <f>(E10-I10)/I10</f>
        <v>-1.9134827624090309E-3</v>
      </c>
      <c r="I10" s="104">
        <v>5408.3999100000001</v>
      </c>
      <c r="J10" s="117">
        <v>57797.33584</v>
      </c>
      <c r="K10" s="402">
        <f>I10/$I$14</f>
        <v>0.13610810075785101</v>
      </c>
      <c r="L10" s="218"/>
      <c r="N10" s="199"/>
      <c r="O10" s="199"/>
      <c r="P10" s="199"/>
      <c r="Q10" s="199"/>
      <c r="R10" s="199"/>
      <c r="S10" s="199"/>
      <c r="T10" s="199"/>
      <c r="U10" s="487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199"/>
      <c r="AG10" s="199"/>
      <c r="AH10" s="199"/>
      <c r="AI10" s="199"/>
      <c r="AJ10" s="199"/>
      <c r="AK10" s="199"/>
      <c r="AL10" s="199"/>
    </row>
    <row r="11" spans="1:39" ht="11.1" customHeight="1">
      <c r="A11" s="716"/>
      <c r="B11" s="717"/>
      <c r="C11" s="345" t="s">
        <v>6</v>
      </c>
      <c r="D11" s="100">
        <v>9638</v>
      </c>
      <c r="E11" s="101">
        <v>10020.99307</v>
      </c>
      <c r="F11" s="100">
        <v>106947.66046</v>
      </c>
      <c r="G11" s="103">
        <f>E11/$E$14</f>
        <v>0.23404297058489834</v>
      </c>
      <c r="H11" s="103">
        <f t="shared" ref="H11:H13" si="0">(E11-I11)/I11</f>
        <v>6.7032410903496056E-2</v>
      </c>
      <c r="I11" s="104">
        <v>9391.4608100000005</v>
      </c>
      <c r="J11" s="117">
        <v>100363.37837000001</v>
      </c>
      <c r="K11" s="402">
        <f>I11/$I$14</f>
        <v>0.23634603865506112</v>
      </c>
      <c r="L11" s="218"/>
      <c r="N11" s="199"/>
      <c r="O11" s="199"/>
      <c r="P11" s="199"/>
      <c r="Q11" s="199"/>
      <c r="R11" s="199"/>
      <c r="S11" s="199"/>
      <c r="T11" s="199"/>
      <c r="U11" s="487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199"/>
      <c r="AG11" s="199"/>
      <c r="AH11" s="199"/>
      <c r="AI11" s="199"/>
      <c r="AJ11" s="199"/>
      <c r="AK11" s="199"/>
      <c r="AL11" s="199"/>
    </row>
    <row r="12" spans="1:39" ht="11.1" customHeight="1">
      <c r="A12" s="716"/>
      <c r="B12" s="717"/>
      <c r="C12" s="345" t="s">
        <v>7</v>
      </c>
      <c r="D12" s="100">
        <v>95117</v>
      </c>
      <c r="E12" s="101">
        <v>15934.90439</v>
      </c>
      <c r="F12" s="100">
        <v>170063.97417999999</v>
      </c>
      <c r="G12" s="103">
        <f>E12/$E$14</f>
        <v>0.37216394955773952</v>
      </c>
      <c r="H12" s="103">
        <f t="shared" si="0"/>
        <v>7.3646929248574772E-2</v>
      </c>
      <c r="I12" s="104">
        <v>14841.84787</v>
      </c>
      <c r="J12" s="117">
        <v>158611.52655000001</v>
      </c>
      <c r="K12" s="402">
        <f>I12/$I$14</f>
        <v>0.37351079042575019</v>
      </c>
      <c r="L12" s="218"/>
      <c r="N12" s="199"/>
      <c r="O12" s="199"/>
      <c r="P12" s="199"/>
      <c r="Q12" s="199"/>
      <c r="R12" s="199"/>
      <c r="S12" s="199"/>
      <c r="T12" s="199"/>
      <c r="U12" s="487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199"/>
      <c r="AG12" s="199"/>
      <c r="AH12" s="199"/>
      <c r="AI12" s="199"/>
      <c r="AJ12" s="199"/>
      <c r="AK12" s="199"/>
      <c r="AL12" s="199"/>
    </row>
    <row r="13" spans="1:39" ht="11.1" customHeight="1">
      <c r="A13" s="716"/>
      <c r="B13" s="717"/>
      <c r="C13" s="345" t="s">
        <v>107</v>
      </c>
      <c r="D13" s="100">
        <v>14</v>
      </c>
      <c r="E13" s="101">
        <v>345.43599999999998</v>
      </c>
      <c r="F13" s="100">
        <v>3686.098</v>
      </c>
      <c r="G13" s="103">
        <f>E13/$E$14</f>
        <v>8.0677500744908651E-3</v>
      </c>
      <c r="H13" s="103">
        <f t="shared" si="0"/>
        <v>-0.10850624548363796</v>
      </c>
      <c r="I13" s="104">
        <v>387.48</v>
      </c>
      <c r="J13" s="117">
        <v>4140.6880000000001</v>
      </c>
      <c r="K13" s="402">
        <f>I13/$I$14</f>
        <v>9.7513437910052968E-3</v>
      </c>
      <c r="L13" s="218"/>
      <c r="N13" s="199"/>
      <c r="O13" s="199"/>
      <c r="P13" s="199"/>
      <c r="Q13" s="199"/>
      <c r="R13" s="199"/>
      <c r="S13" s="199"/>
      <c r="T13" s="199"/>
      <c r="U13" s="487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199"/>
      <c r="AG13" s="199"/>
      <c r="AH13" s="199"/>
      <c r="AI13" s="199"/>
      <c r="AJ13" s="199"/>
      <c r="AK13" s="199"/>
      <c r="AL13" s="199"/>
    </row>
    <row r="14" spans="1:39" ht="11.1" customHeight="1">
      <c r="A14" s="718"/>
      <c r="B14" s="719"/>
      <c r="C14" s="318" t="s">
        <v>0</v>
      </c>
      <c r="D14" s="319">
        <v>105175</v>
      </c>
      <c r="E14" s="320">
        <v>42816.894030000003</v>
      </c>
      <c r="F14" s="319">
        <v>456955.37602999993</v>
      </c>
      <c r="G14" s="323">
        <f>SUM(G9:G13)</f>
        <v>0.99999999999999989</v>
      </c>
      <c r="H14" s="323">
        <f>(E14-I14)/I14</f>
        <v>7.7532398445267603E-2</v>
      </c>
      <c r="I14" s="324">
        <v>39736.061850000006</v>
      </c>
      <c r="J14" s="329">
        <v>424649.31256000005</v>
      </c>
      <c r="K14" s="403">
        <f>SUM(K9:K13)</f>
        <v>0.99999999999999989</v>
      </c>
      <c r="L14" s="218"/>
      <c r="M14" s="218"/>
      <c r="N14" s="199"/>
      <c r="O14" s="199"/>
      <c r="P14" s="199"/>
      <c r="Q14" s="199"/>
      <c r="R14" s="199"/>
      <c r="S14" s="199"/>
      <c r="T14" s="199"/>
      <c r="U14" s="487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199"/>
      <c r="AG14" s="199"/>
      <c r="AH14" s="199"/>
      <c r="AI14" s="199"/>
      <c r="AJ14" s="199"/>
      <c r="AK14" s="199"/>
      <c r="AL14" s="199"/>
    </row>
    <row r="15" spans="1:39" ht="11.1" customHeight="1">
      <c r="A15" s="720" t="str">
        <f>'3.1'!E6</f>
        <v>únor</v>
      </c>
      <c r="B15" s="721"/>
      <c r="C15" s="345" t="s">
        <v>4</v>
      </c>
      <c r="D15" s="105">
        <v>81</v>
      </c>
      <c r="E15" s="101">
        <v>9989.0609800000002</v>
      </c>
      <c r="F15" s="105">
        <v>106860.97657</v>
      </c>
      <c r="G15" s="107">
        <f>E15/$E$20</f>
        <v>0.27385623665678827</v>
      </c>
      <c r="H15" s="107">
        <f>(E15-I15)/I15</f>
        <v>0.175982543604599</v>
      </c>
      <c r="I15" s="104">
        <v>8494.2255600000008</v>
      </c>
      <c r="J15" s="118">
        <v>90731.070340000006</v>
      </c>
      <c r="K15" s="401">
        <f>I15/$I$20</f>
        <v>0.26865449945332054</v>
      </c>
      <c r="L15" s="218"/>
      <c r="M15" s="218"/>
      <c r="N15" s="199"/>
      <c r="O15" s="199"/>
      <c r="P15" s="199"/>
      <c r="Q15" s="199"/>
      <c r="R15" s="199"/>
      <c r="S15" s="199"/>
      <c r="T15" s="199"/>
      <c r="U15" s="487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199"/>
      <c r="AG15" s="199"/>
      <c r="AH15" s="199"/>
      <c r="AI15" s="199"/>
      <c r="AJ15" s="199"/>
      <c r="AK15" s="199"/>
      <c r="AL15" s="199"/>
    </row>
    <row r="16" spans="1:39" ht="11.1" customHeight="1">
      <c r="A16" s="720"/>
      <c r="B16" s="721"/>
      <c r="C16" s="345" t="s">
        <v>5</v>
      </c>
      <c r="D16" s="100">
        <v>323</v>
      </c>
      <c r="E16" s="101">
        <v>4683.4168600000003</v>
      </c>
      <c r="F16" s="100">
        <v>50102.071049999999</v>
      </c>
      <c r="G16" s="103">
        <f>E16/$E$20</f>
        <v>0.12839874724386277</v>
      </c>
      <c r="H16" s="103">
        <f>(E16-I16)/I16</f>
        <v>0.18244194803168426</v>
      </c>
      <c r="I16" s="104">
        <v>3960.8006700000001</v>
      </c>
      <c r="J16" s="117">
        <v>42306.239430000001</v>
      </c>
      <c r="K16" s="402">
        <f>I16/$I$20</f>
        <v>0.12527179952038223</v>
      </c>
      <c r="L16" s="219"/>
      <c r="M16" s="218"/>
      <c r="N16" s="199"/>
      <c r="O16" s="199"/>
      <c r="P16" s="199"/>
      <c r="Q16" s="199"/>
      <c r="R16" s="199"/>
      <c r="S16" s="199"/>
      <c r="T16" s="199"/>
      <c r="U16" s="487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199"/>
      <c r="AG16" s="199"/>
      <c r="AH16" s="199"/>
      <c r="AI16" s="199"/>
      <c r="AJ16" s="199"/>
      <c r="AK16" s="199"/>
      <c r="AL16" s="199"/>
    </row>
    <row r="17" spans="1:38" ht="11.1" customHeight="1">
      <c r="A17" s="720"/>
      <c r="B17" s="721"/>
      <c r="C17" s="345" t="s">
        <v>6</v>
      </c>
      <c r="D17" s="100">
        <v>9626</v>
      </c>
      <c r="E17" s="101">
        <v>8288.6368500000008</v>
      </c>
      <c r="F17" s="100">
        <v>88668.898759999996</v>
      </c>
      <c r="G17" s="103">
        <f>E17/$E$20</f>
        <v>0.22723806565006835</v>
      </c>
      <c r="H17" s="103">
        <f t="shared" ref="H17:H20" si="1">(E17-I17)/I17</f>
        <v>0.14202629497309113</v>
      </c>
      <c r="I17" s="104">
        <v>7257.8336300000001</v>
      </c>
      <c r="J17" s="117">
        <v>77523.835999999996</v>
      </c>
      <c r="K17" s="402">
        <f>I17/$I$20</f>
        <v>0.2295500216247055</v>
      </c>
      <c r="L17" s="218"/>
      <c r="M17" s="218"/>
      <c r="N17" s="199"/>
      <c r="O17" s="199"/>
      <c r="P17" s="199"/>
      <c r="Q17" s="199"/>
      <c r="R17" s="199"/>
      <c r="S17" s="199"/>
      <c r="T17" s="199"/>
      <c r="U17" s="487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199"/>
      <c r="AG17" s="199"/>
      <c r="AH17" s="199"/>
      <c r="AI17" s="199"/>
      <c r="AJ17" s="199"/>
      <c r="AK17" s="199"/>
      <c r="AL17" s="199"/>
    </row>
    <row r="18" spans="1:38" ht="11.1" customHeight="1">
      <c r="A18" s="720"/>
      <c r="B18" s="721"/>
      <c r="C18" s="345" t="s">
        <v>7</v>
      </c>
      <c r="D18" s="100">
        <v>95094</v>
      </c>
      <c r="E18" s="101">
        <v>13178.187380000001</v>
      </c>
      <c r="F18" s="100">
        <v>140977.01341999997</v>
      </c>
      <c r="G18" s="103">
        <f>E18/$E$20</f>
        <v>0.36128809395302947</v>
      </c>
      <c r="H18" s="103">
        <f t="shared" si="1"/>
        <v>0.14187447262653941</v>
      </c>
      <c r="I18" s="104">
        <v>11540.837189999998</v>
      </c>
      <c r="J18" s="117">
        <v>123271.10204</v>
      </c>
      <c r="K18" s="402">
        <f>I18/$I$20</f>
        <v>0.3650124212797235</v>
      </c>
      <c r="L18" s="218"/>
      <c r="M18" s="218"/>
      <c r="N18" s="199"/>
      <c r="O18" s="199"/>
      <c r="P18" s="199"/>
      <c r="Q18" s="199"/>
      <c r="R18" s="199"/>
      <c r="S18" s="199"/>
      <c r="T18" s="199"/>
      <c r="U18" s="487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199"/>
      <c r="AG18" s="199"/>
      <c r="AH18" s="199"/>
      <c r="AI18" s="199"/>
      <c r="AJ18" s="199"/>
      <c r="AK18" s="199"/>
      <c r="AL18" s="199"/>
    </row>
    <row r="19" spans="1:38" ht="11.1" customHeight="1">
      <c r="A19" s="720"/>
      <c r="B19" s="721"/>
      <c r="C19" s="345" t="s">
        <v>107</v>
      </c>
      <c r="D19" s="100">
        <v>14</v>
      </c>
      <c r="E19" s="101">
        <v>336.26299999999998</v>
      </c>
      <c r="F19" s="100">
        <v>3596.9360000000001</v>
      </c>
      <c r="G19" s="103">
        <f>E19/$E$20</f>
        <v>9.2188564962511193E-3</v>
      </c>
      <c r="H19" s="103">
        <f t="shared" si="1"/>
        <v>-7.6096483395107758E-2</v>
      </c>
      <c r="I19" s="104">
        <v>363.959</v>
      </c>
      <c r="J19" s="117">
        <v>3887.893</v>
      </c>
      <c r="K19" s="402">
        <f>I19/$I$20</f>
        <v>1.1511258121868272E-2</v>
      </c>
      <c r="L19" s="218"/>
      <c r="M19" s="218"/>
      <c r="N19" s="199"/>
      <c r="O19" s="199"/>
      <c r="P19" s="199"/>
      <c r="Q19" s="199"/>
      <c r="R19" s="199"/>
      <c r="S19" s="199"/>
      <c r="T19" s="199"/>
      <c r="U19" s="487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199"/>
      <c r="AG19" s="199"/>
      <c r="AH19" s="199"/>
      <c r="AI19" s="199"/>
      <c r="AJ19" s="199"/>
      <c r="AK19" s="199"/>
      <c r="AL19" s="199"/>
    </row>
    <row r="20" spans="1:38" ht="11.1" customHeight="1">
      <c r="A20" s="720"/>
      <c r="B20" s="721"/>
      <c r="C20" s="318" t="s">
        <v>0</v>
      </c>
      <c r="D20" s="319">
        <v>105138</v>
      </c>
      <c r="E20" s="320">
        <v>36475.565070000004</v>
      </c>
      <c r="F20" s="319">
        <v>390205.89579999994</v>
      </c>
      <c r="G20" s="323">
        <f>SUM(G15:G19)</f>
        <v>0.99999999999999989</v>
      </c>
      <c r="H20" s="323">
        <f t="shared" si="1"/>
        <v>0.15364545089356826</v>
      </c>
      <c r="I20" s="324">
        <v>31617.656049999998</v>
      </c>
      <c r="J20" s="329">
        <v>337720.14080999995</v>
      </c>
      <c r="K20" s="403">
        <f>SUM(K15:K19)</f>
        <v>1.0000000000000002</v>
      </c>
      <c r="L20" s="218"/>
      <c r="M20" s="218"/>
      <c r="N20" s="199"/>
      <c r="O20" s="199"/>
      <c r="P20" s="199"/>
      <c r="Q20" s="199"/>
      <c r="R20" s="199"/>
      <c r="S20" s="199"/>
      <c r="T20" s="199"/>
      <c r="U20" s="487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199"/>
      <c r="AG20" s="199"/>
      <c r="AH20" s="199"/>
      <c r="AI20" s="199"/>
      <c r="AJ20" s="199"/>
      <c r="AK20" s="199"/>
      <c r="AL20" s="199"/>
    </row>
    <row r="21" spans="1:38" ht="11.1" customHeight="1">
      <c r="A21" s="720" t="str">
        <f>'3.1'!F6</f>
        <v>březen</v>
      </c>
      <c r="B21" s="721"/>
      <c r="C21" s="344" t="s">
        <v>4</v>
      </c>
      <c r="D21" s="105">
        <v>81</v>
      </c>
      <c r="E21" s="250">
        <v>10731.650530000001</v>
      </c>
      <c r="F21" s="105">
        <v>114436.95548</v>
      </c>
      <c r="G21" s="107">
        <f>E21/$E$26</f>
        <v>0.30176291196777333</v>
      </c>
      <c r="H21" s="107">
        <f>(E21-I21)/I21</f>
        <v>4.6543776731466764E-2</v>
      </c>
      <c r="I21" s="462">
        <v>10254.37327</v>
      </c>
      <c r="J21" s="118">
        <v>109548.4951</v>
      </c>
      <c r="K21" s="401">
        <f>I21/$I$26</f>
        <v>0.32587061059300126</v>
      </c>
      <c r="L21" s="101"/>
      <c r="M21" s="101"/>
      <c r="N21" s="199"/>
      <c r="O21" s="199"/>
      <c r="P21" s="199"/>
      <c r="Q21" s="199"/>
      <c r="R21" s="199"/>
      <c r="S21" s="199"/>
      <c r="T21" s="199"/>
      <c r="U21" s="487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199"/>
      <c r="AG21" s="199"/>
      <c r="AH21" s="199"/>
      <c r="AI21" s="199"/>
      <c r="AJ21" s="199"/>
      <c r="AK21" s="199"/>
      <c r="AL21" s="199"/>
    </row>
    <row r="22" spans="1:38" ht="11.1" customHeight="1">
      <c r="A22" s="720"/>
      <c r="B22" s="721"/>
      <c r="C22" s="345" t="s">
        <v>5</v>
      </c>
      <c r="D22" s="100">
        <v>305</v>
      </c>
      <c r="E22" s="101">
        <v>4566.3740699999998</v>
      </c>
      <c r="F22" s="100">
        <v>48693.516680000001</v>
      </c>
      <c r="G22" s="103">
        <f>E22/$E$26</f>
        <v>0.12840171534148276</v>
      </c>
      <c r="H22" s="103">
        <f t="shared" ref="H22:H26" si="2">(E22-I22)/I22</f>
        <v>0.2045946011374668</v>
      </c>
      <c r="I22" s="104">
        <v>3790.7973899999997</v>
      </c>
      <c r="J22" s="117">
        <v>40496.722679999999</v>
      </c>
      <c r="K22" s="402">
        <f>I22/$I$26</f>
        <v>0.12046659777128002</v>
      </c>
      <c r="L22" s="101"/>
      <c r="M22" s="101"/>
      <c r="N22" s="199"/>
      <c r="O22" s="199"/>
      <c r="P22" s="199"/>
      <c r="Q22" s="199"/>
      <c r="R22" s="199"/>
      <c r="S22" s="199"/>
      <c r="T22" s="199"/>
      <c r="U22" s="487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199"/>
      <c r="AG22" s="199"/>
      <c r="AH22" s="199"/>
      <c r="AI22" s="199"/>
      <c r="AJ22" s="199"/>
      <c r="AK22" s="199"/>
      <c r="AL22" s="199"/>
    </row>
    <row r="23" spans="1:38" ht="11.1" customHeight="1">
      <c r="A23" s="720"/>
      <c r="B23" s="721"/>
      <c r="C23" s="345" t="s">
        <v>6</v>
      </c>
      <c r="D23" s="100">
        <v>9622</v>
      </c>
      <c r="E23" s="101">
        <v>7689.4303500000005</v>
      </c>
      <c r="F23" s="100">
        <v>81996.670420000009</v>
      </c>
      <c r="G23" s="103">
        <f>E23/$E$26</f>
        <v>0.2162188274117583</v>
      </c>
      <c r="H23" s="103">
        <f t="shared" si="2"/>
        <v>0.16619663792177872</v>
      </c>
      <c r="I23" s="104">
        <v>6593.59674</v>
      </c>
      <c r="J23" s="117">
        <v>70439.000440000003</v>
      </c>
      <c r="K23" s="402">
        <f>I23/$I$26</f>
        <v>0.20953590620246873</v>
      </c>
      <c r="L23" s="101"/>
      <c r="M23" s="101"/>
      <c r="N23" s="199"/>
      <c r="O23" s="199"/>
      <c r="P23" s="199"/>
      <c r="Q23" s="199"/>
      <c r="R23" s="199"/>
      <c r="S23" s="199"/>
      <c r="T23" s="199"/>
      <c r="U23" s="487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199"/>
      <c r="AG23" s="199"/>
      <c r="AH23" s="199"/>
      <c r="AI23" s="199"/>
      <c r="AJ23" s="199"/>
      <c r="AK23" s="199"/>
      <c r="AL23" s="199"/>
    </row>
    <row r="24" spans="1:38" ht="11.1" customHeight="1">
      <c r="A24" s="720"/>
      <c r="B24" s="721"/>
      <c r="C24" s="345" t="s">
        <v>7</v>
      </c>
      <c r="D24" s="100">
        <v>95064</v>
      </c>
      <c r="E24" s="101">
        <v>12228.345930000001</v>
      </c>
      <c r="F24" s="100">
        <v>130397.1504</v>
      </c>
      <c r="G24" s="103">
        <f>E24/$E$26</f>
        <v>0.34384843841780127</v>
      </c>
      <c r="H24" s="103">
        <f t="shared" si="2"/>
        <v>0.16685152696108971</v>
      </c>
      <c r="I24" s="104">
        <v>10479.778829999999</v>
      </c>
      <c r="J24" s="117">
        <v>111955.71528999999</v>
      </c>
      <c r="K24" s="402">
        <f>I24/$I$26</f>
        <v>0.33303370535600835</v>
      </c>
      <c r="L24" s="101"/>
      <c r="M24" s="101"/>
      <c r="N24" s="199"/>
      <c r="O24" s="199"/>
      <c r="P24" s="199"/>
      <c r="Q24" s="199"/>
      <c r="R24" s="199"/>
      <c r="S24" s="199"/>
      <c r="T24" s="199"/>
      <c r="U24" s="487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199"/>
      <c r="AG24" s="199"/>
      <c r="AH24" s="199"/>
      <c r="AI24" s="199"/>
      <c r="AJ24" s="199"/>
      <c r="AK24" s="199"/>
      <c r="AL24" s="199"/>
    </row>
    <row r="25" spans="1:38" ht="11.1" customHeight="1">
      <c r="A25" s="720"/>
      <c r="B25" s="721"/>
      <c r="C25" s="345" t="s">
        <v>107</v>
      </c>
      <c r="D25" s="100">
        <v>14</v>
      </c>
      <c r="E25" s="101">
        <v>347.38499999999999</v>
      </c>
      <c r="F25" s="100">
        <v>3704.326</v>
      </c>
      <c r="G25" s="103">
        <f>E25/$E$26</f>
        <v>9.7681068611842805E-3</v>
      </c>
      <c r="H25" s="103">
        <f t="shared" si="2"/>
        <v>-4.844217305114161E-3</v>
      </c>
      <c r="I25" s="104">
        <v>349.07600000000002</v>
      </c>
      <c r="J25" s="117">
        <v>3729.4189999999999</v>
      </c>
      <c r="K25" s="402">
        <f>I25/$I$26</f>
        <v>1.1093180077241572E-2</v>
      </c>
      <c r="L25" s="101"/>
      <c r="M25" s="101"/>
      <c r="N25" s="199"/>
      <c r="O25" s="199"/>
      <c r="P25" s="199"/>
      <c r="Q25" s="199"/>
      <c r="R25" s="199"/>
      <c r="S25" s="199"/>
      <c r="T25" s="199"/>
      <c r="U25" s="487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199"/>
      <c r="AG25" s="199"/>
      <c r="AH25" s="199"/>
      <c r="AI25" s="199"/>
      <c r="AJ25" s="199"/>
      <c r="AK25" s="199"/>
      <c r="AL25" s="199"/>
    </row>
    <row r="26" spans="1:38" ht="11.1" customHeight="1">
      <c r="A26" s="720"/>
      <c r="B26" s="721"/>
      <c r="C26" s="318" t="s">
        <v>0</v>
      </c>
      <c r="D26" s="319">
        <v>105086</v>
      </c>
      <c r="E26" s="320">
        <v>35563.185880000005</v>
      </c>
      <c r="F26" s="319">
        <v>379228.61898000003</v>
      </c>
      <c r="G26" s="323">
        <f>SUM(G21:G25)</f>
        <v>0.99999999999999989</v>
      </c>
      <c r="H26" s="323">
        <f t="shared" si="2"/>
        <v>0.13015167209219428</v>
      </c>
      <c r="I26" s="324">
        <v>31467.622230000001</v>
      </c>
      <c r="J26" s="329">
        <v>336169.35251</v>
      </c>
      <c r="K26" s="403">
        <f>SUM(K21:K25)</f>
        <v>1</v>
      </c>
      <c r="N26" s="199"/>
      <c r="O26" s="199"/>
      <c r="P26" s="199"/>
      <c r="Q26" s="199"/>
      <c r="R26" s="199"/>
      <c r="S26" s="199"/>
      <c r="T26" s="199"/>
      <c r="U26" s="487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199"/>
      <c r="AG26" s="199"/>
      <c r="AH26" s="199"/>
      <c r="AI26" s="199"/>
      <c r="AJ26" s="199"/>
      <c r="AK26" s="199"/>
      <c r="AL26" s="199"/>
    </row>
    <row r="27" spans="1:38" ht="11.1" customHeight="1">
      <c r="A27" s="722" t="str">
        <f>'3.1'!G6</f>
        <v>I. čtvrtletí</v>
      </c>
      <c r="B27" s="723"/>
      <c r="C27" s="345" t="s">
        <v>4</v>
      </c>
      <c r="D27" s="100">
        <f>D21</f>
        <v>81</v>
      </c>
      <c r="E27" s="101">
        <f>E9+E15+E21</f>
        <v>31838.22105</v>
      </c>
      <c r="F27" s="100">
        <f>F9+F15+F21</f>
        <v>339946.21736999997</v>
      </c>
      <c r="G27" s="103">
        <f>E27/$E$32</f>
        <v>0.27720205703031869</v>
      </c>
      <c r="H27" s="103">
        <f>(E27-I27)/I27</f>
        <v>0.11887867997061935</v>
      </c>
      <c r="I27" s="104">
        <f>I9+I15+I21</f>
        <v>28455.472089999999</v>
      </c>
      <c r="J27" s="117">
        <f>J9+J15+J21</f>
        <v>304015.94923999999</v>
      </c>
      <c r="K27" s="402">
        <f>I27/$I$32</f>
        <v>0.27674675367995516</v>
      </c>
      <c r="N27" s="199"/>
      <c r="O27" s="199"/>
      <c r="P27" s="199"/>
      <c r="Q27" s="199"/>
      <c r="R27" s="199"/>
      <c r="S27" s="199"/>
      <c r="T27" s="199"/>
      <c r="U27" s="487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199"/>
      <c r="AG27" s="199"/>
      <c r="AH27" s="199"/>
      <c r="AI27" s="199"/>
      <c r="AJ27" s="199"/>
      <c r="AK27" s="199"/>
      <c r="AL27" s="199"/>
    </row>
    <row r="28" spans="1:38" ht="11.1" customHeight="1">
      <c r="A28" s="720"/>
      <c r="B28" s="721"/>
      <c r="C28" s="345" t="s">
        <v>5</v>
      </c>
      <c r="D28" s="100">
        <f>D22</f>
        <v>305</v>
      </c>
      <c r="E28" s="101">
        <f t="shared" ref="E28:F28" si="3">E10+E16+E22</f>
        <v>14647.84196</v>
      </c>
      <c r="F28" s="100">
        <f t="shared" si="3"/>
        <v>156404.94579999999</v>
      </c>
      <c r="G28" s="103">
        <f>E28/$E$32</f>
        <v>0.12753262551919542</v>
      </c>
      <c r="H28" s="103">
        <f t="shared" ref="H28:H31" si="4">(E28-I28)/I28</f>
        <v>0.11305807139117661</v>
      </c>
      <c r="I28" s="104">
        <f t="shared" ref="I28:J28" si="5">I10+I16+I22</f>
        <v>13159.99797</v>
      </c>
      <c r="J28" s="117">
        <f t="shared" si="5"/>
        <v>140600.29795000001</v>
      </c>
      <c r="K28" s="402">
        <f>I28/$I$32</f>
        <v>0.12798897537574822</v>
      </c>
      <c r="N28" s="199"/>
      <c r="O28" s="199"/>
      <c r="P28" s="199"/>
      <c r="Q28" s="199"/>
      <c r="R28" s="199"/>
      <c r="S28" s="199"/>
      <c r="T28" s="199"/>
      <c r="U28" s="487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199"/>
      <c r="AG28" s="199"/>
      <c r="AH28" s="199"/>
      <c r="AI28" s="199"/>
      <c r="AJ28" s="199"/>
      <c r="AK28" s="199"/>
      <c r="AL28" s="199"/>
    </row>
    <row r="29" spans="1:38" ht="11.1" customHeight="1">
      <c r="A29" s="720"/>
      <c r="B29" s="721"/>
      <c r="C29" s="345" t="s">
        <v>6</v>
      </c>
      <c r="D29" s="100">
        <f>D23</f>
        <v>9622</v>
      </c>
      <c r="E29" s="101">
        <f t="shared" ref="E29:F29" si="6">E11+E17+E23</f>
        <v>25999.060270000002</v>
      </c>
      <c r="F29" s="100">
        <f t="shared" si="6"/>
        <v>277613.22964000003</v>
      </c>
      <c r="G29" s="103">
        <f>E29/$E$32</f>
        <v>0.22636292952364037</v>
      </c>
      <c r="H29" s="103">
        <f t="shared" si="4"/>
        <v>0.11858116396344111</v>
      </c>
      <c r="I29" s="104">
        <f t="shared" ref="I29:J29" si="7">I11+I17+I23</f>
        <v>23242.891180000002</v>
      </c>
      <c r="J29" s="117">
        <f t="shared" si="7"/>
        <v>248326.21481</v>
      </c>
      <c r="K29" s="402">
        <f>I29/$I$32</f>
        <v>0.22605123752144587</v>
      </c>
      <c r="N29" s="199"/>
      <c r="O29" s="199"/>
      <c r="P29" s="199"/>
      <c r="Q29" s="199"/>
      <c r="R29" s="199"/>
      <c r="S29" s="199"/>
      <c r="T29" s="199"/>
      <c r="U29" s="487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199"/>
      <c r="AG29" s="199"/>
      <c r="AH29" s="199"/>
      <c r="AI29" s="199"/>
      <c r="AJ29" s="199"/>
      <c r="AK29" s="199"/>
      <c r="AL29" s="199"/>
    </row>
    <row r="30" spans="1:38" ht="11.1" customHeight="1">
      <c r="A30" s="720"/>
      <c r="B30" s="721"/>
      <c r="C30" s="345" t="s">
        <v>7</v>
      </c>
      <c r="D30" s="100">
        <f>D24</f>
        <v>95064</v>
      </c>
      <c r="E30" s="101">
        <f t="shared" ref="E30:F31" si="8">E12+E18+E24</f>
        <v>41341.437700000002</v>
      </c>
      <c r="F30" s="100">
        <f t="shared" si="8"/>
        <v>441438.13799999998</v>
      </c>
      <c r="G30" s="103">
        <f>E30/$E$32</f>
        <v>0.3599425845129236</v>
      </c>
      <c r="H30" s="103">
        <f t="shared" si="4"/>
        <v>0.12150500366349774</v>
      </c>
      <c r="I30" s="104">
        <f t="shared" ref="I30:J30" si="9">I12+I18+I24</f>
        <v>36862.463889999999</v>
      </c>
      <c r="J30" s="117">
        <f t="shared" si="9"/>
        <v>393838.34387999994</v>
      </c>
      <c r="K30" s="402">
        <f>I30/$I$32</f>
        <v>0.35850985644997158</v>
      </c>
      <c r="N30" s="199"/>
      <c r="O30" s="199"/>
      <c r="P30" s="199"/>
      <c r="Q30" s="199"/>
      <c r="R30" s="199"/>
      <c r="S30" s="199"/>
      <c r="T30" s="199"/>
      <c r="U30" s="487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199"/>
      <c r="AG30" s="199"/>
      <c r="AH30" s="199"/>
      <c r="AI30" s="199"/>
      <c r="AJ30" s="199"/>
      <c r="AK30" s="199"/>
      <c r="AL30" s="199"/>
    </row>
    <row r="31" spans="1:38" ht="11.1" customHeight="1">
      <c r="A31" s="720"/>
      <c r="B31" s="721"/>
      <c r="C31" s="345" t="s">
        <v>107</v>
      </c>
      <c r="D31" s="100">
        <f>D25</f>
        <v>14</v>
      </c>
      <c r="E31" s="101">
        <f>E13+E19+E25</f>
        <v>1029.0839999999998</v>
      </c>
      <c r="F31" s="100">
        <f t="shared" si="8"/>
        <v>10987.36</v>
      </c>
      <c r="G31" s="103">
        <f>E31/$E$32</f>
        <v>8.959803413921847E-3</v>
      </c>
      <c r="H31" s="103">
        <f t="shared" si="4"/>
        <v>-6.4906884504073337E-2</v>
      </c>
      <c r="I31" s="104">
        <f>I13+I19+I25</f>
        <v>1100.5150000000001</v>
      </c>
      <c r="J31" s="117">
        <f t="shared" ref="J31" si="10">J13+J19+J25</f>
        <v>11758</v>
      </c>
      <c r="K31" s="402">
        <f>I31/$I$32</f>
        <v>1.0703176972879241E-2</v>
      </c>
      <c r="N31" s="199"/>
      <c r="O31" s="199"/>
      <c r="P31" s="199"/>
      <c r="Q31" s="199"/>
      <c r="R31" s="199"/>
      <c r="S31" s="199"/>
      <c r="T31" s="199"/>
      <c r="U31" s="487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199"/>
      <c r="AG31" s="199"/>
      <c r="AH31" s="199"/>
      <c r="AI31" s="199"/>
      <c r="AJ31" s="199"/>
      <c r="AK31" s="199"/>
      <c r="AL31" s="199"/>
    </row>
    <row r="32" spans="1:38" ht="11.1" customHeight="1">
      <c r="A32" s="720"/>
      <c r="B32" s="721"/>
      <c r="C32" s="318" t="s">
        <v>0</v>
      </c>
      <c r="D32" s="319">
        <f>SUM(D27:D31)</f>
        <v>105086</v>
      </c>
      <c r="E32" s="320">
        <f>SUM(E27:E31)</f>
        <v>114855.64498000001</v>
      </c>
      <c r="F32" s="319">
        <f>SUM(F27:F31)</f>
        <v>1226389.89081</v>
      </c>
      <c r="G32" s="323">
        <f>SUM(G27:G31)</f>
        <v>1</v>
      </c>
      <c r="H32" s="323">
        <f>(E32-I32)/I32</f>
        <v>0.11704092588936008</v>
      </c>
      <c r="I32" s="324">
        <f>SUM(I27:I31)</f>
        <v>102821.34013</v>
      </c>
      <c r="J32" s="329">
        <f>SUM(J27:J31)</f>
        <v>1098538.8058799999</v>
      </c>
      <c r="K32" s="403">
        <f>SUM(K27:K31)</f>
        <v>1</v>
      </c>
      <c r="N32" s="199"/>
      <c r="O32" s="199"/>
      <c r="P32" s="199"/>
      <c r="Q32" s="199"/>
      <c r="R32" s="199"/>
      <c r="S32" s="199"/>
      <c r="T32" s="199"/>
      <c r="U32" s="487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199"/>
      <c r="AG32" s="199"/>
      <c r="AH32" s="199"/>
      <c r="AI32" s="199"/>
      <c r="AJ32" s="199"/>
      <c r="AK32" s="199"/>
      <c r="AL32" s="199"/>
    </row>
    <row r="33" spans="1:11" ht="9.9" customHeight="1">
      <c r="A33" s="119"/>
      <c r="B33" s="120"/>
      <c r="C33" s="121"/>
      <c r="D33" s="90"/>
      <c r="E33" s="90"/>
      <c r="F33" s="90"/>
      <c r="G33" s="122"/>
      <c r="H33" s="123"/>
      <c r="I33" s="124"/>
      <c r="J33" s="124"/>
      <c r="K33" s="125"/>
    </row>
    <row r="34" spans="1:11" ht="12.9" customHeight="1">
      <c r="A34" s="755" t="s">
        <v>38</v>
      </c>
      <c r="B34" s="756"/>
      <c r="C34" s="756"/>
      <c r="D34" s="757"/>
      <c r="E34" s="299"/>
      <c r="F34" s="299"/>
      <c r="G34" s="300"/>
      <c r="H34" s="290"/>
      <c r="I34" s="301"/>
      <c r="J34" s="301"/>
      <c r="K34" s="404"/>
    </row>
    <row r="35" spans="1:11" ht="24.9" customHeight="1">
      <c r="A35" s="400"/>
      <c r="B35" s="293"/>
      <c r="C35" s="302"/>
      <c r="D35" s="303"/>
      <c r="E35" s="699">
        <f>'3.1'!D4</f>
        <v>2021</v>
      </c>
      <c r="F35" s="724"/>
      <c r="G35" s="725"/>
      <c r="H35" s="304"/>
      <c r="I35" s="702">
        <f>E35-1</f>
        <v>2020</v>
      </c>
      <c r="J35" s="726"/>
      <c r="K35" s="726"/>
    </row>
    <row r="36" spans="1:11" ht="24.9" customHeight="1">
      <c r="A36" s="400"/>
      <c r="B36" s="293"/>
      <c r="C36" s="294"/>
      <c r="D36" s="295"/>
      <c r="E36" s="695" t="s">
        <v>65</v>
      </c>
      <c r="F36" s="698"/>
      <c r="G36" s="745" t="s">
        <v>35</v>
      </c>
      <c r="H36" s="706" t="s">
        <v>270</v>
      </c>
      <c r="I36" s="751" t="s">
        <v>65</v>
      </c>
      <c r="J36" s="752"/>
      <c r="K36" s="691" t="s">
        <v>35</v>
      </c>
    </row>
    <row r="37" spans="1:11" ht="24.9" customHeight="1">
      <c r="A37" s="400"/>
      <c r="B37" s="296"/>
      <c r="C37" s="296"/>
      <c r="D37" s="704" t="s">
        <v>211</v>
      </c>
      <c r="E37" s="697"/>
      <c r="F37" s="704"/>
      <c r="G37" s="706"/>
      <c r="H37" s="706"/>
      <c r="I37" s="751"/>
      <c r="J37" s="753"/>
      <c r="K37" s="693"/>
    </row>
    <row r="38" spans="1:11" ht="15" customHeight="1">
      <c r="A38" s="754" t="s">
        <v>210</v>
      </c>
      <c r="B38" s="754"/>
      <c r="C38" s="348" t="s">
        <v>237</v>
      </c>
      <c r="D38" s="705"/>
      <c r="E38" s="347" t="s">
        <v>278</v>
      </c>
      <c r="F38" s="630" t="s">
        <v>273</v>
      </c>
      <c r="G38" s="707"/>
      <c r="H38" s="707"/>
      <c r="I38" s="297" t="s">
        <v>279</v>
      </c>
      <c r="J38" s="298" t="s">
        <v>273</v>
      </c>
      <c r="K38" s="750"/>
    </row>
    <row r="39" spans="1:11" ht="11.1" customHeight="1">
      <c r="A39" s="714" t="str">
        <f>'3.1'!D6</f>
        <v>leden</v>
      </c>
      <c r="B39" s="715"/>
      <c r="C39" s="345" t="s">
        <v>4</v>
      </c>
      <c r="D39" s="105">
        <v>199</v>
      </c>
      <c r="E39" s="101">
        <v>51447.089</v>
      </c>
      <c r="F39" s="105">
        <v>549696.16147000017</v>
      </c>
      <c r="G39" s="107">
        <f>E39/$E$44</f>
        <v>0.31222023908502461</v>
      </c>
      <c r="H39" s="107">
        <f>(E39-I39)/I39</f>
        <v>-4.3341339410923337E-2</v>
      </c>
      <c r="I39" s="104">
        <v>53777.894999999997</v>
      </c>
      <c r="J39" s="118">
        <v>573515.93657000014</v>
      </c>
      <c r="K39" s="401">
        <f>I39/$I$44</f>
        <v>0.32240944244604314</v>
      </c>
    </row>
    <row r="40" spans="1:11" ht="11.1" customHeight="1">
      <c r="A40" s="716"/>
      <c r="B40" s="717"/>
      <c r="C40" s="345" t="s">
        <v>5</v>
      </c>
      <c r="D40" s="100">
        <v>843</v>
      </c>
      <c r="E40" s="101">
        <v>16814.594000000001</v>
      </c>
      <c r="F40" s="100">
        <v>179658.78856000016</v>
      </c>
      <c r="G40" s="103">
        <f t="shared" ref="G40:G41" si="11">E40/$E$44</f>
        <v>0.10204380191068965</v>
      </c>
      <c r="H40" s="103">
        <f>(E40-I40)/I40</f>
        <v>-5.2241869882038959E-2</v>
      </c>
      <c r="I40" s="104">
        <v>17741.440000000002</v>
      </c>
      <c r="J40" s="117">
        <v>189204.18466999961</v>
      </c>
      <c r="K40" s="402">
        <f t="shared" ref="K40:K43" si="12">I40/$I$44</f>
        <v>0.10636354916067148</v>
      </c>
    </row>
    <row r="41" spans="1:11" ht="11.1" customHeight="1">
      <c r="A41" s="716"/>
      <c r="B41" s="717"/>
      <c r="C41" s="345" t="s">
        <v>6</v>
      </c>
      <c r="D41" s="100">
        <v>24204</v>
      </c>
      <c r="E41" s="101">
        <v>25835.637999999999</v>
      </c>
      <c r="F41" s="100">
        <v>276045.35443000001</v>
      </c>
      <c r="G41" s="103">
        <f t="shared" si="11"/>
        <v>0.15679038853440566</v>
      </c>
      <c r="H41" s="103">
        <f t="shared" ref="H41:H43" si="13">(E41-I41)/I41</f>
        <v>-3.330566090232738E-2</v>
      </c>
      <c r="I41" s="104">
        <v>26725.757000000001</v>
      </c>
      <c r="J41" s="117">
        <v>285017.41149000003</v>
      </c>
      <c r="K41" s="402">
        <f t="shared" si="12"/>
        <v>0.16022636091127099</v>
      </c>
    </row>
    <row r="42" spans="1:11" ht="11.1" customHeight="1">
      <c r="A42" s="716"/>
      <c r="B42" s="717"/>
      <c r="C42" s="345" t="s">
        <v>7</v>
      </c>
      <c r="D42" s="100">
        <v>358257</v>
      </c>
      <c r="E42" s="101">
        <v>69583.5</v>
      </c>
      <c r="F42" s="100">
        <v>743477.4</v>
      </c>
      <c r="G42" s="103">
        <f>E42/$E$44</f>
        <v>0.42228583635456635</v>
      </c>
      <c r="H42" s="103">
        <f t="shared" si="13"/>
        <v>3.2553936284031582E-2</v>
      </c>
      <c r="I42" s="104">
        <v>67389.7</v>
      </c>
      <c r="J42" s="117">
        <v>718680.1</v>
      </c>
      <c r="K42" s="402">
        <f t="shared" si="12"/>
        <v>0.40401498800959229</v>
      </c>
    </row>
    <row r="43" spans="1:11" ht="11.1" customHeight="1">
      <c r="A43" s="716"/>
      <c r="B43" s="717"/>
      <c r="C43" s="345" t="s">
        <v>107</v>
      </c>
      <c r="D43" s="100">
        <v>27</v>
      </c>
      <c r="E43" s="101">
        <v>1097.3789999999999</v>
      </c>
      <c r="F43" s="100">
        <v>11725.135839999999</v>
      </c>
      <c r="G43" s="103">
        <f>E43/$E$44</f>
        <v>6.6597341153137981E-3</v>
      </c>
      <c r="H43" s="103">
        <f t="shared" si="13"/>
        <v>-5.8211924394614672E-2</v>
      </c>
      <c r="I43" s="104">
        <v>1165.2080000000001</v>
      </c>
      <c r="J43" s="117">
        <v>12426.3902</v>
      </c>
      <c r="K43" s="402">
        <f t="shared" si="12"/>
        <v>6.9856594724220632E-3</v>
      </c>
    </row>
    <row r="44" spans="1:11" ht="11.1" customHeight="1">
      <c r="A44" s="718"/>
      <c r="B44" s="719"/>
      <c r="C44" s="318" t="s">
        <v>0</v>
      </c>
      <c r="D44" s="319">
        <v>383530</v>
      </c>
      <c r="E44" s="320">
        <v>164778.19999999998</v>
      </c>
      <c r="F44" s="319">
        <v>1760602.8403</v>
      </c>
      <c r="G44" s="323">
        <f>SUM(G39:G43)</f>
        <v>1</v>
      </c>
      <c r="H44" s="323">
        <f>(E44-I44)/I44</f>
        <v>-1.21211031175061E-2</v>
      </c>
      <c r="I44" s="324">
        <v>166800</v>
      </c>
      <c r="J44" s="329">
        <v>1778844.0229299997</v>
      </c>
      <c r="K44" s="403">
        <f>SUM(K39:K43)</f>
        <v>1</v>
      </c>
    </row>
    <row r="45" spans="1:11" ht="11.1" customHeight="1">
      <c r="A45" s="714" t="str">
        <f>'3.1'!E6</f>
        <v>únor</v>
      </c>
      <c r="B45" s="715"/>
      <c r="C45" s="345" t="s">
        <v>4</v>
      </c>
      <c r="D45" s="105">
        <v>199</v>
      </c>
      <c r="E45" s="101">
        <v>47501.216</v>
      </c>
      <c r="F45" s="105">
        <v>507637.97060999967</v>
      </c>
      <c r="G45" s="107">
        <f>E45/$E$50</f>
        <v>0.31416210481899109</v>
      </c>
      <c r="H45" s="107">
        <f>(E45-I45)/I45</f>
        <v>0.11231535745036671</v>
      </c>
      <c r="I45" s="104">
        <v>42704.810000000005</v>
      </c>
      <c r="J45" s="118">
        <v>455493.93711999984</v>
      </c>
      <c r="K45" s="401">
        <f>I45/$I$50</f>
        <v>0.33104606525911712</v>
      </c>
    </row>
    <row r="46" spans="1:11" ht="11.1" customHeight="1">
      <c r="A46" s="716"/>
      <c r="B46" s="717"/>
      <c r="C46" s="345" t="s">
        <v>5</v>
      </c>
      <c r="D46" s="100">
        <v>843</v>
      </c>
      <c r="E46" s="101">
        <v>15360.866</v>
      </c>
      <c r="F46" s="100">
        <v>164159.12420000002</v>
      </c>
      <c r="G46" s="103">
        <f t="shared" ref="G46:G48" si="14">E46/$E$50</f>
        <v>0.1015932306743995</v>
      </c>
      <c r="H46" s="103">
        <f>(E46-I46)/I46</f>
        <v>0.16886418754099072</v>
      </c>
      <c r="I46" s="104">
        <v>13141.703</v>
      </c>
      <c r="J46" s="117">
        <v>140170.66090999989</v>
      </c>
      <c r="K46" s="402">
        <f t="shared" ref="K46:K49" si="15">I46/$I$50</f>
        <v>0.10187398255498466</v>
      </c>
    </row>
    <row r="47" spans="1:11" ht="11.1" customHeight="1">
      <c r="A47" s="716"/>
      <c r="B47" s="717"/>
      <c r="C47" s="345" t="s">
        <v>6</v>
      </c>
      <c r="D47" s="100">
        <v>24188</v>
      </c>
      <c r="E47" s="101">
        <v>23885.853000000003</v>
      </c>
      <c r="F47" s="100">
        <v>255264.8958</v>
      </c>
      <c r="G47" s="103">
        <f t="shared" si="14"/>
        <v>0.15797553169748357</v>
      </c>
      <c r="H47" s="103">
        <f t="shared" ref="H47:H49" si="16">(E47-I47)/I47</f>
        <v>0.20319399952790773</v>
      </c>
      <c r="I47" s="104">
        <v>19852.037999999997</v>
      </c>
      <c r="J47" s="117">
        <v>211744.17574000001</v>
      </c>
      <c r="K47" s="402">
        <f t="shared" si="15"/>
        <v>0.15389224462711509</v>
      </c>
    </row>
    <row r="48" spans="1:11" ht="11.1" customHeight="1">
      <c r="A48" s="716"/>
      <c r="B48" s="717"/>
      <c r="C48" s="345" t="s">
        <v>7</v>
      </c>
      <c r="D48" s="100">
        <v>358124</v>
      </c>
      <c r="E48" s="101">
        <v>63407.4</v>
      </c>
      <c r="F48" s="100">
        <v>677625.2</v>
      </c>
      <c r="G48" s="103">
        <f t="shared" si="14"/>
        <v>0.41936194317845876</v>
      </c>
      <c r="H48" s="103">
        <f t="shared" si="16"/>
        <v>0.21471278460521656</v>
      </c>
      <c r="I48" s="104">
        <v>52199.5</v>
      </c>
      <c r="J48" s="117">
        <v>556765.1</v>
      </c>
      <c r="K48" s="402">
        <f t="shared" si="15"/>
        <v>0.40464854154586521</v>
      </c>
    </row>
    <row r="49" spans="1:11" ht="11.1" customHeight="1">
      <c r="A49" s="716"/>
      <c r="B49" s="717"/>
      <c r="C49" s="345" t="s">
        <v>107</v>
      </c>
      <c r="D49" s="100">
        <v>27</v>
      </c>
      <c r="E49" s="101">
        <v>1044.365</v>
      </c>
      <c r="F49" s="100">
        <v>11160.969529999998</v>
      </c>
      <c r="G49" s="103">
        <f>E49/$E$50</f>
        <v>6.9071896306672573E-3</v>
      </c>
      <c r="H49" s="103">
        <f t="shared" si="16"/>
        <v>-5.1912352514504545E-2</v>
      </c>
      <c r="I49" s="104">
        <v>1101.549</v>
      </c>
      <c r="J49" s="117">
        <v>11749.2328</v>
      </c>
      <c r="K49" s="402">
        <f t="shared" si="15"/>
        <v>8.539166012917869E-3</v>
      </c>
    </row>
    <row r="50" spans="1:11" ht="11.1" customHeight="1">
      <c r="A50" s="718"/>
      <c r="B50" s="719"/>
      <c r="C50" s="318" t="s">
        <v>0</v>
      </c>
      <c r="D50" s="319">
        <v>383381</v>
      </c>
      <c r="E50" s="320">
        <v>151199.69999999998</v>
      </c>
      <c r="F50" s="319">
        <v>1615848.1601399996</v>
      </c>
      <c r="G50" s="323">
        <f>SUM(G45:G49)</f>
        <v>1.0000000000000002</v>
      </c>
      <c r="H50" s="323">
        <f t="shared" ref="H50" si="17">(E50-I50)/I50</f>
        <v>0.17209433207544811</v>
      </c>
      <c r="I50" s="324">
        <v>128999.6</v>
      </c>
      <c r="J50" s="329">
        <v>1375923.1065699998</v>
      </c>
      <c r="K50" s="403">
        <f>SUM(K45:K49)</f>
        <v>0.99999999999999989</v>
      </c>
    </row>
    <row r="51" spans="1:11" ht="11.1" customHeight="1">
      <c r="A51" s="720" t="str">
        <f>'3.1'!F6</f>
        <v>březen</v>
      </c>
      <c r="B51" s="721"/>
      <c r="C51" s="344" t="s">
        <v>4</v>
      </c>
      <c r="D51" s="105">
        <v>198</v>
      </c>
      <c r="E51" s="250">
        <v>45255.743000000002</v>
      </c>
      <c r="F51" s="105">
        <v>482974.82861000008</v>
      </c>
      <c r="G51" s="107">
        <f>E51/$E$56</f>
        <v>0.33532335517906958</v>
      </c>
      <c r="H51" s="107">
        <f>(E51-I51)/I51</f>
        <v>9.8149674263409967E-2</v>
      </c>
      <c r="I51" s="462">
        <v>41210.905999999995</v>
      </c>
      <c r="J51" s="118">
        <v>439611.26945999992</v>
      </c>
      <c r="K51" s="401">
        <f>I51/$I$56</f>
        <v>0.34460765679470912</v>
      </c>
    </row>
    <row r="52" spans="1:11" ht="11.1" customHeight="1">
      <c r="A52" s="720"/>
      <c r="B52" s="721"/>
      <c r="C52" s="345" t="s">
        <v>5</v>
      </c>
      <c r="D52" s="100">
        <v>827</v>
      </c>
      <c r="E52" s="101">
        <v>13752.109999999999</v>
      </c>
      <c r="F52" s="100">
        <v>146764.2729400002</v>
      </c>
      <c r="G52" s="103">
        <f t="shared" ref="G52:G55" si="18">E52/$E$56</f>
        <v>0.10189654086535789</v>
      </c>
      <c r="H52" s="103">
        <f t="shared" ref="H52:H55" si="19">(E52-I52)/I52</f>
        <v>0.13687043368548565</v>
      </c>
      <c r="I52" s="104">
        <v>12096.462000000001</v>
      </c>
      <c r="J52" s="117">
        <v>129037.62851999993</v>
      </c>
      <c r="K52" s="402">
        <f t="shared" ref="K52:K55" si="20">I52/$I$56</f>
        <v>0.10115122014852675</v>
      </c>
    </row>
    <row r="53" spans="1:11" ht="11.1" customHeight="1">
      <c r="A53" s="720"/>
      <c r="B53" s="721"/>
      <c r="C53" s="345" t="s">
        <v>6</v>
      </c>
      <c r="D53" s="100">
        <v>24193</v>
      </c>
      <c r="E53" s="101">
        <v>20140.954999999998</v>
      </c>
      <c r="F53" s="100">
        <v>214946.82034999999</v>
      </c>
      <c r="G53" s="103">
        <f t="shared" si="18"/>
        <v>0.14923481881870013</v>
      </c>
      <c r="H53" s="103">
        <f t="shared" si="19"/>
        <v>8.3561436230779301E-2</v>
      </c>
      <c r="I53" s="104">
        <v>18587.737000000001</v>
      </c>
      <c r="J53" s="117">
        <v>198281.85619999998</v>
      </c>
      <c r="K53" s="402">
        <f t="shared" si="20"/>
        <v>0.15543158630597245</v>
      </c>
    </row>
    <row r="54" spans="1:11" ht="11.1" customHeight="1">
      <c r="A54" s="720"/>
      <c r="B54" s="721"/>
      <c r="C54" s="345" t="s">
        <v>7</v>
      </c>
      <c r="D54" s="100">
        <v>357967</v>
      </c>
      <c r="E54" s="101">
        <v>54698.400000000001</v>
      </c>
      <c r="F54" s="100">
        <v>583748.30000000005</v>
      </c>
      <c r="G54" s="103">
        <f t="shared" si="18"/>
        <v>0.40528891572781867</v>
      </c>
      <c r="H54" s="103">
        <f t="shared" si="19"/>
        <v>0.17294722869708981</v>
      </c>
      <c r="I54" s="104">
        <v>46633.3</v>
      </c>
      <c r="J54" s="117">
        <v>497454.7</v>
      </c>
      <c r="K54" s="402">
        <f t="shared" si="20"/>
        <v>0.38994998657890978</v>
      </c>
    </row>
    <row r="55" spans="1:11" ht="11.1" customHeight="1">
      <c r="A55" s="720"/>
      <c r="B55" s="721"/>
      <c r="C55" s="345" t="s">
        <v>107</v>
      </c>
      <c r="D55" s="100">
        <v>27</v>
      </c>
      <c r="E55" s="101">
        <v>1114.2919999999999</v>
      </c>
      <c r="F55" s="100">
        <v>11891.866400000001</v>
      </c>
      <c r="G55" s="103">
        <f t="shared" si="18"/>
        <v>8.2563694090536932E-3</v>
      </c>
      <c r="H55" s="103">
        <f t="shared" si="19"/>
        <v>5.1719923170944676E-2</v>
      </c>
      <c r="I55" s="104">
        <v>1059.4949999999999</v>
      </c>
      <c r="J55" s="117">
        <v>11302.027629999999</v>
      </c>
      <c r="K55" s="402">
        <f t="shared" si="20"/>
        <v>8.8595501718819383E-3</v>
      </c>
    </row>
    <row r="56" spans="1:11" ht="11.1" customHeight="1">
      <c r="A56" s="720"/>
      <c r="B56" s="721"/>
      <c r="C56" s="318" t="s">
        <v>0</v>
      </c>
      <c r="D56" s="319">
        <v>383212</v>
      </c>
      <c r="E56" s="320">
        <v>134961.5</v>
      </c>
      <c r="F56" s="319">
        <v>1440326.0883000002</v>
      </c>
      <c r="G56" s="323">
        <f>SUM(G51:G55)</f>
        <v>1</v>
      </c>
      <c r="H56" s="323">
        <f t="shared" ref="H56" si="21">(E56-I56)/I56</f>
        <v>0.12855481198348667</v>
      </c>
      <c r="I56" s="324">
        <v>119587.9</v>
      </c>
      <c r="J56" s="329">
        <v>1275687.4818099998</v>
      </c>
      <c r="K56" s="403">
        <f>SUM(K51:K55)</f>
        <v>1</v>
      </c>
    </row>
    <row r="57" spans="1:11" ht="11.1" customHeight="1">
      <c r="A57" s="722" t="str">
        <f>'3.1'!G6</f>
        <v>I. čtvrtletí</v>
      </c>
      <c r="B57" s="723"/>
      <c r="C57" s="345" t="s">
        <v>4</v>
      </c>
      <c r="D57" s="100">
        <f>D51</f>
        <v>198</v>
      </c>
      <c r="E57" s="101">
        <f>E39+E45+E51</f>
        <v>144204.04800000001</v>
      </c>
      <c r="F57" s="100">
        <f>F39+F45+F51</f>
        <v>1540308.9606900001</v>
      </c>
      <c r="G57" s="103">
        <f>E57/$E$62</f>
        <v>0.3197858692320964</v>
      </c>
      <c r="H57" s="103">
        <f>(E57-I57)/I57</f>
        <v>4.7282055810127642E-2</v>
      </c>
      <c r="I57" s="104">
        <f>I39+I45+I51</f>
        <v>137693.611</v>
      </c>
      <c r="J57" s="117">
        <f>J39+J45+J51</f>
        <v>1468621.1431499999</v>
      </c>
      <c r="K57" s="402">
        <f>I57/$I$62</f>
        <v>0.33148231711353859</v>
      </c>
    </row>
    <row r="58" spans="1:11" ht="11.1" customHeight="1">
      <c r="A58" s="720"/>
      <c r="B58" s="721"/>
      <c r="C58" s="345" t="s">
        <v>5</v>
      </c>
      <c r="D58" s="100">
        <f>D52</f>
        <v>827</v>
      </c>
      <c r="E58" s="101">
        <f t="shared" ref="E58:F58" si="22">E40+E46+E52</f>
        <v>45927.57</v>
      </c>
      <c r="F58" s="100">
        <f t="shared" si="22"/>
        <v>490582.18570000038</v>
      </c>
      <c r="G58" s="103">
        <f t="shared" ref="G58:G61" si="23">E58/$E$62</f>
        <v>0.10184865194746788</v>
      </c>
      <c r="H58" s="103">
        <f t="shared" ref="H58:H61" si="24">(E58-I58)/I58</f>
        <v>6.8589857910513516E-2</v>
      </c>
      <c r="I58" s="104">
        <f t="shared" ref="I58:J59" si="25">I40+I46+I52</f>
        <v>42979.605000000003</v>
      </c>
      <c r="J58" s="117">
        <f t="shared" si="25"/>
        <v>458412.47409999941</v>
      </c>
      <c r="K58" s="402">
        <f t="shared" ref="K58:K61" si="26">I58/$I$62</f>
        <v>0.10346870091179923</v>
      </c>
    </row>
    <row r="59" spans="1:11" ht="11.1" customHeight="1">
      <c r="A59" s="720"/>
      <c r="B59" s="721"/>
      <c r="C59" s="345" t="s">
        <v>6</v>
      </c>
      <c r="D59" s="100">
        <f>D53</f>
        <v>24193</v>
      </c>
      <c r="E59" s="101">
        <f>E41+E47+E53</f>
        <v>69862.445999999996</v>
      </c>
      <c r="F59" s="100">
        <f t="shared" ref="F59" si="27">F41+F47+F53</f>
        <v>746257.07058000006</v>
      </c>
      <c r="G59" s="103">
        <f t="shared" si="23"/>
        <v>0.15492646240270863</v>
      </c>
      <c r="H59" s="103">
        <f t="shared" si="24"/>
        <v>7.207666163148943E-2</v>
      </c>
      <c r="I59" s="104">
        <f>I41+I47+I53</f>
        <v>65165.531999999999</v>
      </c>
      <c r="J59" s="117">
        <f t="shared" si="25"/>
        <v>695043.44342999998</v>
      </c>
      <c r="K59" s="402">
        <f t="shared" si="26"/>
        <v>0.15687889500767355</v>
      </c>
    </row>
    <row r="60" spans="1:11" ht="11.1" customHeight="1">
      <c r="A60" s="720"/>
      <c r="B60" s="721"/>
      <c r="C60" s="345" t="s">
        <v>7</v>
      </c>
      <c r="D60" s="100">
        <f>D54</f>
        <v>357967</v>
      </c>
      <c r="E60" s="101">
        <f t="shared" ref="E60:F60" si="28">E42+E48+E54</f>
        <v>187689.3</v>
      </c>
      <c r="F60" s="100">
        <f t="shared" si="28"/>
        <v>2004850.9000000001</v>
      </c>
      <c r="G60" s="103">
        <f t="shared" si="23"/>
        <v>0.41621845418697051</v>
      </c>
      <c r="H60" s="103">
        <f t="shared" si="24"/>
        <v>0.12914497134864406</v>
      </c>
      <c r="I60" s="104">
        <f t="shared" ref="I60:J61" si="29">I42+I48+I54</f>
        <v>166222.5</v>
      </c>
      <c r="J60" s="117">
        <f t="shared" si="29"/>
        <v>1772899.9</v>
      </c>
      <c r="K60" s="402">
        <f t="shared" si="26"/>
        <v>0.4001624988715356</v>
      </c>
    </row>
    <row r="61" spans="1:11" ht="11.1" customHeight="1">
      <c r="A61" s="720"/>
      <c r="B61" s="721"/>
      <c r="C61" s="345" t="s">
        <v>107</v>
      </c>
      <c r="D61" s="100">
        <f>D55</f>
        <v>27</v>
      </c>
      <c r="E61" s="101">
        <f>E43+E49+E55</f>
        <v>3256.0359999999996</v>
      </c>
      <c r="F61" s="100">
        <f t="shared" ref="F61" si="30">F43+F49+F55</f>
        <v>34777.971769999996</v>
      </c>
      <c r="G61" s="103">
        <f t="shared" si="23"/>
        <v>7.220562230756504E-3</v>
      </c>
      <c r="H61" s="103">
        <f t="shared" si="24"/>
        <v>-2.1109645330540303E-2</v>
      </c>
      <c r="I61" s="104">
        <f>I43+I49+I55</f>
        <v>3326.252</v>
      </c>
      <c r="J61" s="117">
        <f t="shared" si="29"/>
        <v>35477.650629999996</v>
      </c>
      <c r="K61" s="402">
        <f t="shared" si="26"/>
        <v>8.0075880954530408E-3</v>
      </c>
    </row>
    <row r="62" spans="1:11" ht="11.1" customHeight="1">
      <c r="A62" s="720"/>
      <c r="B62" s="721"/>
      <c r="C62" s="318" t="s">
        <v>0</v>
      </c>
      <c r="D62" s="319">
        <f>SUM(D57:D61)</f>
        <v>383212</v>
      </c>
      <c r="E62" s="320">
        <f>SUM(E57:E61)</f>
        <v>450939.4</v>
      </c>
      <c r="F62" s="319">
        <f>SUM(F57:F61)</f>
        <v>4816777.0887400005</v>
      </c>
      <c r="G62" s="323">
        <f>SUM(G57:G61)</f>
        <v>0.99999999999999989</v>
      </c>
      <c r="H62" s="323">
        <f>(E62-I62)/I62</f>
        <v>8.558731305106683E-2</v>
      </c>
      <c r="I62" s="324">
        <f>SUM(I57:I61)</f>
        <v>415387.5</v>
      </c>
      <c r="J62" s="329">
        <f>SUM(J57:J61)</f>
        <v>4430454.6113099987</v>
      </c>
      <c r="K62" s="403">
        <f>SUM(K57:K61)</f>
        <v>0.99999999999999989</v>
      </c>
    </row>
    <row r="63" spans="1:11" ht="15" customHeight="1">
      <c r="A63" s="99"/>
      <c r="B63" s="99"/>
      <c r="C63" s="99"/>
      <c r="D63" s="99"/>
      <c r="E63" s="99"/>
      <c r="F63" s="99"/>
      <c r="G63" s="99"/>
      <c r="H63" s="99"/>
      <c r="I63" s="99"/>
      <c r="J63" s="99"/>
      <c r="K63" s="99"/>
    </row>
    <row r="64" spans="1:11" ht="15" customHeight="1">
      <c r="A64" s="99"/>
      <c r="B64" s="99"/>
      <c r="C64" s="99"/>
      <c r="D64" s="99"/>
      <c r="E64" s="99"/>
      <c r="F64" s="99"/>
      <c r="G64" s="99"/>
      <c r="H64" s="99"/>
      <c r="I64" s="99"/>
      <c r="J64" s="99"/>
      <c r="K64" s="99"/>
    </row>
    <row r="65" spans="1:11" ht="15" customHeight="1">
      <c r="A65" s="99"/>
      <c r="B65" s="99"/>
      <c r="C65" s="99"/>
      <c r="D65" s="99"/>
      <c r="E65" s="99"/>
      <c r="F65" s="99"/>
      <c r="G65" s="99"/>
      <c r="H65" s="99"/>
      <c r="I65" s="99"/>
      <c r="J65" s="99"/>
      <c r="K65" s="99"/>
    </row>
    <row r="66" spans="1:11" ht="15" customHeight="1">
      <c r="A66" s="99"/>
      <c r="B66" s="99"/>
      <c r="C66" s="99"/>
      <c r="D66" s="99"/>
      <c r="E66" s="99"/>
      <c r="F66" s="99"/>
      <c r="G66" s="99"/>
      <c r="H66" s="99"/>
      <c r="I66" s="99"/>
      <c r="J66" s="99"/>
      <c r="K66" s="99"/>
    </row>
    <row r="67" spans="1:11" ht="15" customHeight="1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99"/>
    </row>
    <row r="68" spans="1:11" ht="15" customHeight="1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</row>
    <row r="69" spans="1:11" ht="15" customHeight="1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</row>
    <row r="70" spans="1:11" ht="15" customHeight="1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</row>
    <row r="71" spans="1:11" ht="15" customHeight="1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</row>
    <row r="72" spans="1:11" ht="15" customHeight="1">
      <c r="A72" s="99"/>
      <c r="B72" s="99"/>
      <c r="C72" s="99"/>
      <c r="D72" s="99"/>
      <c r="E72" s="99"/>
      <c r="F72" s="99"/>
      <c r="G72" s="99"/>
      <c r="H72" s="99"/>
      <c r="I72" s="99"/>
      <c r="J72" s="99"/>
      <c r="K72" s="99"/>
    </row>
    <row r="73" spans="1:11" ht="15" customHeight="1">
      <c r="A73" s="99"/>
      <c r="B73" s="99"/>
      <c r="C73" s="99"/>
      <c r="D73" s="99"/>
      <c r="E73" s="99"/>
      <c r="F73" s="99"/>
      <c r="G73" s="99"/>
      <c r="H73" s="99"/>
      <c r="I73" s="99"/>
      <c r="J73" s="99"/>
      <c r="K73" s="99"/>
    </row>
    <row r="74" spans="1:11" ht="15" customHeight="1">
      <c r="A74" s="99"/>
      <c r="B74" s="99"/>
      <c r="C74" s="99"/>
      <c r="D74" s="99"/>
      <c r="E74" s="99"/>
      <c r="F74" s="99"/>
      <c r="G74" s="99"/>
      <c r="H74" s="99"/>
      <c r="I74" s="99"/>
      <c r="J74" s="99"/>
      <c r="K74" s="99"/>
    </row>
    <row r="75" spans="1:11" ht="15" customHeight="1">
      <c r="A75" s="99"/>
      <c r="B75" s="99"/>
      <c r="C75" s="99"/>
      <c r="D75" s="99"/>
      <c r="E75" s="99"/>
      <c r="F75" s="99"/>
      <c r="G75" s="99"/>
      <c r="H75" s="99"/>
      <c r="I75" s="99"/>
      <c r="J75" s="99"/>
      <c r="K75" s="99"/>
    </row>
    <row r="76" spans="1:11" ht="15" customHeight="1">
      <c r="A76" s="99"/>
      <c r="B76" s="99"/>
      <c r="C76" s="99"/>
      <c r="D76" s="99"/>
      <c r="E76" s="99"/>
      <c r="F76" s="99"/>
      <c r="G76" s="99"/>
      <c r="H76" s="99"/>
      <c r="I76" s="99"/>
      <c r="J76" s="99"/>
      <c r="K76" s="99"/>
    </row>
    <row r="77" spans="1:11" ht="15" customHeight="1">
      <c r="A77" s="99"/>
      <c r="B77" s="99"/>
      <c r="C77" s="99"/>
      <c r="D77" s="99"/>
      <c r="E77" s="99"/>
      <c r="F77" s="99"/>
      <c r="G77" s="99"/>
      <c r="H77" s="99"/>
      <c r="I77" s="99"/>
      <c r="J77" s="99"/>
      <c r="K77" s="99"/>
    </row>
    <row r="78" spans="1:11" ht="15" customHeight="1">
      <c r="A78" s="99"/>
      <c r="B78" s="99"/>
      <c r="C78" s="99"/>
      <c r="D78" s="99"/>
      <c r="E78" s="99"/>
      <c r="F78" s="99"/>
      <c r="G78" s="99"/>
      <c r="H78" s="99"/>
      <c r="I78" s="99"/>
      <c r="J78" s="99"/>
      <c r="K78" s="99"/>
    </row>
    <row r="79" spans="1:11" ht="15" customHeight="1">
      <c r="A79" s="99"/>
      <c r="B79" s="99"/>
      <c r="C79" s="99"/>
      <c r="D79" s="99"/>
      <c r="E79" s="99"/>
      <c r="F79" s="99"/>
      <c r="G79" s="99"/>
      <c r="H79" s="99"/>
      <c r="I79" s="99"/>
      <c r="J79" s="99"/>
      <c r="K79" s="99"/>
    </row>
    <row r="80" spans="1:11" ht="15" customHeight="1">
      <c r="A80" s="99"/>
      <c r="B80" s="99"/>
      <c r="C80" s="99"/>
      <c r="D80" s="99"/>
      <c r="E80" s="99"/>
      <c r="F80" s="99"/>
      <c r="G80" s="99"/>
      <c r="H80" s="99"/>
      <c r="I80" s="99"/>
      <c r="J80" s="99"/>
      <c r="K80" s="99"/>
    </row>
    <row r="81" spans="1:11" ht="15" customHeight="1">
      <c r="A81" s="99"/>
      <c r="B81" s="99"/>
      <c r="C81" s="99"/>
      <c r="D81" s="99"/>
      <c r="E81" s="99"/>
      <c r="F81" s="99"/>
      <c r="G81" s="99"/>
      <c r="H81" s="99"/>
      <c r="I81" s="99"/>
      <c r="J81" s="99"/>
      <c r="K81" s="99"/>
    </row>
    <row r="82" spans="1:11" ht="15" customHeight="1">
      <c r="A82" s="99"/>
      <c r="B82" s="99"/>
      <c r="C82" s="99"/>
      <c r="D82" s="99"/>
      <c r="E82" s="99"/>
      <c r="F82" s="99"/>
      <c r="G82" s="99"/>
      <c r="H82" s="99"/>
      <c r="I82" s="99"/>
      <c r="J82" s="99"/>
      <c r="K82" s="99"/>
    </row>
    <row r="83" spans="1:11" ht="15" customHeight="1">
      <c r="A83" s="99"/>
      <c r="B83" s="99"/>
      <c r="C83" s="99"/>
      <c r="D83" s="99"/>
      <c r="E83" s="99"/>
      <c r="F83" s="99"/>
      <c r="G83" s="99"/>
      <c r="H83" s="99"/>
      <c r="I83" s="99"/>
      <c r="J83" s="99"/>
      <c r="K83" s="99"/>
    </row>
    <row r="84" spans="1:11" ht="15" customHeight="1">
      <c r="A84" s="99"/>
      <c r="B84" s="99"/>
      <c r="C84" s="99"/>
      <c r="D84" s="99"/>
      <c r="E84" s="99"/>
      <c r="F84" s="99"/>
      <c r="G84" s="99"/>
      <c r="H84" s="99"/>
      <c r="I84" s="99"/>
      <c r="J84" s="99"/>
      <c r="K84" s="99"/>
    </row>
    <row r="85" spans="1:11" ht="15" customHeight="1">
      <c r="A85" s="99"/>
      <c r="B85" s="99"/>
      <c r="C85" s="99"/>
      <c r="D85" s="99"/>
      <c r="E85" s="99"/>
      <c r="F85" s="99"/>
      <c r="G85" s="99"/>
      <c r="H85" s="99"/>
      <c r="I85" s="99"/>
      <c r="J85" s="99"/>
      <c r="K85" s="99"/>
    </row>
    <row r="86" spans="1:11" ht="15" customHeight="1">
      <c r="A86" s="99"/>
      <c r="B86" s="99"/>
      <c r="C86" s="99"/>
      <c r="D86" s="99"/>
      <c r="E86" s="99"/>
      <c r="F86" s="99"/>
      <c r="G86" s="99"/>
      <c r="H86" s="99"/>
      <c r="I86" s="99"/>
      <c r="J86" s="99"/>
      <c r="K86" s="99"/>
    </row>
    <row r="87" spans="1:11" ht="15" customHeight="1">
      <c r="A87" s="99"/>
      <c r="B87" s="99"/>
      <c r="C87" s="99"/>
      <c r="D87" s="99"/>
      <c r="E87" s="99"/>
      <c r="F87" s="99"/>
      <c r="G87" s="99"/>
      <c r="H87" s="99"/>
      <c r="I87" s="99"/>
      <c r="J87" s="99"/>
      <c r="K87" s="99"/>
    </row>
    <row r="88" spans="1:11" ht="15" customHeight="1">
      <c r="A88" s="99"/>
      <c r="B88" s="99"/>
      <c r="C88" s="99"/>
      <c r="D88" s="99"/>
      <c r="E88" s="99"/>
      <c r="F88" s="99"/>
      <c r="G88" s="99"/>
      <c r="H88" s="99"/>
      <c r="I88" s="99"/>
      <c r="J88" s="99"/>
      <c r="K88" s="99"/>
    </row>
    <row r="89" spans="1:11" ht="15" customHeight="1">
      <c r="A89" s="99"/>
      <c r="B89" s="99"/>
      <c r="C89" s="99"/>
      <c r="D89" s="99"/>
      <c r="E89" s="99"/>
      <c r="F89" s="99"/>
      <c r="G89" s="99"/>
      <c r="H89" s="99"/>
      <c r="I89" s="99"/>
      <c r="J89" s="99"/>
      <c r="K89" s="99"/>
    </row>
    <row r="90" spans="1:11" ht="15" customHeight="1">
      <c r="A90" s="99"/>
      <c r="B90" s="99"/>
      <c r="C90" s="99"/>
      <c r="D90" s="99"/>
      <c r="E90" s="99"/>
      <c r="F90" s="99"/>
      <c r="G90" s="99"/>
      <c r="H90" s="99"/>
      <c r="I90" s="99"/>
      <c r="J90" s="99"/>
      <c r="K90" s="99"/>
    </row>
    <row r="91" spans="1:11" ht="15" customHeight="1">
      <c r="A91" s="99"/>
      <c r="B91" s="99"/>
      <c r="C91" s="99"/>
      <c r="D91" s="99"/>
      <c r="E91" s="99"/>
      <c r="F91" s="99"/>
      <c r="G91" s="99"/>
      <c r="H91" s="99"/>
      <c r="I91" s="99"/>
      <c r="J91" s="99"/>
      <c r="K91" s="99"/>
    </row>
    <row r="92" spans="1:11" ht="15" customHeight="1">
      <c r="A92" s="99"/>
      <c r="B92" s="99"/>
      <c r="C92" s="99"/>
      <c r="D92" s="99"/>
      <c r="E92" s="99"/>
      <c r="F92" s="99"/>
      <c r="G92" s="99"/>
      <c r="H92" s="99"/>
      <c r="I92" s="99"/>
      <c r="J92" s="99"/>
      <c r="K92" s="99"/>
    </row>
    <row r="93" spans="1:11" ht="15" customHeight="1">
      <c r="A93" s="99"/>
      <c r="B93" s="99"/>
      <c r="C93" s="99"/>
      <c r="D93" s="99"/>
      <c r="E93" s="99"/>
      <c r="F93" s="99"/>
      <c r="G93" s="99"/>
      <c r="H93" s="99"/>
      <c r="I93" s="99"/>
      <c r="J93" s="99"/>
      <c r="K93" s="99"/>
    </row>
    <row r="94" spans="1:11" ht="15" customHeight="1">
      <c r="A94" s="99"/>
      <c r="B94" s="99"/>
      <c r="C94" s="99"/>
      <c r="D94" s="99"/>
      <c r="E94" s="99"/>
      <c r="F94" s="99"/>
      <c r="G94" s="99"/>
      <c r="H94" s="99"/>
      <c r="I94" s="99"/>
      <c r="J94" s="99"/>
      <c r="K94" s="99"/>
    </row>
    <row r="95" spans="1:11" ht="15" customHeight="1">
      <c r="A95" s="99"/>
      <c r="B95" s="99"/>
      <c r="C95" s="99"/>
      <c r="D95" s="99"/>
      <c r="E95" s="99"/>
      <c r="F95" s="99"/>
      <c r="G95" s="99"/>
      <c r="H95" s="99"/>
      <c r="I95" s="99"/>
      <c r="J95" s="99"/>
      <c r="K95" s="99"/>
    </row>
    <row r="96" spans="1:11" ht="15" customHeight="1">
      <c r="A96" s="99"/>
      <c r="B96" s="99"/>
      <c r="C96" s="99"/>
      <c r="D96" s="99"/>
      <c r="E96" s="99"/>
      <c r="F96" s="99"/>
      <c r="G96" s="99"/>
      <c r="H96" s="99"/>
      <c r="I96" s="99"/>
      <c r="J96" s="99"/>
      <c r="K96" s="99"/>
    </row>
    <row r="97" spans="1:11" ht="15" customHeight="1">
      <c r="A97" s="99"/>
      <c r="B97" s="99"/>
      <c r="C97" s="99"/>
      <c r="D97" s="99"/>
      <c r="E97" s="99"/>
      <c r="F97" s="99"/>
      <c r="G97" s="99"/>
      <c r="H97" s="99"/>
      <c r="I97" s="99"/>
      <c r="J97" s="99"/>
      <c r="K97" s="99"/>
    </row>
    <row r="98" spans="1:11" ht="15" customHeight="1">
      <c r="A98" s="99"/>
      <c r="B98" s="99"/>
      <c r="C98" s="99"/>
      <c r="D98" s="99"/>
      <c r="E98" s="99"/>
      <c r="F98" s="99"/>
      <c r="G98" s="99"/>
      <c r="H98" s="99"/>
      <c r="I98" s="99"/>
      <c r="J98" s="99"/>
      <c r="K98" s="99"/>
    </row>
    <row r="99" spans="1:11" ht="15" customHeight="1">
      <c r="A99" s="99"/>
      <c r="B99" s="99"/>
      <c r="C99" s="99"/>
      <c r="D99" s="99"/>
      <c r="E99" s="99"/>
      <c r="F99" s="99"/>
      <c r="G99" s="99"/>
      <c r="H99" s="99"/>
      <c r="I99" s="99"/>
      <c r="J99" s="99"/>
      <c r="K99" s="99"/>
    </row>
    <row r="100" spans="1:11" ht="15" customHeight="1">
      <c r="A100" s="99"/>
      <c r="B100" s="99"/>
      <c r="C100" s="99"/>
      <c r="D100" s="99"/>
      <c r="E100" s="99"/>
      <c r="F100" s="99"/>
      <c r="G100" s="99"/>
      <c r="H100" s="99"/>
      <c r="I100" s="99"/>
      <c r="J100" s="99"/>
      <c r="K100" s="99"/>
    </row>
    <row r="101" spans="1:11" ht="15" customHeight="1">
      <c r="A101" s="99"/>
      <c r="B101" s="99"/>
      <c r="C101" s="99"/>
      <c r="D101" s="99"/>
      <c r="E101" s="99"/>
      <c r="F101" s="99"/>
      <c r="G101" s="99"/>
      <c r="H101" s="99"/>
      <c r="I101" s="99"/>
      <c r="J101" s="99"/>
      <c r="K101" s="99"/>
    </row>
    <row r="102" spans="1:11" ht="15" customHeight="1">
      <c r="A102" s="99"/>
      <c r="B102" s="99"/>
      <c r="C102" s="99"/>
      <c r="D102" s="99"/>
      <c r="E102" s="99"/>
      <c r="F102" s="99"/>
      <c r="G102" s="99"/>
      <c r="H102" s="99"/>
      <c r="I102" s="99"/>
      <c r="J102" s="99"/>
      <c r="K102" s="99"/>
    </row>
    <row r="103" spans="1:11" ht="15" customHeight="1">
      <c r="A103" s="99"/>
      <c r="B103" s="99"/>
      <c r="C103" s="99"/>
      <c r="D103" s="99"/>
      <c r="E103" s="99"/>
      <c r="F103" s="99"/>
      <c r="G103" s="99"/>
      <c r="H103" s="99"/>
      <c r="I103" s="99"/>
      <c r="J103" s="99"/>
      <c r="K103" s="99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30">
    <mergeCell ref="A2:K2"/>
    <mergeCell ref="A4:D4"/>
    <mergeCell ref="A8:B8"/>
    <mergeCell ref="H6:H8"/>
    <mergeCell ref="I5:K5"/>
    <mergeCell ref="E5:G5"/>
    <mergeCell ref="A3:C3"/>
    <mergeCell ref="E6:F7"/>
    <mergeCell ref="I6:J7"/>
    <mergeCell ref="G6:G8"/>
    <mergeCell ref="K6:K8"/>
    <mergeCell ref="D7:D8"/>
    <mergeCell ref="A9:B14"/>
    <mergeCell ref="A15:B20"/>
    <mergeCell ref="A21:B26"/>
    <mergeCell ref="A27:B32"/>
    <mergeCell ref="A34:D34"/>
    <mergeCell ref="A45:B50"/>
    <mergeCell ref="E36:F37"/>
    <mergeCell ref="I36:J37"/>
    <mergeCell ref="A51:B56"/>
    <mergeCell ref="A57:B62"/>
    <mergeCell ref="A39:B44"/>
    <mergeCell ref="A38:B38"/>
    <mergeCell ref="D37:D38"/>
    <mergeCell ref="E35:G35"/>
    <mergeCell ref="I35:K35"/>
    <mergeCell ref="H36:H38"/>
    <mergeCell ref="G36:G38"/>
    <mergeCell ref="K36:K38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4"/>
  <dimension ref="A1:T119"/>
  <sheetViews>
    <sheetView showGridLines="0" zoomScaleNormal="100" zoomScaleSheetLayoutView="100" workbookViewId="0">
      <selection sqref="A1:K1"/>
    </sheetView>
  </sheetViews>
  <sheetFormatPr defaultColWidth="9.109375" defaultRowHeight="13.8"/>
  <cols>
    <col min="1" max="1" width="9.44140625" style="212" customWidth="1"/>
    <col min="2" max="2" width="3.88671875" style="212" customWidth="1"/>
    <col min="3" max="11" width="9.5546875" style="212" customWidth="1"/>
    <col min="12" max="13" width="9.109375" style="212"/>
    <col min="14" max="14" width="11.109375" style="212" customWidth="1"/>
    <col min="15" max="16384" width="9.109375" style="212"/>
  </cols>
  <sheetData>
    <row r="1" spans="1:16" s="224" customFormat="1" ht="15.6">
      <c r="A1" s="734" t="s">
        <v>252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</row>
    <row r="2" spans="1:16" ht="6" customHeight="1">
      <c r="A2" s="690"/>
      <c r="B2" s="690"/>
      <c r="C2" s="690"/>
      <c r="D2" s="214"/>
      <c r="E2" s="214"/>
      <c r="F2" s="215"/>
      <c r="G2" s="216"/>
      <c r="H2" s="216"/>
      <c r="I2" s="216"/>
      <c r="J2" s="81"/>
      <c r="K2" s="81"/>
    </row>
    <row r="3" spans="1:16" ht="12.9" customHeight="1">
      <c r="A3" s="739" t="s">
        <v>39</v>
      </c>
      <c r="B3" s="739"/>
      <c r="C3" s="739"/>
      <c r="D3" s="740"/>
      <c r="E3" s="397"/>
      <c r="F3" s="398"/>
      <c r="G3" s="289"/>
      <c r="H3" s="290"/>
      <c r="I3" s="398"/>
      <c r="J3" s="399"/>
      <c r="K3" s="399"/>
    </row>
    <row r="4" spans="1:16" ht="24.9" customHeight="1">
      <c r="A4" s="291"/>
      <c r="B4" s="291"/>
      <c r="C4" s="291"/>
      <c r="D4" s="280"/>
      <c r="E4" s="699">
        <f>'3.1'!D4</f>
        <v>2021</v>
      </c>
      <c r="F4" s="700"/>
      <c r="G4" s="701"/>
      <c r="H4" s="292"/>
      <c r="I4" s="702">
        <f>E4-1</f>
        <v>2020</v>
      </c>
      <c r="J4" s="703"/>
      <c r="K4" s="703"/>
    </row>
    <row r="5" spans="1:16" ht="24.9" customHeight="1">
      <c r="A5" s="400"/>
      <c r="B5" s="293"/>
      <c r="C5" s="294"/>
      <c r="D5" s="295"/>
      <c r="E5" s="695" t="s">
        <v>65</v>
      </c>
      <c r="F5" s="698"/>
      <c r="G5" s="745" t="s">
        <v>35</v>
      </c>
      <c r="H5" s="706" t="s">
        <v>270</v>
      </c>
      <c r="I5" s="751" t="s">
        <v>65</v>
      </c>
      <c r="J5" s="752"/>
      <c r="K5" s="691" t="s">
        <v>35</v>
      </c>
    </row>
    <row r="6" spans="1:16" ht="24.9" customHeight="1">
      <c r="A6" s="400"/>
      <c r="B6" s="296"/>
      <c r="C6" s="296"/>
      <c r="D6" s="704" t="s">
        <v>211</v>
      </c>
      <c r="E6" s="697"/>
      <c r="F6" s="704"/>
      <c r="G6" s="706"/>
      <c r="H6" s="706"/>
      <c r="I6" s="751"/>
      <c r="J6" s="753"/>
      <c r="K6" s="693"/>
    </row>
    <row r="7" spans="1:16" ht="15" customHeight="1">
      <c r="A7" s="754" t="s">
        <v>210</v>
      </c>
      <c r="B7" s="754"/>
      <c r="C7" s="348" t="s">
        <v>237</v>
      </c>
      <c r="D7" s="705"/>
      <c r="E7" s="347" t="s">
        <v>278</v>
      </c>
      <c r="F7" s="630" t="s">
        <v>273</v>
      </c>
      <c r="G7" s="707"/>
      <c r="H7" s="707"/>
      <c r="I7" s="297" t="s">
        <v>279</v>
      </c>
      <c r="J7" s="298" t="s">
        <v>273</v>
      </c>
      <c r="K7" s="750"/>
    </row>
    <row r="8" spans="1:16" ht="11.1" customHeight="1">
      <c r="A8" s="714" t="str">
        <f>'3.1'!D6</f>
        <v>leden</v>
      </c>
      <c r="B8" s="715"/>
      <c r="C8" s="345" t="s">
        <v>4</v>
      </c>
      <c r="D8" s="105">
        <v>52</v>
      </c>
      <c r="E8" s="101">
        <v>46299.559000000001</v>
      </c>
      <c r="F8" s="105">
        <v>494696.35577999993</v>
      </c>
      <c r="G8" s="107">
        <f>E8/$E$13</f>
        <v>0.71090207115537274</v>
      </c>
      <c r="H8" s="107">
        <f>(E8-I8)/I8</f>
        <v>3.1887161245665476</v>
      </c>
      <c r="I8" s="104">
        <v>11053.401</v>
      </c>
      <c r="J8" s="118">
        <v>117879.72932999996</v>
      </c>
      <c r="K8" s="401">
        <f>I8/$I$13</f>
        <v>0.37027462238584474</v>
      </c>
    </row>
    <row r="9" spans="1:16" ht="11.1" customHeight="1">
      <c r="A9" s="716"/>
      <c r="B9" s="717"/>
      <c r="C9" s="345" t="s">
        <v>5</v>
      </c>
      <c r="D9" s="100">
        <v>182</v>
      </c>
      <c r="E9" s="101">
        <v>3044.4359999999997</v>
      </c>
      <c r="F9" s="100">
        <v>32528.984060000013</v>
      </c>
      <c r="G9" s="103">
        <f>E9/$E$13</f>
        <v>4.6745496169844254E-2</v>
      </c>
      <c r="H9" s="103">
        <f>(E9-I9)/I9</f>
        <v>-2.6493554001564956E-2</v>
      </c>
      <c r="I9" s="104">
        <v>3127.2889999999998</v>
      </c>
      <c r="J9" s="117">
        <v>33351.481930000009</v>
      </c>
      <c r="K9" s="402">
        <f>I9/$I$13</f>
        <v>0.10476013252087805</v>
      </c>
      <c r="L9" s="218"/>
      <c r="N9" s="218"/>
      <c r="O9" s="218"/>
      <c r="P9" s="218"/>
    </row>
    <row r="10" spans="1:16" ht="11.1" customHeight="1">
      <c r="A10" s="716"/>
      <c r="B10" s="717"/>
      <c r="C10" s="345" t="s">
        <v>6</v>
      </c>
      <c r="D10" s="100">
        <v>5917</v>
      </c>
      <c r="E10" s="101">
        <v>6421.652</v>
      </c>
      <c r="F10" s="100">
        <v>68613.448910000006</v>
      </c>
      <c r="G10" s="103">
        <f>E10/$E$13</f>
        <v>9.8600630451772586E-2</v>
      </c>
      <c r="H10" s="103">
        <f t="shared" ref="H10:H12" si="0">(E10-I10)/I10</f>
        <v>-2.8589339075182622E-2</v>
      </c>
      <c r="I10" s="104">
        <v>6610.6459999999997</v>
      </c>
      <c r="J10" s="117">
        <v>70499.099300000002</v>
      </c>
      <c r="K10" s="402">
        <f>I10/$I$13</f>
        <v>0.22144808203162947</v>
      </c>
      <c r="L10" s="218"/>
      <c r="N10" s="218"/>
      <c r="O10" s="218"/>
      <c r="P10" s="218"/>
    </row>
    <row r="11" spans="1:16" ht="11.1" customHeight="1">
      <c r="A11" s="716"/>
      <c r="B11" s="717"/>
      <c r="C11" s="345" t="s">
        <v>7</v>
      </c>
      <c r="D11" s="100">
        <v>78193</v>
      </c>
      <c r="E11" s="101">
        <v>9206.6</v>
      </c>
      <c r="F11" s="100">
        <v>98369.600000000006</v>
      </c>
      <c r="G11" s="103">
        <f>E11/$E$13</f>
        <v>0.1413618433881639</v>
      </c>
      <c r="H11" s="103">
        <f t="shared" si="0"/>
        <v>3.7994949039415533E-2</v>
      </c>
      <c r="I11" s="104">
        <v>8869.6</v>
      </c>
      <c r="J11" s="117">
        <v>94590.5</v>
      </c>
      <c r="K11" s="402">
        <f>I11/$I$13</f>
        <v>0.29712011630750473</v>
      </c>
      <c r="L11" s="218"/>
      <c r="N11" s="218"/>
      <c r="O11" s="218"/>
      <c r="P11" s="218"/>
    </row>
    <row r="12" spans="1:16" ht="11.1" customHeight="1">
      <c r="A12" s="716"/>
      <c r="B12" s="717"/>
      <c r="C12" s="345" t="s">
        <v>107</v>
      </c>
      <c r="D12" s="100">
        <v>7</v>
      </c>
      <c r="E12" s="101">
        <v>155.65299999999999</v>
      </c>
      <c r="F12" s="100">
        <v>1663.1034800000002</v>
      </c>
      <c r="G12" s="103">
        <f>E12/$E$13</f>
        <v>2.3899588348465094E-3</v>
      </c>
      <c r="H12" s="103">
        <f t="shared" si="0"/>
        <v>-0.18490919754508708</v>
      </c>
      <c r="I12" s="104">
        <v>190.964</v>
      </c>
      <c r="J12" s="117">
        <v>2036.5535</v>
      </c>
      <c r="K12" s="402">
        <f>I12/$I$13</f>
        <v>6.3970467541429521E-3</v>
      </c>
      <c r="L12" s="218"/>
      <c r="N12" s="218"/>
      <c r="O12" s="218"/>
      <c r="P12" s="218"/>
    </row>
    <row r="13" spans="1:16" ht="11.1" customHeight="1">
      <c r="A13" s="718"/>
      <c r="B13" s="719"/>
      <c r="C13" s="318" t="s">
        <v>0</v>
      </c>
      <c r="D13" s="319">
        <v>84351</v>
      </c>
      <c r="E13" s="320">
        <v>65127.9</v>
      </c>
      <c r="F13" s="319">
        <v>695871.49222999997</v>
      </c>
      <c r="G13" s="323">
        <f>SUM(G8:G12)</f>
        <v>1</v>
      </c>
      <c r="H13" s="323">
        <f>(E13-I13)/I13</f>
        <v>1.1817003272823505</v>
      </c>
      <c r="I13" s="324">
        <v>29851.9</v>
      </c>
      <c r="J13" s="329">
        <v>318357.36405999993</v>
      </c>
      <c r="K13" s="403">
        <f>SUM(K8:K12)</f>
        <v>1</v>
      </c>
      <c r="L13" s="218"/>
    </row>
    <row r="14" spans="1:16" ht="11.1" customHeight="1">
      <c r="A14" s="720" t="str">
        <f>'3.1'!E6</f>
        <v>únor</v>
      </c>
      <c r="B14" s="721"/>
      <c r="C14" s="345" t="s">
        <v>4</v>
      </c>
      <c r="D14" s="105">
        <v>52</v>
      </c>
      <c r="E14" s="101">
        <v>48160.731</v>
      </c>
      <c r="F14" s="105">
        <v>514686.68234</v>
      </c>
      <c r="G14" s="107">
        <f>E14/$E$19</f>
        <v>0.73587490010986001</v>
      </c>
      <c r="H14" s="107">
        <f>(E14-I14)/I14</f>
        <v>3.7582245097008609</v>
      </c>
      <c r="I14" s="104">
        <v>10121.575999999999</v>
      </c>
      <c r="J14" s="118">
        <v>107958.00104999998</v>
      </c>
      <c r="K14" s="401">
        <f>I14/$I$19</f>
        <v>0.40833882003614769</v>
      </c>
      <c r="L14" s="218"/>
      <c r="M14" s="218"/>
    </row>
    <row r="15" spans="1:16" ht="11.1" customHeight="1">
      <c r="A15" s="720"/>
      <c r="B15" s="721"/>
      <c r="C15" s="345" t="s">
        <v>5</v>
      </c>
      <c r="D15" s="100">
        <v>182</v>
      </c>
      <c r="E15" s="101">
        <v>2808.5929999999998</v>
      </c>
      <c r="F15" s="100">
        <v>30014.833020000013</v>
      </c>
      <c r="G15" s="103">
        <f>E15/$E$19</f>
        <v>4.2914072324281211E-2</v>
      </c>
      <c r="H15" s="103">
        <f>(E15-I15)/I15</f>
        <v>3.7098347713510983E-2</v>
      </c>
      <c r="I15" s="104">
        <v>2708.1260000000002</v>
      </c>
      <c r="J15" s="117">
        <v>28885.382590000001</v>
      </c>
      <c r="K15" s="402">
        <f>I15/$I$19</f>
        <v>0.10925501871933903</v>
      </c>
      <c r="L15" s="219"/>
      <c r="M15" s="218"/>
    </row>
    <row r="16" spans="1:16" ht="11.1" customHeight="1">
      <c r="A16" s="720"/>
      <c r="B16" s="721"/>
      <c r="C16" s="345" t="s">
        <v>6</v>
      </c>
      <c r="D16" s="100">
        <v>5913</v>
      </c>
      <c r="E16" s="101">
        <v>5946.3240000000005</v>
      </c>
      <c r="F16" s="100">
        <v>63547.192739999999</v>
      </c>
      <c r="G16" s="103">
        <f>E16/$E$19</f>
        <v>9.0857229295810804E-2</v>
      </c>
      <c r="H16" s="103">
        <f t="shared" ref="H16:H19" si="1">(E16-I16)/I16</f>
        <v>0.20789292468448414</v>
      </c>
      <c r="I16" s="104">
        <v>4922.8900000000003</v>
      </c>
      <c r="J16" s="117">
        <v>52508.534079999998</v>
      </c>
      <c r="K16" s="402">
        <f>I16/$I$19</f>
        <v>0.19860613542473537</v>
      </c>
      <c r="L16" s="218"/>
      <c r="M16" s="218"/>
      <c r="N16" s="218"/>
      <c r="O16" s="218"/>
    </row>
    <row r="17" spans="1:20" ht="11.1" customHeight="1">
      <c r="A17" s="720"/>
      <c r="B17" s="721"/>
      <c r="C17" s="345" t="s">
        <v>7</v>
      </c>
      <c r="D17" s="100">
        <v>78164</v>
      </c>
      <c r="E17" s="101">
        <v>8389.4</v>
      </c>
      <c r="F17" s="100">
        <v>89656.7</v>
      </c>
      <c r="G17" s="103">
        <f>E17/$E$19</f>
        <v>0.12818636176808984</v>
      </c>
      <c r="H17" s="103">
        <f t="shared" si="1"/>
        <v>0.22109338612016768</v>
      </c>
      <c r="I17" s="104">
        <v>6870.4</v>
      </c>
      <c r="J17" s="117">
        <v>73279.8</v>
      </c>
      <c r="K17" s="402">
        <f>I17/$I$19</f>
        <v>0.27717531629227993</v>
      </c>
      <c r="L17" s="218"/>
      <c r="M17" s="218"/>
      <c r="N17" s="218"/>
      <c r="O17" s="218"/>
    </row>
    <row r="18" spans="1:20" ht="11.1" customHeight="1">
      <c r="A18" s="720"/>
      <c r="B18" s="721"/>
      <c r="C18" s="345" t="s">
        <v>107</v>
      </c>
      <c r="D18" s="100">
        <v>7</v>
      </c>
      <c r="E18" s="101">
        <v>141.852</v>
      </c>
      <c r="F18" s="100">
        <v>1515.94713</v>
      </c>
      <c r="G18" s="103">
        <f>E18/$E$19</f>
        <v>2.1674365019580758E-3</v>
      </c>
      <c r="H18" s="103">
        <f t="shared" si="1"/>
        <v>-0.13614440222157262</v>
      </c>
      <c r="I18" s="104">
        <v>164.208</v>
      </c>
      <c r="J18" s="117">
        <v>1751.4556200000002</v>
      </c>
      <c r="K18" s="402">
        <f>I18/$I$19</f>
        <v>6.6247095274980647E-3</v>
      </c>
      <c r="L18" s="218"/>
      <c r="M18" s="218"/>
      <c r="N18" s="218"/>
      <c r="O18" s="218"/>
    </row>
    <row r="19" spans="1:20" ht="11.1" customHeight="1">
      <c r="A19" s="720"/>
      <c r="B19" s="721"/>
      <c r="C19" s="318" t="s">
        <v>0</v>
      </c>
      <c r="D19" s="319">
        <v>84318</v>
      </c>
      <c r="E19" s="320">
        <v>65446.9</v>
      </c>
      <c r="F19" s="319">
        <v>699421.35522999987</v>
      </c>
      <c r="G19" s="323">
        <f>SUM(G14:G18)</f>
        <v>0.99999999999999989</v>
      </c>
      <c r="H19" s="323">
        <f t="shared" si="1"/>
        <v>1.6403506648592825</v>
      </c>
      <c r="I19" s="324">
        <v>24787.199999999997</v>
      </c>
      <c r="J19" s="329">
        <v>264383.17333999998</v>
      </c>
      <c r="K19" s="403">
        <f>SUM(K14:K18)</f>
        <v>1</v>
      </c>
      <c r="L19" s="218"/>
      <c r="M19" s="218"/>
      <c r="N19" s="218"/>
      <c r="O19" s="218"/>
    </row>
    <row r="20" spans="1:20" ht="11.1" customHeight="1">
      <c r="A20" s="720" t="str">
        <f>'3.1'!F6</f>
        <v>březen</v>
      </c>
      <c r="B20" s="721"/>
      <c r="C20" s="344" t="s">
        <v>4</v>
      </c>
      <c r="D20" s="105">
        <v>52</v>
      </c>
      <c r="E20" s="250">
        <v>53567.42</v>
      </c>
      <c r="F20" s="105">
        <v>571678.0472599999</v>
      </c>
      <c r="G20" s="107">
        <f>E20/$E$25</f>
        <v>0.78365925199874187</v>
      </c>
      <c r="H20" s="107">
        <f>(E20-I20)/I20</f>
        <v>4.2102926570825208</v>
      </c>
      <c r="I20" s="462">
        <v>10281.077000000001</v>
      </c>
      <c r="J20" s="118">
        <v>109672.19436999997</v>
      </c>
      <c r="K20" s="401">
        <f>I20/$I$25</f>
        <v>0.43490541375138536</v>
      </c>
      <c r="L20" s="101"/>
      <c r="M20" s="101"/>
      <c r="N20" s="101"/>
      <c r="O20" s="101"/>
      <c r="P20" s="101"/>
      <c r="Q20" s="101"/>
      <c r="R20" s="101"/>
      <c r="S20" s="101"/>
      <c r="T20" s="101"/>
    </row>
    <row r="21" spans="1:20" ht="11.1" customHeight="1">
      <c r="A21" s="720"/>
      <c r="B21" s="721"/>
      <c r="C21" s="345" t="s">
        <v>5</v>
      </c>
      <c r="D21" s="100">
        <v>176</v>
      </c>
      <c r="E21" s="101">
        <v>2384.1529999999998</v>
      </c>
      <c r="F21" s="100">
        <v>25444.00878</v>
      </c>
      <c r="G21" s="103">
        <f>E21/$E$25</f>
        <v>3.4878729582842632E-2</v>
      </c>
      <c r="H21" s="103">
        <f t="shared" ref="H21:H25" si="2">(E21-I21)/I21</f>
        <v>-3.4445094676221755E-2</v>
      </c>
      <c r="I21" s="104">
        <v>2469.2049999999999</v>
      </c>
      <c r="J21" s="117">
        <v>26339.560570000009</v>
      </c>
      <c r="K21" s="402">
        <f>I21/$I$25</f>
        <v>0.10445117979001513</v>
      </c>
      <c r="L21" s="101"/>
      <c r="M21" s="101"/>
      <c r="N21" s="101"/>
      <c r="O21" s="101"/>
      <c r="P21" s="101"/>
      <c r="Q21" s="101"/>
      <c r="R21" s="101"/>
      <c r="S21" s="101"/>
      <c r="T21" s="101"/>
    </row>
    <row r="22" spans="1:20" ht="11.1" customHeight="1">
      <c r="A22" s="720"/>
      <c r="B22" s="721"/>
      <c r="C22" s="345" t="s">
        <v>6</v>
      </c>
      <c r="D22" s="100">
        <v>5914</v>
      </c>
      <c r="E22" s="101">
        <v>5014.6310000000003</v>
      </c>
      <c r="F22" s="100">
        <v>53516.311293999999</v>
      </c>
      <c r="G22" s="103">
        <f>E22/$E$25</f>
        <v>7.3361046294738538E-2</v>
      </c>
      <c r="H22" s="103">
        <f t="shared" si="2"/>
        <v>8.8592319421481866E-2</v>
      </c>
      <c r="I22" s="104">
        <v>4606.5280000000002</v>
      </c>
      <c r="J22" s="117">
        <v>49139.560520000006</v>
      </c>
      <c r="K22" s="402">
        <f>I22/$I$25</f>
        <v>0.19486323911369807</v>
      </c>
      <c r="L22" s="101"/>
      <c r="M22" s="101"/>
      <c r="N22" s="101"/>
      <c r="O22" s="101"/>
      <c r="P22" s="101"/>
      <c r="Q22" s="101"/>
      <c r="R22" s="101"/>
      <c r="S22" s="101"/>
      <c r="T22" s="101"/>
    </row>
    <row r="23" spans="1:20" ht="11.1" customHeight="1">
      <c r="A23" s="720"/>
      <c r="B23" s="721"/>
      <c r="C23" s="345" t="s">
        <v>7</v>
      </c>
      <c r="D23" s="100">
        <v>78129</v>
      </c>
      <c r="E23" s="101">
        <v>7237.2</v>
      </c>
      <c r="F23" s="100">
        <v>77235.8</v>
      </c>
      <c r="G23" s="103">
        <f>E23/$E$25</f>
        <v>0.10587589879380591</v>
      </c>
      <c r="H23" s="103">
        <f t="shared" si="2"/>
        <v>0.17913876533554915</v>
      </c>
      <c r="I23" s="104">
        <v>6137.7</v>
      </c>
      <c r="J23" s="117">
        <v>65473.5</v>
      </c>
      <c r="K23" s="402">
        <f>I23/$I$25</f>
        <v>0.25963417626206647</v>
      </c>
      <c r="L23" s="101"/>
      <c r="M23" s="101"/>
      <c r="N23" s="101"/>
      <c r="O23" s="101"/>
      <c r="P23" s="101"/>
      <c r="Q23" s="101"/>
      <c r="R23" s="101"/>
      <c r="S23" s="101"/>
      <c r="T23" s="101"/>
    </row>
    <row r="24" spans="1:20" ht="11.1" customHeight="1">
      <c r="A24" s="720"/>
      <c r="B24" s="721"/>
      <c r="C24" s="345" t="s">
        <v>107</v>
      </c>
      <c r="D24" s="100">
        <v>8</v>
      </c>
      <c r="E24" s="101">
        <v>152.096</v>
      </c>
      <c r="F24" s="100">
        <v>1623.1885359999999</v>
      </c>
      <c r="G24" s="103">
        <f>E24/$E$25</f>
        <v>2.2250733298710421E-3</v>
      </c>
      <c r="H24" s="103">
        <f t="shared" si="2"/>
        <v>4.6844242549384074E-2</v>
      </c>
      <c r="I24" s="104">
        <v>145.29</v>
      </c>
      <c r="J24" s="117">
        <v>1549.8578300000001</v>
      </c>
      <c r="K24" s="402">
        <f>I24/$I$25</f>
        <v>6.1459910828348787E-3</v>
      </c>
      <c r="L24" s="101"/>
      <c r="M24" s="101"/>
      <c r="N24" s="101"/>
      <c r="O24" s="101"/>
      <c r="P24" s="101"/>
      <c r="Q24" s="101"/>
      <c r="R24" s="101"/>
      <c r="S24" s="101"/>
      <c r="T24" s="101"/>
    </row>
    <row r="25" spans="1:20" ht="11.1" customHeight="1">
      <c r="A25" s="720"/>
      <c r="B25" s="721"/>
      <c r="C25" s="318" t="s">
        <v>0</v>
      </c>
      <c r="D25" s="319">
        <v>84279</v>
      </c>
      <c r="E25" s="320">
        <v>68355.5</v>
      </c>
      <c r="F25" s="319">
        <v>729497.35586999997</v>
      </c>
      <c r="G25" s="323">
        <f>SUM(G20:G23)</f>
        <v>0.9977749266701289</v>
      </c>
      <c r="H25" s="323">
        <f t="shared" si="2"/>
        <v>1.8915430756605383</v>
      </c>
      <c r="I25" s="324">
        <v>23639.800000000003</v>
      </c>
      <c r="J25" s="329">
        <v>252174.67328999998</v>
      </c>
      <c r="K25" s="403">
        <f>SUM(K20:K24)</f>
        <v>0.99999999999999989</v>
      </c>
    </row>
    <row r="26" spans="1:20" ht="11.1" customHeight="1">
      <c r="A26" s="722" t="str">
        <f>'3.1'!G6</f>
        <v>I. čtvrtletí</v>
      </c>
      <c r="B26" s="723"/>
      <c r="C26" s="345" t="s">
        <v>4</v>
      </c>
      <c r="D26" s="100">
        <f>D20</f>
        <v>52</v>
      </c>
      <c r="E26" s="101">
        <f>E8+E14+E20</f>
        <v>148027.71000000002</v>
      </c>
      <c r="F26" s="100">
        <f>F8+F14+F20</f>
        <v>1581061.0853799998</v>
      </c>
      <c r="G26" s="103">
        <f>E26/$E$31</f>
        <v>0.74411846762408751</v>
      </c>
      <c r="H26" s="103">
        <f>(E26-I26)/I26</f>
        <v>3.7058575751427694</v>
      </c>
      <c r="I26" s="104">
        <f>I8+I14+I20</f>
        <v>31456.054</v>
      </c>
      <c r="J26" s="117">
        <f>J8+J14+J20</f>
        <v>335509.92474999989</v>
      </c>
      <c r="K26" s="402">
        <f>I26/$I$31</f>
        <v>0.40184588695037876</v>
      </c>
    </row>
    <row r="27" spans="1:20" ht="11.1" customHeight="1">
      <c r="A27" s="720"/>
      <c r="B27" s="721"/>
      <c r="C27" s="345" t="s">
        <v>5</v>
      </c>
      <c r="D27" s="100">
        <f>D21</f>
        <v>176</v>
      </c>
      <c r="E27" s="101">
        <f t="shared" ref="E27:F30" si="3">E9+E15+E21</f>
        <v>8237.1819999999989</v>
      </c>
      <c r="F27" s="100">
        <f t="shared" si="3"/>
        <v>87987.825860000026</v>
      </c>
      <c r="G27" s="103">
        <f>E27/$E$31</f>
        <v>4.1407377357798175E-2</v>
      </c>
      <c r="H27" s="103">
        <f t="shared" ref="H27:H30" si="4">(E27-I27)/I27</f>
        <v>-8.1205401330825631E-3</v>
      </c>
      <c r="I27" s="104">
        <f t="shared" ref="I27:J27" si="5">I9+I15+I21</f>
        <v>8304.619999999999</v>
      </c>
      <c r="J27" s="117">
        <f t="shared" si="5"/>
        <v>88576.425090000019</v>
      </c>
      <c r="K27" s="402">
        <f>I27/$I$31</f>
        <v>0.10609014689782303</v>
      </c>
    </row>
    <row r="28" spans="1:20" ht="11.1" customHeight="1">
      <c r="A28" s="720"/>
      <c r="B28" s="721"/>
      <c r="C28" s="345" t="s">
        <v>6</v>
      </c>
      <c r="D28" s="100">
        <f>D22</f>
        <v>5914</v>
      </c>
      <c r="E28" s="101">
        <f t="shared" si="3"/>
        <v>17382.607</v>
      </c>
      <c r="F28" s="100">
        <f t="shared" si="3"/>
        <v>185676.95294400002</v>
      </c>
      <c r="G28" s="103">
        <f>E28/$E$31</f>
        <v>8.7380389010623311E-2</v>
      </c>
      <c r="H28" s="103">
        <f t="shared" si="4"/>
        <v>7.6985010716190447E-2</v>
      </c>
      <c r="I28" s="104">
        <f t="shared" ref="I28:J28" si="6">I10+I16+I22</f>
        <v>16140.064</v>
      </c>
      <c r="J28" s="117">
        <f t="shared" si="6"/>
        <v>172147.19390000001</v>
      </c>
      <c r="K28" s="402">
        <f>I28/$I$31</f>
        <v>0.20618664799837505</v>
      </c>
    </row>
    <row r="29" spans="1:20" ht="11.1" customHeight="1">
      <c r="A29" s="720"/>
      <c r="B29" s="721"/>
      <c r="C29" s="345" t="s">
        <v>7</v>
      </c>
      <c r="D29" s="100">
        <f>D23</f>
        <v>78129</v>
      </c>
      <c r="E29" s="101">
        <f t="shared" si="3"/>
        <v>24833.200000000001</v>
      </c>
      <c r="F29" s="100">
        <f t="shared" si="3"/>
        <v>265262.09999999998</v>
      </c>
      <c r="G29" s="103">
        <f>E29/$E$31</f>
        <v>0.12483367289950298</v>
      </c>
      <c r="H29" s="103">
        <f t="shared" si="4"/>
        <v>0.13509189722868492</v>
      </c>
      <c r="I29" s="104">
        <f t="shared" ref="I29:J29" si="7">I11+I17+I23</f>
        <v>21877.7</v>
      </c>
      <c r="J29" s="117">
        <f t="shared" si="7"/>
        <v>233343.8</v>
      </c>
      <c r="K29" s="402">
        <f>I29/$I$31</f>
        <v>0.27948399888092451</v>
      </c>
    </row>
    <row r="30" spans="1:20" ht="11.1" customHeight="1">
      <c r="A30" s="720"/>
      <c r="B30" s="721"/>
      <c r="C30" s="345" t="s">
        <v>107</v>
      </c>
      <c r="D30" s="100">
        <f>D24</f>
        <v>8</v>
      </c>
      <c r="E30" s="101">
        <f>E12+E18+E24</f>
        <v>449.601</v>
      </c>
      <c r="F30" s="100">
        <f t="shared" si="3"/>
        <v>4802.2391459999999</v>
      </c>
      <c r="G30" s="103">
        <f>E30/$E$31</f>
        <v>2.2600931079880741E-3</v>
      </c>
      <c r="H30" s="103">
        <f t="shared" si="4"/>
        <v>-0.10162809563962896</v>
      </c>
      <c r="I30" s="104">
        <f>I12+I18+I24</f>
        <v>500.46199999999999</v>
      </c>
      <c r="J30" s="117">
        <f t="shared" ref="J30" si="8">J12+J18+J24</f>
        <v>5337.8669500000005</v>
      </c>
      <c r="K30" s="402">
        <f>I30/$I$31</f>
        <v>6.3933192724987195E-3</v>
      </c>
    </row>
    <row r="31" spans="1:20" ht="11.1" customHeight="1">
      <c r="A31" s="720"/>
      <c r="B31" s="721"/>
      <c r="C31" s="318" t="s">
        <v>0</v>
      </c>
      <c r="D31" s="319">
        <f>SUM(D26:D30)</f>
        <v>84279</v>
      </c>
      <c r="E31" s="320">
        <f>SUM(E26:E30)</f>
        <v>198930.30000000002</v>
      </c>
      <c r="F31" s="319">
        <f>SUM(F26:F30)</f>
        <v>2124790.2033299995</v>
      </c>
      <c r="G31" s="323">
        <f>SUM(G26:G30)</f>
        <v>1</v>
      </c>
      <c r="H31" s="323">
        <f>(E31-I31)/I31</f>
        <v>1.5413016789965117</v>
      </c>
      <c r="I31" s="324">
        <f>SUM(I26:I30)</f>
        <v>78278.899999999994</v>
      </c>
      <c r="J31" s="329">
        <f>SUM(J26:J30)</f>
        <v>834915.21068999998</v>
      </c>
      <c r="K31" s="403">
        <f>SUM(K26:K30)</f>
        <v>1</v>
      </c>
    </row>
    <row r="32" spans="1:20" ht="9.9" customHeight="1">
      <c r="A32" s="119"/>
      <c r="B32" s="120"/>
      <c r="C32" s="121"/>
      <c r="D32" s="90"/>
      <c r="E32" s="90"/>
      <c r="F32" s="90"/>
      <c r="G32" s="122"/>
      <c r="H32" s="123"/>
      <c r="I32" s="124"/>
      <c r="J32" s="124"/>
      <c r="K32" s="125"/>
    </row>
    <row r="33" spans="1:11" ht="12.9" customHeight="1">
      <c r="A33" s="755" t="s">
        <v>40</v>
      </c>
      <c r="B33" s="756"/>
      <c r="C33" s="756"/>
      <c r="D33" s="757"/>
      <c r="E33" s="299"/>
      <c r="F33" s="299"/>
      <c r="G33" s="300"/>
      <c r="H33" s="290"/>
      <c r="I33" s="301"/>
      <c r="J33" s="301"/>
      <c r="K33" s="404"/>
    </row>
    <row r="34" spans="1:11" ht="24.9" customHeight="1">
      <c r="A34" s="400"/>
      <c r="B34" s="293"/>
      <c r="C34" s="302"/>
      <c r="D34" s="303"/>
      <c r="E34" s="699">
        <f>'3.1'!D4</f>
        <v>2021</v>
      </c>
      <c r="F34" s="724"/>
      <c r="G34" s="725"/>
      <c r="H34" s="304"/>
      <c r="I34" s="702">
        <f>E34-1</f>
        <v>2020</v>
      </c>
      <c r="J34" s="726"/>
      <c r="K34" s="726"/>
    </row>
    <row r="35" spans="1:11" ht="24.9" customHeight="1">
      <c r="A35" s="400"/>
      <c r="B35" s="293"/>
      <c r="C35" s="294"/>
      <c r="D35" s="295"/>
      <c r="E35" s="695" t="s">
        <v>65</v>
      </c>
      <c r="F35" s="698"/>
      <c r="G35" s="745" t="s">
        <v>35</v>
      </c>
      <c r="H35" s="706" t="s">
        <v>270</v>
      </c>
      <c r="I35" s="751" t="s">
        <v>65</v>
      </c>
      <c r="J35" s="752"/>
      <c r="K35" s="691" t="s">
        <v>35</v>
      </c>
    </row>
    <row r="36" spans="1:11" ht="24.9" customHeight="1">
      <c r="A36" s="400"/>
      <c r="B36" s="296"/>
      <c r="C36" s="296"/>
      <c r="D36" s="704" t="s">
        <v>211</v>
      </c>
      <c r="E36" s="697"/>
      <c r="F36" s="704"/>
      <c r="G36" s="706"/>
      <c r="H36" s="706"/>
      <c r="I36" s="751"/>
      <c r="J36" s="753"/>
      <c r="K36" s="693"/>
    </row>
    <row r="37" spans="1:11" ht="15" customHeight="1">
      <c r="A37" s="754" t="s">
        <v>210</v>
      </c>
      <c r="B37" s="754"/>
      <c r="C37" s="348" t="s">
        <v>237</v>
      </c>
      <c r="D37" s="705"/>
      <c r="E37" s="347" t="s">
        <v>278</v>
      </c>
      <c r="F37" s="630" t="s">
        <v>273</v>
      </c>
      <c r="G37" s="707"/>
      <c r="H37" s="707"/>
      <c r="I37" s="297" t="s">
        <v>279</v>
      </c>
      <c r="J37" s="298" t="s">
        <v>273</v>
      </c>
      <c r="K37" s="750"/>
    </row>
    <row r="38" spans="1:11" ht="11.1" customHeight="1">
      <c r="A38" s="714" t="str">
        <f>'3.1'!D6</f>
        <v>leden</v>
      </c>
      <c r="B38" s="715"/>
      <c r="C38" s="345" t="s">
        <v>4</v>
      </c>
      <c r="D38" s="105">
        <v>78</v>
      </c>
      <c r="E38" s="101">
        <v>17017.867999999999</v>
      </c>
      <c r="F38" s="105">
        <v>181830.83878999989</v>
      </c>
      <c r="G38" s="107">
        <f>E38/$E$43</f>
        <v>0.33130607795039518</v>
      </c>
      <c r="H38" s="107">
        <f>(E38-I38)/I38</f>
        <v>-6.2763089482774067E-3</v>
      </c>
      <c r="I38" s="104">
        <v>17125.351999999999</v>
      </c>
      <c r="J38" s="118">
        <v>182633.96857000003</v>
      </c>
      <c r="K38" s="401">
        <f>I38/$I$43</f>
        <v>0.33598753781621415</v>
      </c>
    </row>
    <row r="39" spans="1:11" ht="11.1" customHeight="1">
      <c r="A39" s="716"/>
      <c r="B39" s="717"/>
      <c r="C39" s="345" t="s">
        <v>5</v>
      </c>
      <c r="D39" s="100">
        <v>253</v>
      </c>
      <c r="E39" s="101">
        <v>4729.8559999999998</v>
      </c>
      <c r="F39" s="100">
        <v>50537.420679999937</v>
      </c>
      <c r="G39" s="103">
        <f t="shared" ref="G39" si="9">E39/$E$43</f>
        <v>9.2081454658723666E-2</v>
      </c>
      <c r="H39" s="103">
        <f>(E39-I39)/I39</f>
        <v>6.6866843746391125E-2</v>
      </c>
      <c r="I39" s="104">
        <v>4433.4079999999994</v>
      </c>
      <c r="J39" s="117">
        <v>47280.043409999991</v>
      </c>
      <c r="K39" s="402">
        <f t="shared" ref="K39:K42" si="10">I39/$I$43</f>
        <v>8.6980392464616571E-2</v>
      </c>
    </row>
    <row r="40" spans="1:11" ht="11.1" customHeight="1">
      <c r="A40" s="716"/>
      <c r="B40" s="717"/>
      <c r="C40" s="345" t="s">
        <v>6</v>
      </c>
      <c r="D40" s="100">
        <v>9982</v>
      </c>
      <c r="E40" s="101">
        <v>10197.576000000001</v>
      </c>
      <c r="F40" s="100">
        <v>108958.16648</v>
      </c>
      <c r="G40" s="103">
        <f>E40/$E$43</f>
        <v>0.19852774208620491</v>
      </c>
      <c r="H40" s="103">
        <f t="shared" ref="H40:H42" si="11">(E40-I40)/I40</f>
        <v>-2.8900782920589441E-2</v>
      </c>
      <c r="I40" s="104">
        <v>10501.065000000001</v>
      </c>
      <c r="J40" s="117">
        <v>111988.60901</v>
      </c>
      <c r="K40" s="402">
        <f t="shared" si="10"/>
        <v>0.20602361772172761</v>
      </c>
    </row>
    <row r="41" spans="1:11" ht="11.1" customHeight="1">
      <c r="A41" s="716"/>
      <c r="B41" s="717"/>
      <c r="C41" s="345" t="s">
        <v>7</v>
      </c>
      <c r="D41" s="100">
        <v>107954</v>
      </c>
      <c r="E41" s="101">
        <v>19262.5</v>
      </c>
      <c r="F41" s="100">
        <v>205813.5</v>
      </c>
      <c r="G41" s="103">
        <f>E41/$E$43</f>
        <v>0.3750048670326675</v>
      </c>
      <c r="H41" s="103">
        <f t="shared" si="11"/>
        <v>2.7766365562023547E-2</v>
      </c>
      <c r="I41" s="104">
        <v>18742.099999999999</v>
      </c>
      <c r="J41" s="117">
        <v>199875.8</v>
      </c>
      <c r="K41" s="402">
        <f t="shared" si="10"/>
        <v>0.36770701311746862</v>
      </c>
    </row>
    <row r="42" spans="1:11" ht="11.1" customHeight="1">
      <c r="A42" s="716"/>
      <c r="B42" s="717"/>
      <c r="C42" s="345" t="s">
        <v>107</v>
      </c>
      <c r="D42" s="100">
        <v>17</v>
      </c>
      <c r="E42" s="101">
        <v>158.19999999999999</v>
      </c>
      <c r="F42" s="100">
        <v>1690.32177</v>
      </c>
      <c r="G42" s="103">
        <f>E42/$E$43</f>
        <v>3.0798582720087215E-3</v>
      </c>
      <c r="H42" s="103">
        <f t="shared" si="11"/>
        <v>-5.9872232952013174E-2</v>
      </c>
      <c r="I42" s="104">
        <v>168.27500000000001</v>
      </c>
      <c r="J42" s="117">
        <v>1794.5743500000001</v>
      </c>
      <c r="K42" s="402">
        <f t="shared" si="10"/>
        <v>3.301438879973004E-3</v>
      </c>
    </row>
    <row r="43" spans="1:11" ht="11.1" customHeight="1">
      <c r="A43" s="718"/>
      <c r="B43" s="719"/>
      <c r="C43" s="318" t="s">
        <v>0</v>
      </c>
      <c r="D43" s="319">
        <v>118284</v>
      </c>
      <c r="E43" s="320">
        <v>51366</v>
      </c>
      <c r="F43" s="319">
        <v>548830.24771999987</v>
      </c>
      <c r="G43" s="323">
        <f>SUM(G38:G42)</f>
        <v>1</v>
      </c>
      <c r="H43" s="323">
        <f>(E43-I43)/I43</f>
        <v>7.7653216977764056E-3</v>
      </c>
      <c r="I43" s="324">
        <v>50970.2</v>
      </c>
      <c r="J43" s="329">
        <v>543572.99534000002</v>
      </c>
      <c r="K43" s="403">
        <f>SUM(K38:K42)</f>
        <v>1</v>
      </c>
    </row>
    <row r="44" spans="1:11" ht="11.1" customHeight="1">
      <c r="A44" s="714" t="str">
        <f>'3.1'!E6</f>
        <v>únor</v>
      </c>
      <c r="B44" s="715"/>
      <c r="C44" s="345" t="s">
        <v>4</v>
      </c>
      <c r="D44" s="105">
        <v>78</v>
      </c>
      <c r="E44" s="101">
        <v>15325.641</v>
      </c>
      <c r="F44" s="105">
        <v>163782.36629000001</v>
      </c>
      <c r="G44" s="107">
        <f>E44/$E$49</f>
        <v>0.32757035254286559</v>
      </c>
      <c r="H44" s="107">
        <f>(E44-I44)/I44</f>
        <v>7.2861580533077591E-2</v>
      </c>
      <c r="I44" s="104">
        <v>14284.825999999999</v>
      </c>
      <c r="J44" s="118">
        <v>152363.71486000007</v>
      </c>
      <c r="K44" s="401">
        <f>I44/$I$49</f>
        <v>0.35324991406661505</v>
      </c>
    </row>
    <row r="45" spans="1:11" ht="11.1" customHeight="1">
      <c r="A45" s="716"/>
      <c r="B45" s="717"/>
      <c r="C45" s="345" t="s">
        <v>5</v>
      </c>
      <c r="D45" s="100">
        <v>253</v>
      </c>
      <c r="E45" s="101">
        <v>4332.9089999999997</v>
      </c>
      <c r="F45" s="100">
        <v>46305.629090000009</v>
      </c>
      <c r="G45" s="103">
        <f t="shared" ref="G45:G48" si="12">E45/$E$49</f>
        <v>9.2611625749693283E-2</v>
      </c>
      <c r="H45" s="103">
        <f>(E45-I45)/I45</f>
        <v>0.17988650195653411</v>
      </c>
      <c r="I45" s="104">
        <v>3672.31</v>
      </c>
      <c r="J45" s="117">
        <v>39169.347849999976</v>
      </c>
      <c r="K45" s="402">
        <f t="shared" ref="K45:K48" si="13">I45/$I$49</f>
        <v>9.0812670166648943E-2</v>
      </c>
    </row>
    <row r="46" spans="1:11" ht="11.1" customHeight="1">
      <c r="A46" s="716"/>
      <c r="B46" s="717"/>
      <c r="C46" s="345" t="s">
        <v>6</v>
      </c>
      <c r="D46" s="100">
        <v>9974</v>
      </c>
      <c r="E46" s="101">
        <v>9430.5609999999997</v>
      </c>
      <c r="F46" s="100">
        <v>100782.68326999999</v>
      </c>
      <c r="G46" s="103">
        <f t="shared" si="12"/>
        <v>0.20156887346160587</v>
      </c>
      <c r="H46" s="103">
        <f t="shared" ref="H46:H48" si="14">(E46-I46)/I46</f>
        <v>0.20947967893623418</v>
      </c>
      <c r="I46" s="104">
        <v>7797.2049999999999</v>
      </c>
      <c r="J46" s="117">
        <v>83166.119170000005</v>
      </c>
      <c r="K46" s="402">
        <f t="shared" si="13"/>
        <v>0.19281732911620914</v>
      </c>
    </row>
    <row r="47" spans="1:11" ht="11.1" customHeight="1">
      <c r="A47" s="716"/>
      <c r="B47" s="717"/>
      <c r="C47" s="345" t="s">
        <v>7</v>
      </c>
      <c r="D47" s="100">
        <v>107913</v>
      </c>
      <c r="E47" s="101">
        <v>17552.8</v>
      </c>
      <c r="F47" s="100">
        <v>187583.9</v>
      </c>
      <c r="G47" s="103">
        <f t="shared" si="12"/>
        <v>0.37517366380397471</v>
      </c>
      <c r="H47" s="103">
        <f t="shared" si="14"/>
        <v>0.20907869812295501</v>
      </c>
      <c r="I47" s="104">
        <v>14517.5</v>
      </c>
      <c r="J47" s="117">
        <v>154844.79999999999</v>
      </c>
      <c r="K47" s="402">
        <f t="shared" si="13"/>
        <v>0.35900371677345483</v>
      </c>
    </row>
    <row r="48" spans="1:11" ht="11.1" customHeight="1">
      <c r="A48" s="716"/>
      <c r="B48" s="717"/>
      <c r="C48" s="345" t="s">
        <v>107</v>
      </c>
      <c r="D48" s="100">
        <v>17</v>
      </c>
      <c r="E48" s="101">
        <v>143.88900000000001</v>
      </c>
      <c r="F48" s="100">
        <v>1537.7140400000001</v>
      </c>
      <c r="G48" s="103">
        <f t="shared" si="12"/>
        <v>3.0754844418605649E-3</v>
      </c>
      <c r="H48" s="103">
        <f t="shared" si="14"/>
        <v>-0.13558894382400466</v>
      </c>
      <c r="I48" s="104">
        <v>166.459</v>
      </c>
      <c r="J48" s="117">
        <v>1775.4734099999998</v>
      </c>
      <c r="K48" s="402">
        <f t="shared" si="13"/>
        <v>4.1163698770719835E-3</v>
      </c>
    </row>
    <row r="49" spans="1:11" ht="11.1" customHeight="1">
      <c r="A49" s="718"/>
      <c r="B49" s="719"/>
      <c r="C49" s="318" t="s">
        <v>0</v>
      </c>
      <c r="D49" s="319">
        <v>118235</v>
      </c>
      <c r="E49" s="320">
        <v>46785.799999999996</v>
      </c>
      <c r="F49" s="319">
        <v>499992.29269000003</v>
      </c>
      <c r="G49" s="323">
        <f>SUM(G44:G48)</f>
        <v>1</v>
      </c>
      <c r="H49" s="323">
        <f t="shared" ref="H49" si="15">(E49-I49)/I49</f>
        <v>0.15696752830855878</v>
      </c>
      <c r="I49" s="324">
        <v>40438.300000000003</v>
      </c>
      <c r="J49" s="329">
        <v>431319.45529000001</v>
      </c>
      <c r="K49" s="403">
        <f>SUM(K44:K48)</f>
        <v>0.99999999999999989</v>
      </c>
    </row>
    <row r="50" spans="1:11" ht="11.1" customHeight="1">
      <c r="A50" s="720" t="str">
        <f>'3.1'!F6</f>
        <v>březen</v>
      </c>
      <c r="B50" s="721"/>
      <c r="C50" s="344" t="s">
        <v>4</v>
      </c>
      <c r="D50" s="105">
        <v>78</v>
      </c>
      <c r="E50" s="250">
        <v>15174.334000000001</v>
      </c>
      <c r="F50" s="105">
        <v>161942.17965000001</v>
      </c>
      <c r="G50" s="107">
        <f>E50/$E$55</f>
        <v>0.35818005858595869</v>
      </c>
      <c r="H50" s="107">
        <f>(E50-I50)/I50</f>
        <v>0.17116626497952667</v>
      </c>
      <c r="I50" s="462">
        <v>12956.601000000001</v>
      </c>
      <c r="J50" s="118">
        <v>138212.93936999998</v>
      </c>
      <c r="K50" s="401">
        <f>I50/$I$55</f>
        <v>0.35227779061705572</v>
      </c>
    </row>
    <row r="51" spans="1:11" ht="11.1" customHeight="1">
      <c r="A51" s="720"/>
      <c r="B51" s="721"/>
      <c r="C51" s="345" t="s">
        <v>5</v>
      </c>
      <c r="D51" s="100">
        <v>245</v>
      </c>
      <c r="E51" s="101">
        <v>3932.5140000000001</v>
      </c>
      <c r="F51" s="100">
        <v>41967.939539999985</v>
      </c>
      <c r="G51" s="103">
        <f t="shared" ref="G51:G54" si="16">E51/$E$55</f>
        <v>9.2824376668531397E-2</v>
      </c>
      <c r="H51" s="103">
        <f t="shared" ref="H51:H54" si="17">(E51-I51)/I51</f>
        <v>0.15169184613861722</v>
      </c>
      <c r="I51" s="104">
        <v>3414.5540000000001</v>
      </c>
      <c r="J51" s="117">
        <v>36424.175370000041</v>
      </c>
      <c r="K51" s="402">
        <f t="shared" ref="K51:K54" si="18">I51/$I$55</f>
        <v>9.2838510583341263E-2</v>
      </c>
    </row>
    <row r="52" spans="1:11" ht="11.1" customHeight="1">
      <c r="A52" s="720"/>
      <c r="B52" s="721"/>
      <c r="C52" s="345" t="s">
        <v>6</v>
      </c>
      <c r="D52" s="100">
        <v>9976</v>
      </c>
      <c r="E52" s="101">
        <v>7959.2719999999999</v>
      </c>
      <c r="F52" s="100">
        <v>84942.369839999999</v>
      </c>
      <c r="G52" s="103">
        <f t="shared" si="16"/>
        <v>0.18787332025653189</v>
      </c>
      <c r="H52" s="103">
        <f t="shared" si="17"/>
        <v>9.1568330816050772E-2</v>
      </c>
      <c r="I52" s="104">
        <v>7291.5929999999998</v>
      </c>
      <c r="J52" s="117">
        <v>77782.182790000006</v>
      </c>
      <c r="K52" s="402">
        <f t="shared" si="18"/>
        <v>0.19825155317500237</v>
      </c>
    </row>
    <row r="53" spans="1:11" ht="11.1" customHeight="1">
      <c r="A53" s="720"/>
      <c r="B53" s="721"/>
      <c r="C53" s="345" t="s">
        <v>7</v>
      </c>
      <c r="D53" s="100">
        <v>107865</v>
      </c>
      <c r="E53" s="101">
        <v>15141.9</v>
      </c>
      <c r="F53" s="100">
        <v>161596.4</v>
      </c>
      <c r="G53" s="103">
        <f t="shared" si="16"/>
        <v>0.35741447559429806</v>
      </c>
      <c r="H53" s="103">
        <f t="shared" si="17"/>
        <v>0.16750967662343672</v>
      </c>
      <c r="I53" s="104">
        <v>12969.4</v>
      </c>
      <c r="J53" s="117">
        <v>138349.70000000001</v>
      </c>
      <c r="K53" s="402">
        <f t="shared" si="18"/>
        <v>0.35262578338476597</v>
      </c>
    </row>
    <row r="54" spans="1:11" ht="11.1" customHeight="1">
      <c r="A54" s="720"/>
      <c r="B54" s="721"/>
      <c r="C54" s="345" t="s">
        <v>107</v>
      </c>
      <c r="D54" s="100">
        <v>17</v>
      </c>
      <c r="E54" s="101">
        <v>157.08000000000001</v>
      </c>
      <c r="F54" s="100">
        <v>1676.3661199999999</v>
      </c>
      <c r="G54" s="103">
        <f t="shared" si="16"/>
        <v>3.7077688946798187E-3</v>
      </c>
      <c r="H54" s="103">
        <f t="shared" si="17"/>
        <v>6.6018784950323095E-2</v>
      </c>
      <c r="I54" s="104">
        <v>147.352</v>
      </c>
      <c r="J54" s="117">
        <v>1571.8562199999999</v>
      </c>
      <c r="K54" s="402">
        <f t="shared" si="18"/>
        <v>4.0063622398346906E-3</v>
      </c>
    </row>
    <row r="55" spans="1:11" ht="11.1" customHeight="1">
      <c r="A55" s="720"/>
      <c r="B55" s="721"/>
      <c r="C55" s="318" t="s">
        <v>0</v>
      </c>
      <c r="D55" s="319">
        <v>118181</v>
      </c>
      <c r="E55" s="320">
        <v>42365.100000000006</v>
      </c>
      <c r="F55" s="319">
        <v>452125.25514999998</v>
      </c>
      <c r="G55" s="323">
        <f>SUM(G50:G54)</f>
        <v>0.99999999999999989</v>
      </c>
      <c r="H55" s="323">
        <f t="shared" ref="H55" si="19">(E55-I55)/I55</f>
        <v>0.15186720863524533</v>
      </c>
      <c r="I55" s="324">
        <v>36779.5</v>
      </c>
      <c r="J55" s="329">
        <v>392340.85375000007</v>
      </c>
      <c r="K55" s="403">
        <f>SUM(K50:K54)</f>
        <v>0.99999999999999989</v>
      </c>
    </row>
    <row r="56" spans="1:11" ht="11.1" customHeight="1">
      <c r="A56" s="722" t="str">
        <f>'3.1'!G6</f>
        <v>I. čtvrtletí</v>
      </c>
      <c r="B56" s="723"/>
      <c r="C56" s="345" t="s">
        <v>4</v>
      </c>
      <c r="D56" s="100">
        <f>D50</f>
        <v>78</v>
      </c>
      <c r="E56" s="101">
        <f>E38+E44+E50</f>
        <v>47517.843000000001</v>
      </c>
      <c r="F56" s="100">
        <f>F38+F44+F50</f>
        <v>507555.38472999987</v>
      </c>
      <c r="G56" s="103">
        <f>E56/$E$61</f>
        <v>0.33816461222813771</v>
      </c>
      <c r="H56" s="103">
        <f>(E56-I56)/I56</f>
        <v>7.1023050828188328E-2</v>
      </c>
      <c r="I56" s="104">
        <f>I38+I44+I50</f>
        <v>44366.779000000002</v>
      </c>
      <c r="J56" s="117">
        <f>J38+J44+J50</f>
        <v>473210.62280000007</v>
      </c>
      <c r="K56" s="402">
        <f>I56/$I$61</f>
        <v>0.34610711611071243</v>
      </c>
    </row>
    <row r="57" spans="1:11" ht="11.1" customHeight="1">
      <c r="A57" s="720"/>
      <c r="B57" s="721"/>
      <c r="C57" s="345" t="s">
        <v>5</v>
      </c>
      <c r="D57" s="100">
        <f>D51</f>
        <v>245</v>
      </c>
      <c r="E57" s="101">
        <f t="shared" ref="E57:F58" si="20">E39+E45+E51</f>
        <v>12995.278999999999</v>
      </c>
      <c r="F57" s="100">
        <f t="shared" si="20"/>
        <v>138810.98930999995</v>
      </c>
      <c r="G57" s="103">
        <f t="shared" ref="G57:G60" si="21">E57/$E$61</f>
        <v>9.2481964802810193E-2</v>
      </c>
      <c r="H57" s="103">
        <f t="shared" ref="H57:H60" si="22">(E57-I57)/I57</f>
        <v>0.12803577901632876</v>
      </c>
      <c r="I57" s="104">
        <f t="shared" ref="I57:J57" si="23">I39+I45+I51</f>
        <v>11520.271999999999</v>
      </c>
      <c r="J57" s="117">
        <f t="shared" si="23"/>
        <v>122873.56663000002</v>
      </c>
      <c r="K57" s="402">
        <f t="shared" ref="K57:K60" si="24">I57/$I$61</f>
        <v>8.9870128249134082E-2</v>
      </c>
    </row>
    <row r="58" spans="1:11" ht="11.1" customHeight="1">
      <c r="A58" s="720"/>
      <c r="B58" s="721"/>
      <c r="C58" s="345" t="s">
        <v>6</v>
      </c>
      <c r="D58" s="100">
        <f>D52</f>
        <v>9976</v>
      </c>
      <c r="E58" s="101">
        <f>E40+E46+E52</f>
        <v>27587.409000000003</v>
      </c>
      <c r="F58" s="100">
        <f t="shared" si="20"/>
        <v>294683.21958999999</v>
      </c>
      <c r="G58" s="103">
        <f t="shared" si="21"/>
        <v>0.19632805022029381</v>
      </c>
      <c r="H58" s="103">
        <f t="shared" si="22"/>
        <v>7.8060050575495546E-2</v>
      </c>
      <c r="I58" s="104">
        <f>I40+I46+I52</f>
        <v>25589.863000000001</v>
      </c>
      <c r="J58" s="117">
        <f t="shared" ref="J58" si="25">J40+J46+J52</f>
        <v>272936.91097000003</v>
      </c>
      <c r="K58" s="402">
        <f t="shared" si="24"/>
        <v>0.19962760164758012</v>
      </c>
    </row>
    <row r="59" spans="1:11" ht="11.1" customHeight="1">
      <c r="A59" s="720"/>
      <c r="B59" s="721"/>
      <c r="C59" s="345" t="s">
        <v>7</v>
      </c>
      <c r="D59" s="100">
        <f>D53</f>
        <v>107865</v>
      </c>
      <c r="E59" s="101">
        <f t="shared" ref="E59:F60" si="26">E41+E47+E53</f>
        <v>51957.200000000004</v>
      </c>
      <c r="F59" s="100">
        <f t="shared" si="26"/>
        <v>554993.80000000005</v>
      </c>
      <c r="G59" s="103">
        <f t="shared" si="21"/>
        <v>0.36975765904314717</v>
      </c>
      <c r="H59" s="103">
        <f t="shared" si="22"/>
        <v>0.12390923446321582</v>
      </c>
      <c r="I59" s="104">
        <f t="shared" ref="I59:J59" si="27">I41+I47+I53</f>
        <v>46229</v>
      </c>
      <c r="J59" s="117">
        <f t="shared" si="27"/>
        <v>493070.3</v>
      </c>
      <c r="K59" s="402">
        <f t="shared" si="24"/>
        <v>0.36063438075326865</v>
      </c>
    </row>
    <row r="60" spans="1:11" ht="11.1" customHeight="1">
      <c r="A60" s="720"/>
      <c r="B60" s="721"/>
      <c r="C60" s="345" t="s">
        <v>107</v>
      </c>
      <c r="D60" s="100">
        <f>D54</f>
        <v>17</v>
      </c>
      <c r="E60" s="101">
        <f>E42+E48+E54</f>
        <v>459.16899999999998</v>
      </c>
      <c r="F60" s="100">
        <f t="shared" si="26"/>
        <v>4904.40193</v>
      </c>
      <c r="G60" s="103">
        <f t="shared" si="21"/>
        <v>3.2677137056112112E-3</v>
      </c>
      <c r="H60" s="103">
        <f t="shared" si="22"/>
        <v>-4.7537161419331883E-2</v>
      </c>
      <c r="I60" s="104">
        <f>I42+I48+I54</f>
        <v>482.08600000000001</v>
      </c>
      <c r="J60" s="117">
        <f t="shared" ref="J60" si="28">J42+J48+J54</f>
        <v>5141.90398</v>
      </c>
      <c r="K60" s="402">
        <f t="shared" si="24"/>
        <v>3.7607732393047711E-3</v>
      </c>
    </row>
    <row r="61" spans="1:11" ht="11.1" customHeight="1">
      <c r="A61" s="720"/>
      <c r="B61" s="721"/>
      <c r="C61" s="318" t="s">
        <v>0</v>
      </c>
      <c r="D61" s="319">
        <f>SUM(D56:D60)</f>
        <v>118181</v>
      </c>
      <c r="E61" s="320">
        <f>SUM(E56:E60)</f>
        <v>140516.9</v>
      </c>
      <c r="F61" s="319">
        <f>SUM(F56:F60)</f>
        <v>1500947.7955599998</v>
      </c>
      <c r="G61" s="323">
        <f>SUM(G56:G60)</f>
        <v>1.0000000000000002</v>
      </c>
      <c r="H61" s="323">
        <f>(E61-I61)/I61</f>
        <v>9.6178269416794041E-2</v>
      </c>
      <c r="I61" s="324">
        <f>SUM(I56:I60)</f>
        <v>128188</v>
      </c>
      <c r="J61" s="329">
        <f>SUM(J56:J60)</f>
        <v>1367233.3043800001</v>
      </c>
      <c r="K61" s="403">
        <f>SUM(K56:K60)</f>
        <v>1</v>
      </c>
    </row>
    <row r="62" spans="1:11" ht="15" customHeight="1">
      <c r="A62" s="99"/>
      <c r="B62" s="99"/>
      <c r="C62" s="99"/>
      <c r="D62" s="99"/>
      <c r="E62" s="99"/>
      <c r="F62" s="99"/>
      <c r="G62" s="99"/>
      <c r="H62" s="99"/>
      <c r="I62" s="99"/>
      <c r="J62" s="99"/>
      <c r="K62" s="99"/>
    </row>
    <row r="63" spans="1:11" ht="15" customHeight="1">
      <c r="A63" s="99"/>
      <c r="B63" s="99"/>
      <c r="C63" s="99"/>
      <c r="D63" s="99"/>
      <c r="E63" s="99"/>
      <c r="F63" s="99"/>
      <c r="G63" s="99"/>
      <c r="H63" s="99"/>
      <c r="I63" s="99"/>
      <c r="J63" s="99"/>
      <c r="K63" s="99"/>
    </row>
    <row r="64" spans="1:11" ht="15" customHeight="1">
      <c r="A64" s="99"/>
      <c r="B64" s="99"/>
      <c r="C64" s="99"/>
      <c r="D64" s="99"/>
      <c r="E64" s="99"/>
      <c r="F64" s="99"/>
      <c r="G64" s="99"/>
      <c r="H64" s="99"/>
      <c r="I64" s="99"/>
      <c r="J64" s="99"/>
      <c r="K64" s="99"/>
    </row>
    <row r="65" spans="1:11" ht="15" customHeight="1">
      <c r="A65" s="99"/>
      <c r="B65" s="99"/>
      <c r="C65" s="99"/>
      <c r="D65" s="99"/>
      <c r="E65" s="99"/>
      <c r="F65" s="99"/>
      <c r="G65" s="99"/>
      <c r="H65" s="99"/>
      <c r="I65" s="99"/>
      <c r="J65" s="99"/>
      <c r="K65" s="99"/>
    </row>
    <row r="66" spans="1:11" ht="15" customHeight="1">
      <c r="A66" s="99"/>
      <c r="B66" s="99"/>
      <c r="C66" s="99"/>
      <c r="D66" s="99"/>
      <c r="E66" s="99"/>
      <c r="F66" s="99"/>
      <c r="G66" s="99"/>
      <c r="H66" s="99"/>
      <c r="I66" s="99"/>
      <c r="J66" s="99"/>
      <c r="K66" s="99"/>
    </row>
    <row r="67" spans="1:11" ht="15" customHeight="1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99"/>
    </row>
    <row r="68" spans="1:11" ht="15" customHeight="1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</row>
    <row r="69" spans="1:11" ht="15" customHeight="1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</row>
    <row r="70" spans="1:11" ht="15" customHeight="1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</row>
    <row r="71" spans="1:11" ht="15" customHeight="1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</row>
    <row r="72" spans="1:11" ht="15" customHeight="1">
      <c r="A72" s="99"/>
      <c r="B72" s="99"/>
      <c r="C72" s="99"/>
      <c r="D72" s="99"/>
      <c r="E72" s="99"/>
      <c r="F72" s="99"/>
      <c r="G72" s="99"/>
      <c r="H72" s="99"/>
      <c r="I72" s="99"/>
      <c r="J72" s="99"/>
      <c r="K72" s="99"/>
    </row>
    <row r="73" spans="1:11" ht="15" customHeight="1">
      <c r="A73" s="99"/>
      <c r="B73" s="99"/>
      <c r="C73" s="99"/>
      <c r="D73" s="99"/>
      <c r="E73" s="99"/>
      <c r="F73" s="99"/>
      <c r="G73" s="99"/>
      <c r="H73" s="99"/>
      <c r="I73" s="99"/>
      <c r="J73" s="99"/>
      <c r="K73" s="99"/>
    </row>
    <row r="74" spans="1:11" ht="15" customHeight="1">
      <c r="A74" s="99"/>
      <c r="B74" s="99"/>
      <c r="C74" s="99"/>
      <c r="D74" s="99"/>
      <c r="E74" s="99"/>
      <c r="F74" s="99"/>
      <c r="G74" s="99"/>
      <c r="H74" s="99"/>
      <c r="I74" s="99"/>
      <c r="J74" s="99"/>
      <c r="K74" s="99"/>
    </row>
    <row r="75" spans="1:11" ht="15" customHeight="1">
      <c r="A75" s="99"/>
      <c r="B75" s="99"/>
      <c r="C75" s="99"/>
      <c r="D75" s="99"/>
      <c r="E75" s="99"/>
      <c r="F75" s="99"/>
      <c r="G75" s="99"/>
      <c r="H75" s="99"/>
      <c r="I75" s="99"/>
      <c r="J75" s="99"/>
      <c r="K75" s="99"/>
    </row>
    <row r="76" spans="1:11" ht="15" customHeight="1">
      <c r="A76" s="99"/>
      <c r="B76" s="99"/>
      <c r="C76" s="99"/>
      <c r="D76" s="99"/>
      <c r="E76" s="99"/>
      <c r="F76" s="99"/>
      <c r="G76" s="99"/>
      <c r="H76" s="99"/>
      <c r="I76" s="99"/>
      <c r="J76" s="99"/>
      <c r="K76" s="99"/>
    </row>
    <row r="77" spans="1:11" ht="15" customHeight="1">
      <c r="A77" s="99"/>
      <c r="B77" s="99"/>
      <c r="C77" s="99"/>
      <c r="D77" s="99"/>
      <c r="E77" s="99"/>
      <c r="F77" s="99"/>
      <c r="G77" s="99"/>
      <c r="H77" s="99"/>
      <c r="I77" s="99"/>
      <c r="J77" s="99"/>
      <c r="K77" s="99"/>
    </row>
    <row r="78" spans="1:11" ht="15" customHeight="1">
      <c r="A78" s="99"/>
      <c r="B78" s="99"/>
      <c r="C78" s="99"/>
      <c r="D78" s="99"/>
      <c r="E78" s="99"/>
      <c r="F78" s="99"/>
      <c r="G78" s="99"/>
      <c r="H78" s="99"/>
      <c r="I78" s="99"/>
      <c r="J78" s="99"/>
      <c r="K78" s="99"/>
    </row>
    <row r="79" spans="1:11" ht="15" customHeight="1">
      <c r="A79" s="99"/>
      <c r="B79" s="99"/>
      <c r="C79" s="99"/>
      <c r="D79" s="99"/>
      <c r="E79" s="99"/>
      <c r="F79" s="99"/>
      <c r="G79" s="99"/>
      <c r="H79" s="99"/>
      <c r="I79" s="99"/>
      <c r="J79" s="99"/>
      <c r="K79" s="99"/>
    </row>
    <row r="80" spans="1:11" ht="15" customHeight="1">
      <c r="A80" s="99"/>
      <c r="B80" s="99"/>
      <c r="C80" s="99"/>
      <c r="D80" s="99"/>
      <c r="E80" s="99"/>
      <c r="F80" s="99"/>
      <c r="G80" s="99"/>
      <c r="H80" s="99"/>
      <c r="I80" s="99"/>
      <c r="J80" s="99"/>
      <c r="K80" s="99"/>
    </row>
    <row r="81" spans="1:11" ht="15" customHeight="1">
      <c r="A81" s="99"/>
      <c r="B81" s="99"/>
      <c r="C81" s="99"/>
      <c r="D81" s="99"/>
      <c r="E81" s="99"/>
      <c r="F81" s="99"/>
      <c r="G81" s="99"/>
      <c r="H81" s="99"/>
      <c r="I81" s="99"/>
      <c r="J81" s="99"/>
      <c r="K81" s="99"/>
    </row>
    <row r="82" spans="1:11" ht="15" customHeight="1">
      <c r="A82" s="99"/>
      <c r="B82" s="99"/>
      <c r="C82" s="99"/>
      <c r="D82" s="99"/>
      <c r="E82" s="99"/>
      <c r="F82" s="99"/>
      <c r="G82" s="99"/>
      <c r="H82" s="99"/>
      <c r="I82" s="99"/>
      <c r="J82" s="99"/>
      <c r="K82" s="99"/>
    </row>
    <row r="83" spans="1:11" ht="15" customHeight="1">
      <c r="A83" s="99"/>
      <c r="B83" s="99"/>
      <c r="C83" s="99"/>
      <c r="D83" s="99"/>
      <c r="E83" s="99"/>
      <c r="F83" s="99"/>
      <c r="G83" s="99"/>
      <c r="H83" s="99"/>
      <c r="I83" s="99"/>
      <c r="J83" s="99"/>
      <c r="K83" s="99"/>
    </row>
    <row r="84" spans="1:11" ht="15" customHeight="1">
      <c r="A84" s="99"/>
      <c r="B84" s="99"/>
      <c r="C84" s="99"/>
      <c r="D84" s="99"/>
      <c r="E84" s="99"/>
      <c r="F84" s="99"/>
      <c r="G84" s="99"/>
      <c r="H84" s="99"/>
      <c r="I84" s="99"/>
      <c r="J84" s="99"/>
      <c r="K84" s="99"/>
    </row>
    <row r="85" spans="1:11" ht="15" customHeight="1">
      <c r="A85" s="99"/>
      <c r="B85" s="99"/>
      <c r="C85" s="99"/>
      <c r="D85" s="99"/>
      <c r="E85" s="99"/>
      <c r="F85" s="99"/>
      <c r="G85" s="99"/>
      <c r="H85" s="99"/>
      <c r="I85" s="99"/>
      <c r="J85" s="99"/>
      <c r="K85" s="99"/>
    </row>
    <row r="86" spans="1:11" ht="15" customHeight="1">
      <c r="A86" s="99"/>
      <c r="B86" s="99"/>
      <c r="C86" s="99"/>
      <c r="D86" s="99"/>
      <c r="E86" s="99"/>
      <c r="F86" s="99"/>
      <c r="G86" s="99"/>
      <c r="H86" s="99"/>
      <c r="I86" s="99"/>
      <c r="J86" s="99"/>
      <c r="K86" s="99"/>
    </row>
    <row r="87" spans="1:11" ht="15" customHeight="1">
      <c r="A87" s="99"/>
      <c r="B87" s="99"/>
      <c r="C87" s="99"/>
      <c r="D87" s="99"/>
      <c r="E87" s="99"/>
      <c r="F87" s="99"/>
      <c r="G87" s="99"/>
      <c r="H87" s="99"/>
      <c r="I87" s="99"/>
      <c r="J87" s="99"/>
      <c r="K87" s="99"/>
    </row>
    <row r="88" spans="1:11" ht="15" customHeight="1">
      <c r="A88" s="99"/>
      <c r="B88" s="99"/>
      <c r="C88" s="99"/>
      <c r="D88" s="99"/>
      <c r="E88" s="99"/>
      <c r="F88" s="99"/>
      <c r="G88" s="99"/>
      <c r="H88" s="99"/>
      <c r="I88" s="99"/>
      <c r="J88" s="99"/>
      <c r="K88" s="99"/>
    </row>
    <row r="89" spans="1:11" ht="15" customHeight="1">
      <c r="A89" s="99"/>
      <c r="B89" s="99"/>
      <c r="C89" s="99"/>
      <c r="D89" s="99"/>
      <c r="E89" s="99"/>
      <c r="F89" s="99"/>
      <c r="G89" s="99"/>
      <c r="H89" s="99"/>
      <c r="I89" s="99"/>
      <c r="J89" s="99"/>
      <c r="K89" s="99"/>
    </row>
    <row r="90" spans="1:11" ht="15" customHeight="1">
      <c r="A90" s="99"/>
      <c r="B90" s="99"/>
      <c r="C90" s="99"/>
      <c r="D90" s="99"/>
      <c r="E90" s="99"/>
      <c r="F90" s="99"/>
      <c r="G90" s="99"/>
      <c r="H90" s="99"/>
      <c r="I90" s="99"/>
      <c r="J90" s="99"/>
      <c r="K90" s="99"/>
    </row>
    <row r="91" spans="1:11" ht="15" customHeight="1">
      <c r="A91" s="99"/>
      <c r="B91" s="99"/>
      <c r="C91" s="99"/>
      <c r="D91" s="99"/>
      <c r="E91" s="99"/>
      <c r="F91" s="99"/>
      <c r="G91" s="99"/>
      <c r="H91" s="99"/>
      <c r="I91" s="99"/>
      <c r="J91" s="99"/>
      <c r="K91" s="99"/>
    </row>
    <row r="92" spans="1:11" ht="15" customHeight="1">
      <c r="A92" s="99"/>
      <c r="B92" s="99"/>
      <c r="C92" s="99"/>
      <c r="D92" s="99"/>
      <c r="E92" s="99"/>
      <c r="F92" s="99"/>
      <c r="G92" s="99"/>
      <c r="H92" s="99"/>
      <c r="I92" s="99"/>
      <c r="J92" s="99"/>
      <c r="K92" s="99"/>
    </row>
    <row r="93" spans="1:11" ht="15" customHeight="1">
      <c r="A93" s="99"/>
      <c r="B93" s="99"/>
      <c r="C93" s="99"/>
      <c r="D93" s="99"/>
      <c r="E93" s="99"/>
      <c r="F93" s="99"/>
      <c r="G93" s="99"/>
      <c r="H93" s="99"/>
      <c r="I93" s="99"/>
      <c r="J93" s="99"/>
      <c r="K93" s="99"/>
    </row>
    <row r="94" spans="1:11" ht="15" customHeight="1">
      <c r="A94" s="99"/>
      <c r="B94" s="99"/>
      <c r="C94" s="99"/>
      <c r="D94" s="99"/>
      <c r="E94" s="99"/>
      <c r="F94" s="99"/>
      <c r="G94" s="99"/>
      <c r="H94" s="99"/>
      <c r="I94" s="99"/>
      <c r="J94" s="99"/>
      <c r="K94" s="99"/>
    </row>
    <row r="95" spans="1:11" ht="15" customHeight="1">
      <c r="A95" s="99"/>
      <c r="B95" s="99"/>
      <c r="C95" s="99"/>
      <c r="D95" s="99"/>
      <c r="E95" s="99"/>
      <c r="F95" s="99"/>
      <c r="G95" s="99"/>
      <c r="H95" s="99"/>
      <c r="I95" s="99"/>
      <c r="J95" s="99"/>
      <c r="K95" s="99"/>
    </row>
    <row r="96" spans="1:11" ht="15" customHeight="1">
      <c r="A96" s="99"/>
      <c r="B96" s="99"/>
      <c r="C96" s="99"/>
      <c r="D96" s="99"/>
      <c r="E96" s="99"/>
      <c r="F96" s="99"/>
      <c r="G96" s="99"/>
      <c r="H96" s="99"/>
      <c r="I96" s="99"/>
      <c r="J96" s="99"/>
      <c r="K96" s="99"/>
    </row>
    <row r="97" spans="1:11" ht="15" customHeight="1">
      <c r="A97" s="99"/>
      <c r="B97" s="99"/>
      <c r="C97" s="99"/>
      <c r="D97" s="99"/>
      <c r="E97" s="99"/>
      <c r="F97" s="99"/>
      <c r="G97" s="99"/>
      <c r="H97" s="99"/>
      <c r="I97" s="99"/>
      <c r="J97" s="99"/>
      <c r="K97" s="99"/>
    </row>
    <row r="98" spans="1:11" ht="15" customHeight="1">
      <c r="A98" s="99"/>
      <c r="B98" s="99"/>
      <c r="C98" s="99"/>
      <c r="D98" s="99"/>
      <c r="E98" s="99"/>
      <c r="F98" s="99"/>
      <c r="G98" s="99"/>
      <c r="H98" s="99"/>
      <c r="I98" s="99"/>
      <c r="J98" s="99"/>
      <c r="K98" s="99"/>
    </row>
    <row r="99" spans="1:11" ht="15" customHeight="1">
      <c r="A99" s="99"/>
      <c r="B99" s="99"/>
      <c r="C99" s="99"/>
      <c r="D99" s="99"/>
      <c r="E99" s="99"/>
      <c r="F99" s="99"/>
      <c r="G99" s="99"/>
      <c r="H99" s="99"/>
      <c r="I99" s="99"/>
      <c r="J99" s="99"/>
      <c r="K99" s="99"/>
    </row>
    <row r="100" spans="1:11" ht="15" customHeight="1">
      <c r="A100" s="99"/>
      <c r="B100" s="99"/>
      <c r="C100" s="99"/>
      <c r="D100" s="99"/>
      <c r="E100" s="99"/>
      <c r="F100" s="99"/>
      <c r="G100" s="99"/>
      <c r="H100" s="99"/>
      <c r="I100" s="99"/>
      <c r="J100" s="99"/>
      <c r="K100" s="99"/>
    </row>
    <row r="101" spans="1:11" ht="15" customHeight="1">
      <c r="A101" s="99"/>
      <c r="B101" s="99"/>
      <c r="C101" s="99"/>
      <c r="D101" s="99"/>
      <c r="E101" s="99"/>
      <c r="F101" s="99"/>
      <c r="G101" s="99"/>
      <c r="H101" s="99"/>
      <c r="I101" s="99"/>
      <c r="J101" s="99"/>
      <c r="K101" s="99"/>
    </row>
    <row r="102" spans="1:11" ht="15" customHeight="1">
      <c r="A102" s="99"/>
      <c r="B102" s="99"/>
      <c r="C102" s="99"/>
      <c r="D102" s="99"/>
      <c r="E102" s="99"/>
      <c r="F102" s="99"/>
      <c r="G102" s="99"/>
      <c r="H102" s="99"/>
      <c r="I102" s="99"/>
      <c r="J102" s="99"/>
      <c r="K102" s="99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1:K1"/>
    <mergeCell ref="A2:C2"/>
    <mergeCell ref="A8:B13"/>
    <mergeCell ref="A14:B19"/>
    <mergeCell ref="A20:B25"/>
    <mergeCell ref="H5:H7"/>
    <mergeCell ref="A3:D3"/>
    <mergeCell ref="E4:G4"/>
    <mergeCell ref="I4:K4"/>
    <mergeCell ref="D6:D7"/>
    <mergeCell ref="A7:B7"/>
    <mergeCell ref="E5:F6"/>
    <mergeCell ref="I5:J6"/>
    <mergeCell ref="G5:G7"/>
    <mergeCell ref="K5:K7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7"/>
    <mergeCell ref="K35:K37"/>
    <mergeCell ref="A38:B43"/>
    <mergeCell ref="A44:B49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5"/>
  <dimension ref="A1:T119"/>
  <sheetViews>
    <sheetView showGridLines="0" zoomScaleNormal="100" zoomScaleSheetLayoutView="100" workbookViewId="0">
      <selection activeCell="M4" sqref="M4"/>
    </sheetView>
  </sheetViews>
  <sheetFormatPr defaultColWidth="9.109375" defaultRowHeight="13.8"/>
  <cols>
    <col min="1" max="1" width="9.44140625" style="212" customWidth="1"/>
    <col min="2" max="2" width="3.88671875" style="212" customWidth="1"/>
    <col min="3" max="11" width="9.5546875" style="212" customWidth="1"/>
    <col min="12" max="13" width="9.109375" style="212"/>
    <col min="14" max="14" width="11.109375" style="212" customWidth="1"/>
    <col min="15" max="16384" width="9.109375" style="212"/>
  </cols>
  <sheetData>
    <row r="1" spans="1:16" s="224" customFormat="1" ht="15.6">
      <c r="A1" s="734" t="s">
        <v>254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</row>
    <row r="2" spans="1:16" ht="6" customHeight="1">
      <c r="A2" s="690"/>
      <c r="B2" s="690"/>
      <c r="C2" s="690"/>
      <c r="D2" s="214"/>
      <c r="E2" s="214"/>
      <c r="F2" s="215"/>
      <c r="G2" s="216"/>
      <c r="H2" s="216"/>
      <c r="I2" s="216"/>
      <c r="J2" s="81"/>
      <c r="K2" s="81"/>
    </row>
    <row r="3" spans="1:16" ht="12.9" customHeight="1">
      <c r="A3" s="739" t="s">
        <v>41</v>
      </c>
      <c r="B3" s="739"/>
      <c r="C3" s="739"/>
      <c r="D3" s="740"/>
      <c r="E3" s="397"/>
      <c r="F3" s="398"/>
      <c r="G3" s="289"/>
      <c r="H3" s="290"/>
      <c r="I3" s="398"/>
      <c r="J3" s="399"/>
      <c r="K3" s="399"/>
    </row>
    <row r="4" spans="1:16" ht="24.9" customHeight="1">
      <c r="A4" s="291"/>
      <c r="B4" s="291"/>
      <c r="C4" s="291"/>
      <c r="D4" s="280"/>
      <c r="E4" s="699">
        <f>'3.1'!D4</f>
        <v>2021</v>
      </c>
      <c r="F4" s="700"/>
      <c r="G4" s="701"/>
      <c r="H4" s="292"/>
      <c r="I4" s="702">
        <f>E4-1</f>
        <v>2020</v>
      </c>
      <c r="J4" s="703"/>
      <c r="K4" s="703"/>
    </row>
    <row r="5" spans="1:16" ht="24.9" customHeight="1">
      <c r="A5" s="400"/>
      <c r="B5" s="293"/>
      <c r="C5" s="294"/>
      <c r="D5" s="295"/>
      <c r="E5" s="695" t="s">
        <v>65</v>
      </c>
      <c r="F5" s="698"/>
      <c r="G5" s="745" t="s">
        <v>35</v>
      </c>
      <c r="H5" s="706" t="s">
        <v>270</v>
      </c>
      <c r="I5" s="751" t="s">
        <v>65</v>
      </c>
      <c r="J5" s="752"/>
      <c r="K5" s="691" t="s">
        <v>35</v>
      </c>
    </row>
    <row r="6" spans="1:16" ht="24.9" customHeight="1">
      <c r="A6" s="400"/>
      <c r="B6" s="296"/>
      <c r="C6" s="296"/>
      <c r="D6" s="704" t="s">
        <v>211</v>
      </c>
      <c r="E6" s="697"/>
      <c r="F6" s="704"/>
      <c r="G6" s="706"/>
      <c r="H6" s="706"/>
      <c r="I6" s="751"/>
      <c r="J6" s="753"/>
      <c r="K6" s="693"/>
    </row>
    <row r="7" spans="1:16" ht="15" customHeight="1">
      <c r="A7" s="754" t="s">
        <v>210</v>
      </c>
      <c r="B7" s="754"/>
      <c r="C7" s="348" t="s">
        <v>237</v>
      </c>
      <c r="D7" s="705"/>
      <c r="E7" s="347" t="s">
        <v>278</v>
      </c>
      <c r="F7" s="630" t="s">
        <v>273</v>
      </c>
      <c r="G7" s="707"/>
      <c r="H7" s="707"/>
      <c r="I7" s="297" t="s">
        <v>279</v>
      </c>
      <c r="J7" s="298" t="s">
        <v>273</v>
      </c>
      <c r="K7" s="750"/>
    </row>
    <row r="8" spans="1:16" ht="11.1" customHeight="1">
      <c r="A8" s="714" t="str">
        <f>'3.1'!D6</f>
        <v>leden</v>
      </c>
      <c r="B8" s="715"/>
      <c r="C8" s="345" t="s">
        <v>4</v>
      </c>
      <c r="D8" s="105">
        <v>91</v>
      </c>
      <c r="E8" s="101">
        <v>18170.744999999999</v>
      </c>
      <c r="F8" s="105">
        <v>194148.11199</v>
      </c>
      <c r="G8" s="107">
        <f>E8/$E$13</f>
        <v>0.35633523161820946</v>
      </c>
      <c r="H8" s="107">
        <f>(E8-I8)/I8</f>
        <v>3.6011468068408201E-2</v>
      </c>
      <c r="I8" s="104">
        <v>17539.134999999998</v>
      </c>
      <c r="J8" s="118">
        <v>187047.19588000004</v>
      </c>
      <c r="K8" s="401">
        <f>I8/$I$13</f>
        <v>0.3565031495374783</v>
      </c>
    </row>
    <row r="9" spans="1:16" ht="11.1" customHeight="1">
      <c r="A9" s="716"/>
      <c r="B9" s="717"/>
      <c r="C9" s="345" t="s">
        <v>5</v>
      </c>
      <c r="D9" s="100">
        <v>302</v>
      </c>
      <c r="E9" s="101">
        <v>5925.3680000000004</v>
      </c>
      <c r="F9" s="100">
        <v>63310.380430000019</v>
      </c>
      <c r="G9" s="103">
        <f>E9/$E$13</f>
        <v>0.11619872375640772</v>
      </c>
      <c r="H9" s="103">
        <f>(E9-I9)/I9</f>
        <v>6.0692738814235439E-2</v>
      </c>
      <c r="I9" s="104">
        <v>5586.3189999999995</v>
      </c>
      <c r="J9" s="117">
        <v>59575.806150000004</v>
      </c>
      <c r="K9" s="402">
        <f>I9/$I$13</f>
        <v>0.11354837726153863</v>
      </c>
      <c r="L9" s="218"/>
      <c r="N9" s="218"/>
      <c r="O9" s="218"/>
      <c r="P9" s="218"/>
    </row>
    <row r="10" spans="1:16" ht="11.1" customHeight="1">
      <c r="A10" s="716"/>
      <c r="B10" s="717"/>
      <c r="C10" s="345" t="s">
        <v>6</v>
      </c>
      <c r="D10" s="100">
        <v>8899</v>
      </c>
      <c r="E10" s="101">
        <v>11095.609</v>
      </c>
      <c r="F10" s="100">
        <v>118553.36398000001</v>
      </c>
      <c r="G10" s="103">
        <f>E10/$E$13</f>
        <v>0.21758911937623304</v>
      </c>
      <c r="H10" s="103">
        <f t="shared" ref="H10:H12" si="0">(E10-I10)/I10</f>
        <v>-1.3401267827602899E-2</v>
      </c>
      <c r="I10" s="104">
        <v>11246.323999999999</v>
      </c>
      <c r="J10" s="117">
        <v>119936.66171999999</v>
      </c>
      <c r="K10" s="402">
        <f>I10/$I$13</f>
        <v>0.22859450746681242</v>
      </c>
      <c r="L10" s="218"/>
      <c r="N10" s="218"/>
      <c r="O10" s="218"/>
      <c r="P10" s="218"/>
    </row>
    <row r="11" spans="1:16" ht="11.1" customHeight="1">
      <c r="A11" s="716"/>
      <c r="B11" s="717"/>
      <c r="C11" s="345" t="s">
        <v>7</v>
      </c>
      <c r="D11" s="100">
        <v>84108</v>
      </c>
      <c r="E11" s="101">
        <v>15057.3</v>
      </c>
      <c r="F11" s="100">
        <v>160881.9</v>
      </c>
      <c r="G11" s="103">
        <f>E11/$E$13</f>
        <v>0.29527938909741264</v>
      </c>
      <c r="H11" s="103">
        <f t="shared" si="0"/>
        <v>4.3457471136921076E-2</v>
      </c>
      <c r="I11" s="104">
        <v>14430.2</v>
      </c>
      <c r="J11" s="117">
        <v>153891.1</v>
      </c>
      <c r="K11" s="402">
        <f>I11/$I$13</f>
        <v>0.29331045963530816</v>
      </c>
      <c r="L11" s="218"/>
      <c r="N11" s="218"/>
      <c r="O11" s="218"/>
      <c r="P11" s="218"/>
    </row>
    <row r="12" spans="1:16" ht="11.1" customHeight="1">
      <c r="A12" s="716"/>
      <c r="B12" s="717"/>
      <c r="C12" s="345" t="s">
        <v>107</v>
      </c>
      <c r="D12" s="100">
        <v>8</v>
      </c>
      <c r="E12" s="101">
        <v>744.37800000000004</v>
      </c>
      <c r="F12" s="100">
        <v>7953.44985</v>
      </c>
      <c r="G12" s="103">
        <f>E12/$E$13</f>
        <v>1.4597536151737285E-2</v>
      </c>
      <c r="H12" s="103">
        <f t="shared" si="0"/>
        <v>0.88106296844754672</v>
      </c>
      <c r="I12" s="104">
        <v>395.72199999999998</v>
      </c>
      <c r="J12" s="117">
        <v>4220.1853999999994</v>
      </c>
      <c r="K12" s="402">
        <f>I12/$I$13</f>
        <v>8.0435060988623443E-3</v>
      </c>
      <c r="L12" s="218"/>
      <c r="N12" s="218"/>
      <c r="O12" s="218"/>
      <c r="P12" s="218"/>
    </row>
    <row r="13" spans="1:16" ht="11.1" customHeight="1">
      <c r="A13" s="718"/>
      <c r="B13" s="719"/>
      <c r="C13" s="318" t="s">
        <v>0</v>
      </c>
      <c r="D13" s="319">
        <v>93408</v>
      </c>
      <c r="E13" s="320">
        <v>50993.399999999994</v>
      </c>
      <c r="F13" s="319">
        <v>544847.20625000005</v>
      </c>
      <c r="G13" s="323">
        <f>SUM(G8:G12)</f>
        <v>1</v>
      </c>
      <c r="H13" s="323">
        <f>(E13-I13)/I13</f>
        <v>3.649967376523678E-2</v>
      </c>
      <c r="I13" s="324">
        <v>49197.700000000004</v>
      </c>
      <c r="J13" s="329">
        <v>524670.94915</v>
      </c>
      <c r="K13" s="403">
        <f>SUM(K8:K12)</f>
        <v>1</v>
      </c>
      <c r="L13" s="218"/>
    </row>
    <row r="14" spans="1:16" ht="11.1" customHeight="1">
      <c r="A14" s="720" t="str">
        <f>'3.1'!E6</f>
        <v>únor</v>
      </c>
      <c r="B14" s="721"/>
      <c r="C14" s="345" t="s">
        <v>4</v>
      </c>
      <c r="D14" s="105">
        <v>91</v>
      </c>
      <c r="E14" s="101">
        <v>16066</v>
      </c>
      <c r="F14" s="105">
        <v>171694.70074000006</v>
      </c>
      <c r="G14" s="107">
        <f>E14/$E$19</f>
        <v>0.35205743010785673</v>
      </c>
      <c r="H14" s="107">
        <f>(E14-I14)/I14</f>
        <v>7.5880730859588949E-2</v>
      </c>
      <c r="I14" s="104">
        <v>14932.882</v>
      </c>
      <c r="J14" s="118">
        <v>159275.29189000002</v>
      </c>
      <c r="K14" s="401">
        <f>I14/$I$19</f>
        <v>0.37677709597004527</v>
      </c>
      <c r="L14" s="218"/>
      <c r="M14" s="218"/>
    </row>
    <row r="15" spans="1:16" ht="11.1" customHeight="1">
      <c r="A15" s="720"/>
      <c r="B15" s="721"/>
      <c r="C15" s="345" t="s">
        <v>5</v>
      </c>
      <c r="D15" s="100">
        <v>303</v>
      </c>
      <c r="E15" s="101">
        <v>5274.8850000000002</v>
      </c>
      <c r="F15" s="100">
        <v>56372.404279999952</v>
      </c>
      <c r="G15" s="103">
        <f>E15/$E$19</f>
        <v>0.11558959649038229</v>
      </c>
      <c r="H15" s="103">
        <f>(E15-I15)/I15</f>
        <v>0.10075796402707161</v>
      </c>
      <c r="I15" s="104">
        <v>4792.0479999999998</v>
      </c>
      <c r="J15" s="117">
        <v>51112.477149999933</v>
      </c>
      <c r="K15" s="402">
        <f>I15/$I$19</f>
        <v>0.12090994418820583</v>
      </c>
      <c r="L15" s="219"/>
      <c r="M15" s="218"/>
    </row>
    <row r="16" spans="1:16" ht="11.1" customHeight="1">
      <c r="A16" s="720"/>
      <c r="B16" s="721"/>
      <c r="C16" s="345" t="s">
        <v>6</v>
      </c>
      <c r="D16" s="100">
        <v>8893</v>
      </c>
      <c r="E16" s="101">
        <v>10252.790000000001</v>
      </c>
      <c r="F16" s="100">
        <v>109570.00036999999</v>
      </c>
      <c r="G16" s="103">
        <f>E16/$E$19</f>
        <v>0.22467141160435283</v>
      </c>
      <c r="H16" s="103">
        <f t="shared" ref="H16:H19" si="1">(E16-I16)/I16</f>
        <v>0.22729523153776446</v>
      </c>
      <c r="I16" s="104">
        <v>8353.9719999999998</v>
      </c>
      <c r="J16" s="117">
        <v>89103.967919999996</v>
      </c>
      <c r="K16" s="402">
        <f>I16/$I$19</f>
        <v>0.21078217252202697</v>
      </c>
      <c r="L16" s="218"/>
      <c r="M16" s="218"/>
      <c r="N16" s="218"/>
      <c r="O16" s="218"/>
    </row>
    <row r="17" spans="1:20" ht="11.1" customHeight="1">
      <c r="A17" s="720"/>
      <c r="B17" s="721"/>
      <c r="C17" s="345" t="s">
        <v>7</v>
      </c>
      <c r="D17" s="100">
        <v>84077</v>
      </c>
      <c r="E17" s="101">
        <v>13720.8</v>
      </c>
      <c r="F17" s="100">
        <v>146632</v>
      </c>
      <c r="G17" s="103">
        <f>E17/$E$19</f>
        <v>0.30066659946619445</v>
      </c>
      <c r="H17" s="103">
        <f t="shared" si="1"/>
        <v>0.22753746365466332</v>
      </c>
      <c r="I17" s="104">
        <v>11177.5</v>
      </c>
      <c r="J17" s="117">
        <v>119220.2</v>
      </c>
      <c r="K17" s="402">
        <f>I17/$I$19</f>
        <v>0.28202365693408554</v>
      </c>
      <c r="L17" s="218"/>
      <c r="M17" s="218"/>
      <c r="N17" s="218"/>
      <c r="O17" s="218"/>
    </row>
    <row r="18" spans="1:20" ht="11.1" customHeight="1">
      <c r="A18" s="720"/>
      <c r="B18" s="721"/>
      <c r="C18" s="345" t="s">
        <v>107</v>
      </c>
      <c r="D18" s="100">
        <v>9</v>
      </c>
      <c r="E18" s="101">
        <v>320.125</v>
      </c>
      <c r="F18" s="100">
        <v>3421.1233700000003</v>
      </c>
      <c r="G18" s="103">
        <f>E18/$E$19</f>
        <v>7.0149623312135961E-3</v>
      </c>
      <c r="H18" s="103">
        <f t="shared" si="1"/>
        <v>-0.15040684929325526</v>
      </c>
      <c r="I18" s="104">
        <v>376.798</v>
      </c>
      <c r="J18" s="117">
        <v>4018.9676199999994</v>
      </c>
      <c r="K18" s="402">
        <f>I18/$I$19</f>
        <v>9.5071303856362841E-3</v>
      </c>
      <c r="L18" s="218"/>
      <c r="M18" s="218"/>
      <c r="N18" s="218"/>
      <c r="O18" s="218"/>
    </row>
    <row r="19" spans="1:20" ht="11.1" customHeight="1">
      <c r="A19" s="720"/>
      <c r="B19" s="721"/>
      <c r="C19" s="318" t="s">
        <v>0</v>
      </c>
      <c r="D19" s="319">
        <v>93373</v>
      </c>
      <c r="E19" s="320">
        <v>45634.600000000006</v>
      </c>
      <c r="F19" s="319">
        <v>487690.22876000003</v>
      </c>
      <c r="G19" s="323">
        <f>SUM(G14:G18)</f>
        <v>0.99999999999999989</v>
      </c>
      <c r="H19" s="323">
        <f t="shared" si="1"/>
        <v>0.15142355399008914</v>
      </c>
      <c r="I19" s="324">
        <v>39633.200000000004</v>
      </c>
      <c r="J19" s="329">
        <v>422730.90457999997</v>
      </c>
      <c r="K19" s="403">
        <f>SUM(K14:K18)</f>
        <v>0.99999999999999989</v>
      </c>
      <c r="L19" s="218"/>
      <c r="M19" s="218"/>
      <c r="N19" s="218"/>
      <c r="O19" s="218"/>
    </row>
    <row r="20" spans="1:20" ht="11.1" customHeight="1">
      <c r="A20" s="720" t="str">
        <f>'3.1'!F6</f>
        <v>březen</v>
      </c>
      <c r="B20" s="721"/>
      <c r="C20" s="344" t="s">
        <v>4</v>
      </c>
      <c r="D20" s="105">
        <v>92</v>
      </c>
      <c r="E20" s="250">
        <v>15625.94</v>
      </c>
      <c r="F20" s="105">
        <v>166761.67129999999</v>
      </c>
      <c r="G20" s="107">
        <f>E20/$E$25</f>
        <v>0.37915719336217585</v>
      </c>
      <c r="H20" s="107">
        <f>(E20-I20)/I20</f>
        <v>8.2785228662861088E-2</v>
      </c>
      <c r="I20" s="462">
        <v>14431.246000000001</v>
      </c>
      <c r="J20" s="118">
        <v>153943.73899999991</v>
      </c>
      <c r="K20" s="401">
        <f>I20/$I$25</f>
        <v>0.38919322867645273</v>
      </c>
      <c r="L20" s="101"/>
      <c r="M20" s="101"/>
      <c r="N20" s="101"/>
      <c r="O20" s="101"/>
      <c r="P20" s="101"/>
      <c r="Q20" s="101"/>
      <c r="R20" s="101"/>
      <c r="S20" s="101"/>
      <c r="T20" s="101"/>
    </row>
    <row r="21" spans="1:20" ht="11.1" customHeight="1">
      <c r="A21" s="720"/>
      <c r="B21" s="721"/>
      <c r="C21" s="345" t="s">
        <v>5</v>
      </c>
      <c r="D21" s="100">
        <v>294</v>
      </c>
      <c r="E21" s="101">
        <v>4783.9830000000002</v>
      </c>
      <c r="F21" s="100">
        <v>51055.743010000035</v>
      </c>
      <c r="G21" s="103">
        <f>E21/$E$25</f>
        <v>0.11608143685259012</v>
      </c>
      <c r="H21" s="103">
        <f t="shared" ref="H21:H25" si="2">(E21-I21)/I21</f>
        <v>6.2856263064969331E-2</v>
      </c>
      <c r="I21" s="104">
        <v>4501.0630000000001</v>
      </c>
      <c r="J21" s="117">
        <v>48014.680270000004</v>
      </c>
      <c r="K21" s="402">
        <f>I21/$I$25</f>
        <v>0.12138821841482851</v>
      </c>
      <c r="L21" s="101"/>
      <c r="M21" s="101"/>
      <c r="N21" s="101"/>
      <c r="O21" s="101"/>
      <c r="P21" s="101"/>
      <c r="Q21" s="101"/>
      <c r="R21" s="101"/>
      <c r="S21" s="101"/>
      <c r="T21" s="101"/>
    </row>
    <row r="22" spans="1:20" ht="11.1" customHeight="1">
      <c r="A22" s="720"/>
      <c r="B22" s="721"/>
      <c r="C22" s="345" t="s">
        <v>6</v>
      </c>
      <c r="D22" s="100">
        <v>8895</v>
      </c>
      <c r="E22" s="101">
        <v>8646.6589999999997</v>
      </c>
      <c r="F22" s="100">
        <v>92278.02472999999</v>
      </c>
      <c r="G22" s="103">
        <f>E22/$E$25</f>
        <v>0.20980772730471239</v>
      </c>
      <c r="H22" s="103">
        <f t="shared" si="2"/>
        <v>0.1074391544041365</v>
      </c>
      <c r="I22" s="104">
        <v>7807.7960000000003</v>
      </c>
      <c r="J22" s="117">
        <v>83288.446389999997</v>
      </c>
      <c r="K22" s="402">
        <f>I22/$I$25</f>
        <v>0.21056680303884315</v>
      </c>
      <c r="L22" s="101"/>
      <c r="M22" s="101"/>
      <c r="N22" s="101"/>
      <c r="O22" s="101"/>
      <c r="P22" s="101"/>
      <c r="Q22" s="101"/>
      <c r="R22" s="101"/>
      <c r="S22" s="101"/>
      <c r="T22" s="101"/>
    </row>
    <row r="23" spans="1:20" ht="11.1" customHeight="1">
      <c r="A23" s="720"/>
      <c r="B23" s="721"/>
      <c r="C23" s="345" t="s">
        <v>7</v>
      </c>
      <c r="D23" s="100">
        <v>84039</v>
      </c>
      <c r="E23" s="101">
        <v>11836.2</v>
      </c>
      <c r="F23" s="100">
        <v>126317.9</v>
      </c>
      <c r="G23" s="103">
        <f>E23/$E$25</f>
        <v>0.28720066582064091</v>
      </c>
      <c r="H23" s="103">
        <f t="shared" si="2"/>
        <v>0.18532687069379911</v>
      </c>
      <c r="I23" s="104">
        <v>9985.6</v>
      </c>
      <c r="J23" s="117">
        <v>106520.1</v>
      </c>
      <c r="K23" s="402">
        <f>I23/$I$25</f>
        <v>0.26929953964277142</v>
      </c>
      <c r="L23" s="101"/>
      <c r="M23" s="101"/>
      <c r="N23" s="101"/>
      <c r="O23" s="101"/>
      <c r="P23" s="101"/>
      <c r="Q23" s="101"/>
      <c r="R23" s="101"/>
      <c r="S23" s="101"/>
      <c r="T23" s="101"/>
    </row>
    <row r="24" spans="1:20" ht="11.1" customHeight="1">
      <c r="A24" s="720"/>
      <c r="B24" s="721"/>
      <c r="C24" s="345" t="s">
        <v>107</v>
      </c>
      <c r="D24" s="100">
        <v>9</v>
      </c>
      <c r="E24" s="101">
        <v>319.51799999999997</v>
      </c>
      <c r="F24" s="100">
        <v>3409.9276100000002</v>
      </c>
      <c r="G24" s="103">
        <f>E24/$E$25</f>
        <v>7.7529766598806657E-3</v>
      </c>
      <c r="H24" s="103">
        <f t="shared" si="2"/>
        <v>-9.7903697115995489E-2</v>
      </c>
      <c r="I24" s="104">
        <v>354.19499999999999</v>
      </c>
      <c r="J24" s="117">
        <v>3778.3330000000001</v>
      </c>
      <c r="K24" s="402">
        <f>I24/$I$25</f>
        <v>9.5522102271041725E-3</v>
      </c>
      <c r="L24" s="101"/>
      <c r="M24" s="101"/>
      <c r="N24" s="101"/>
      <c r="O24" s="101"/>
      <c r="P24" s="101"/>
      <c r="Q24" s="101"/>
      <c r="R24" s="101"/>
      <c r="S24" s="101"/>
      <c r="T24" s="101"/>
    </row>
    <row r="25" spans="1:20" ht="11.1" customHeight="1">
      <c r="A25" s="720"/>
      <c r="B25" s="721"/>
      <c r="C25" s="318" t="s">
        <v>0</v>
      </c>
      <c r="D25" s="319">
        <v>93329</v>
      </c>
      <c r="E25" s="320">
        <v>41212.300000000003</v>
      </c>
      <c r="F25" s="319">
        <v>439823.26665000001</v>
      </c>
      <c r="G25" s="323">
        <f>SUM(G20:G24)</f>
        <v>0.99999999999999989</v>
      </c>
      <c r="H25" s="323">
        <f t="shared" si="2"/>
        <v>0.11144582374817627</v>
      </c>
      <c r="I25" s="324">
        <v>37079.9</v>
      </c>
      <c r="J25" s="329">
        <v>395545.29865999985</v>
      </c>
      <c r="K25" s="403">
        <f>SUM(K20:K24)</f>
        <v>1</v>
      </c>
    </row>
    <row r="26" spans="1:20" ht="11.1" customHeight="1">
      <c r="A26" s="722" t="str">
        <f>'3.1'!G6</f>
        <v>I. čtvrtletí</v>
      </c>
      <c r="B26" s="723"/>
      <c r="C26" s="345" t="s">
        <v>4</v>
      </c>
      <c r="D26" s="100">
        <f>D20</f>
        <v>92</v>
      </c>
      <c r="E26" s="101">
        <f>E8+E14+E20</f>
        <v>49862.684999999998</v>
      </c>
      <c r="F26" s="100">
        <f>F8+F14+F20</f>
        <v>532604.48403000005</v>
      </c>
      <c r="G26" s="103">
        <f>E26/$E$31</f>
        <v>0.36174242946366186</v>
      </c>
      <c r="H26" s="103">
        <f>(E26-I26)/I26</f>
        <v>6.3096292469033519E-2</v>
      </c>
      <c r="I26" s="104">
        <f>I8+I14+I20</f>
        <v>46903.262999999999</v>
      </c>
      <c r="J26" s="117">
        <f>J8+J14+J20</f>
        <v>500266.22676999995</v>
      </c>
      <c r="K26" s="402">
        <f>I26/$I$31</f>
        <v>0.37251183377438629</v>
      </c>
    </row>
    <row r="27" spans="1:20" ht="11.1" customHeight="1">
      <c r="A27" s="720"/>
      <c r="B27" s="721"/>
      <c r="C27" s="345" t="s">
        <v>5</v>
      </c>
      <c r="D27" s="100">
        <f>D21</f>
        <v>294</v>
      </c>
      <c r="E27" s="101">
        <f t="shared" ref="E27:F30" si="3">E9+E15+E21</f>
        <v>15984.236000000001</v>
      </c>
      <c r="F27" s="100">
        <f t="shared" si="3"/>
        <v>170738.52772000001</v>
      </c>
      <c r="G27" s="103">
        <f>E27/$E$31</f>
        <v>0.11596199369850471</v>
      </c>
      <c r="H27" s="103">
        <f t="shared" ref="H27:H30" si="4">(E27-I27)/I27</f>
        <v>7.4250559329221782E-2</v>
      </c>
      <c r="I27" s="104">
        <f t="shared" ref="I27:J27" si="5">I9+I15+I21</f>
        <v>14879.429999999998</v>
      </c>
      <c r="J27" s="117">
        <f t="shared" si="5"/>
        <v>158702.96356999993</v>
      </c>
      <c r="K27" s="402">
        <f>I27/$I$31</f>
        <v>0.118174374239541</v>
      </c>
    </row>
    <row r="28" spans="1:20" ht="11.1" customHeight="1">
      <c r="A28" s="720"/>
      <c r="B28" s="721"/>
      <c r="C28" s="345" t="s">
        <v>6</v>
      </c>
      <c r="D28" s="100">
        <f>D22</f>
        <v>8895</v>
      </c>
      <c r="E28" s="101">
        <f t="shared" si="3"/>
        <v>29995.058000000001</v>
      </c>
      <c r="F28" s="100">
        <f t="shared" si="3"/>
        <v>320401.38907999999</v>
      </c>
      <c r="G28" s="103">
        <f>E28/$E$31</f>
        <v>0.2176073180339857</v>
      </c>
      <c r="H28" s="103">
        <f t="shared" si="4"/>
        <v>9.4386942367239726E-2</v>
      </c>
      <c r="I28" s="104">
        <f t="shared" ref="I28:J28" si="6">I10+I16+I22</f>
        <v>27408.091999999997</v>
      </c>
      <c r="J28" s="117">
        <f t="shared" si="6"/>
        <v>292329.07603</v>
      </c>
      <c r="K28" s="402">
        <f>I28/$I$31</f>
        <v>0.21767864234045051</v>
      </c>
    </row>
    <row r="29" spans="1:20" ht="11.1" customHeight="1">
      <c r="A29" s="720"/>
      <c r="B29" s="721"/>
      <c r="C29" s="345" t="s">
        <v>7</v>
      </c>
      <c r="D29" s="100">
        <f>D23</f>
        <v>84039</v>
      </c>
      <c r="E29" s="101">
        <f t="shared" si="3"/>
        <v>40614.300000000003</v>
      </c>
      <c r="F29" s="100">
        <f t="shared" si="3"/>
        <v>433831.80000000005</v>
      </c>
      <c r="G29" s="103">
        <f>E29/$E$31</f>
        <v>0.29464750149266938</v>
      </c>
      <c r="H29" s="103">
        <f t="shared" si="4"/>
        <v>0.1410658747573279</v>
      </c>
      <c r="I29" s="104">
        <f t="shared" ref="I29:J29" si="7">I11+I17+I23</f>
        <v>35593.300000000003</v>
      </c>
      <c r="J29" s="117">
        <f t="shared" si="7"/>
        <v>379631.4</v>
      </c>
      <c r="K29" s="402">
        <f>I29/$I$31</f>
        <v>0.28268663212369394</v>
      </c>
    </row>
    <row r="30" spans="1:20" ht="11.1" customHeight="1">
      <c r="A30" s="720"/>
      <c r="B30" s="721"/>
      <c r="C30" s="345" t="s">
        <v>107</v>
      </c>
      <c r="D30" s="100">
        <f>D24</f>
        <v>9</v>
      </c>
      <c r="E30" s="101">
        <f>E12+E18+E24</f>
        <v>1384.0210000000002</v>
      </c>
      <c r="F30" s="100">
        <f t="shared" si="3"/>
        <v>14784.500830000001</v>
      </c>
      <c r="G30" s="103">
        <f>E30/$E$31</f>
        <v>1.0040757311178226E-2</v>
      </c>
      <c r="H30" s="103">
        <f t="shared" si="4"/>
        <v>0.22836830964352148</v>
      </c>
      <c r="I30" s="104">
        <f>I12+I18+I24</f>
        <v>1126.7149999999999</v>
      </c>
      <c r="J30" s="117">
        <f t="shared" ref="J30" si="8">J12+J18+J24</f>
        <v>12017.486019999998</v>
      </c>
      <c r="K30" s="402">
        <f>I30/$I$31</f>
        <v>8.9485175219282207E-3</v>
      </c>
    </row>
    <row r="31" spans="1:20" ht="11.1" customHeight="1">
      <c r="A31" s="720"/>
      <c r="B31" s="721"/>
      <c r="C31" s="318" t="s">
        <v>0</v>
      </c>
      <c r="D31" s="319">
        <f>SUM(D26:D30)</f>
        <v>93329</v>
      </c>
      <c r="E31" s="320">
        <f>SUM(E26:E30)</f>
        <v>137840.30000000002</v>
      </c>
      <c r="F31" s="319">
        <f>SUM(F26:F30)</f>
        <v>1472360.70166</v>
      </c>
      <c r="G31" s="323">
        <f>SUM(G26:G30)</f>
        <v>0.99999999999999989</v>
      </c>
      <c r="H31" s="323">
        <f>(E31-I31)/I31</f>
        <v>9.4745645329868566E-2</v>
      </c>
      <c r="I31" s="324">
        <f>SUM(I26:I30)</f>
        <v>125910.8</v>
      </c>
      <c r="J31" s="329">
        <f>SUM(J26:J30)</f>
        <v>1342947.1523899997</v>
      </c>
      <c r="K31" s="403">
        <f>SUM(K26:K30)</f>
        <v>1</v>
      </c>
    </row>
    <row r="32" spans="1:20" ht="9.9" customHeight="1">
      <c r="A32" s="119"/>
      <c r="B32" s="120"/>
      <c r="C32" s="121"/>
      <c r="D32" s="90"/>
      <c r="E32" s="90"/>
      <c r="F32" s="90"/>
      <c r="G32" s="122"/>
      <c r="H32" s="123"/>
      <c r="I32" s="124"/>
      <c r="J32" s="124"/>
      <c r="K32" s="125"/>
    </row>
    <row r="33" spans="1:11" ht="12.9" customHeight="1">
      <c r="A33" s="755" t="s">
        <v>42</v>
      </c>
      <c r="B33" s="756"/>
      <c r="C33" s="756"/>
      <c r="D33" s="757"/>
      <c r="E33" s="299"/>
      <c r="F33" s="299"/>
      <c r="G33" s="300"/>
      <c r="H33" s="290"/>
      <c r="I33" s="301"/>
      <c r="J33" s="301"/>
      <c r="K33" s="404"/>
    </row>
    <row r="34" spans="1:11" ht="24.9" customHeight="1">
      <c r="A34" s="400"/>
      <c r="B34" s="293"/>
      <c r="C34" s="302"/>
      <c r="D34" s="303"/>
      <c r="E34" s="699">
        <f>'3.1'!D4</f>
        <v>2021</v>
      </c>
      <c r="F34" s="724"/>
      <c r="G34" s="725"/>
      <c r="H34" s="304"/>
      <c r="I34" s="702">
        <f>E34-1</f>
        <v>2020</v>
      </c>
      <c r="J34" s="726"/>
      <c r="K34" s="726"/>
    </row>
    <row r="35" spans="1:11" ht="24.9" customHeight="1">
      <c r="A35" s="400"/>
      <c r="B35" s="293"/>
      <c r="C35" s="294"/>
      <c r="D35" s="295"/>
      <c r="E35" s="695" t="s">
        <v>65</v>
      </c>
      <c r="F35" s="698"/>
      <c r="G35" s="745" t="s">
        <v>35</v>
      </c>
      <c r="H35" s="706" t="s">
        <v>270</v>
      </c>
      <c r="I35" s="751" t="s">
        <v>65</v>
      </c>
      <c r="J35" s="752"/>
      <c r="K35" s="691" t="s">
        <v>35</v>
      </c>
    </row>
    <row r="36" spans="1:11" ht="24.9" customHeight="1">
      <c r="A36" s="400"/>
      <c r="B36" s="296"/>
      <c r="C36" s="296"/>
      <c r="D36" s="704" t="s">
        <v>211</v>
      </c>
      <c r="E36" s="697"/>
      <c r="F36" s="704"/>
      <c r="G36" s="706"/>
      <c r="H36" s="706"/>
      <c r="I36" s="751"/>
      <c r="J36" s="753"/>
      <c r="K36" s="693"/>
    </row>
    <row r="37" spans="1:11" ht="15" customHeight="1">
      <c r="A37" s="754" t="s">
        <v>210</v>
      </c>
      <c r="B37" s="754"/>
      <c r="C37" s="348" t="s">
        <v>237</v>
      </c>
      <c r="D37" s="705"/>
      <c r="E37" s="347" t="s">
        <v>278</v>
      </c>
      <c r="F37" s="630" t="s">
        <v>273</v>
      </c>
      <c r="G37" s="707"/>
      <c r="H37" s="707"/>
      <c r="I37" s="297" t="s">
        <v>279</v>
      </c>
      <c r="J37" s="298" t="s">
        <v>273</v>
      </c>
      <c r="K37" s="750"/>
    </row>
    <row r="38" spans="1:11" ht="11.1" customHeight="1">
      <c r="A38" s="714" t="str">
        <f>'3.1'!D6</f>
        <v>leden</v>
      </c>
      <c r="B38" s="715"/>
      <c r="C38" s="345" t="s">
        <v>4</v>
      </c>
      <c r="D38" s="105">
        <v>173</v>
      </c>
      <c r="E38" s="101">
        <v>50593.852999999996</v>
      </c>
      <c r="F38" s="105">
        <v>540379.93662999989</v>
      </c>
      <c r="G38" s="107">
        <f>E38/$E$43</f>
        <v>0.41885730817804506</v>
      </c>
      <c r="H38" s="107">
        <f>(E38-I38)/I38</f>
        <v>-5.3506325506656932E-2</v>
      </c>
      <c r="I38" s="104">
        <v>53453.978999999999</v>
      </c>
      <c r="J38" s="118">
        <v>569863.58932999999</v>
      </c>
      <c r="K38" s="401">
        <f>I38/$I$43</f>
        <v>0.43403033850035661</v>
      </c>
    </row>
    <row r="39" spans="1:11" ht="11.1" customHeight="1">
      <c r="A39" s="716"/>
      <c r="B39" s="717"/>
      <c r="C39" s="345" t="s">
        <v>5</v>
      </c>
      <c r="D39" s="100">
        <v>484</v>
      </c>
      <c r="E39" s="101">
        <v>8379.0029999999988</v>
      </c>
      <c r="F39" s="100">
        <v>89513.40058000003</v>
      </c>
      <c r="G39" s="103">
        <f t="shared" ref="G39" si="9">E39/$E$43</f>
        <v>6.9368242062840396E-2</v>
      </c>
      <c r="H39" s="103">
        <f>(E39-I39)/I39</f>
        <v>4.5505357979084483E-2</v>
      </c>
      <c r="I39" s="104">
        <v>8014.3090000000002</v>
      </c>
      <c r="J39" s="117">
        <v>85456.03206000007</v>
      </c>
      <c r="K39" s="402">
        <f t="shared" ref="K39:K42" si="10">I39/$I$43</f>
        <v>6.5073794564787305E-2</v>
      </c>
    </row>
    <row r="40" spans="1:11" ht="11.1" customHeight="1">
      <c r="A40" s="716"/>
      <c r="B40" s="717"/>
      <c r="C40" s="345" t="s">
        <v>6</v>
      </c>
      <c r="D40" s="100">
        <v>18412</v>
      </c>
      <c r="E40" s="101">
        <v>17864.849000000002</v>
      </c>
      <c r="F40" s="100">
        <v>190875.07329</v>
      </c>
      <c r="G40" s="103">
        <f>E40/$E$43</f>
        <v>0.14789983603635093</v>
      </c>
      <c r="H40" s="103">
        <f t="shared" ref="H40:H42" si="11">(E40-I40)/I40</f>
        <v>-4.2134893210944192E-2</v>
      </c>
      <c r="I40" s="104">
        <v>18650.694</v>
      </c>
      <c r="J40" s="117">
        <v>198898.41250000003</v>
      </c>
      <c r="K40" s="402">
        <f t="shared" si="10"/>
        <v>0.15143806282571723</v>
      </c>
    </row>
    <row r="41" spans="1:11" ht="11.1" customHeight="1">
      <c r="A41" s="716"/>
      <c r="B41" s="717"/>
      <c r="C41" s="345" t="s">
        <v>7</v>
      </c>
      <c r="D41" s="100">
        <v>359700</v>
      </c>
      <c r="E41" s="101">
        <v>41895.800000000003</v>
      </c>
      <c r="F41" s="100">
        <v>447642.8</v>
      </c>
      <c r="G41" s="103">
        <f>E41/$E$43</f>
        <v>0.34684770918644486</v>
      </c>
      <c r="H41" s="103">
        <f t="shared" si="11"/>
        <v>1.9117049664436093E-2</v>
      </c>
      <c r="I41" s="104">
        <v>41109.9</v>
      </c>
      <c r="J41" s="117">
        <v>438418.3</v>
      </c>
      <c r="K41" s="402">
        <f t="shared" si="10"/>
        <v>0.33380010518423353</v>
      </c>
    </row>
    <row r="42" spans="1:11" ht="11.1" customHeight="1">
      <c r="A42" s="716"/>
      <c r="B42" s="717"/>
      <c r="C42" s="345" t="s">
        <v>107</v>
      </c>
      <c r="D42" s="100">
        <v>30</v>
      </c>
      <c r="E42" s="101">
        <v>2056.683</v>
      </c>
      <c r="F42" s="100">
        <v>21968.289850000001</v>
      </c>
      <c r="G42" s="103">
        <f>E42/$E$43</f>
        <v>1.7026904536318794E-2</v>
      </c>
      <c r="H42" s="103">
        <f t="shared" si="11"/>
        <v>6.6545700256020829E-2</v>
      </c>
      <c r="I42" s="104">
        <v>1928.3589999999999</v>
      </c>
      <c r="J42" s="117">
        <v>20556.471320000001</v>
      </c>
      <c r="K42" s="402">
        <f t="shared" si="10"/>
        <v>1.5657698924905275E-2</v>
      </c>
    </row>
    <row r="43" spans="1:11" ht="11.1" customHeight="1">
      <c r="A43" s="718"/>
      <c r="B43" s="719"/>
      <c r="C43" s="318" t="s">
        <v>0</v>
      </c>
      <c r="D43" s="319">
        <v>378799</v>
      </c>
      <c r="E43" s="320">
        <v>120790.18799999999</v>
      </c>
      <c r="F43" s="319">
        <v>1290379.5003499999</v>
      </c>
      <c r="G43" s="323">
        <f>SUM(G38:G42)</f>
        <v>1</v>
      </c>
      <c r="H43" s="323">
        <f>(E43-I43)/I43</f>
        <v>-1.9219763131913731E-2</v>
      </c>
      <c r="I43" s="324">
        <v>123157.24100000001</v>
      </c>
      <c r="J43" s="329">
        <v>1313192.8052100001</v>
      </c>
      <c r="K43" s="403">
        <f>SUM(K38:K42)</f>
        <v>1</v>
      </c>
    </row>
    <row r="44" spans="1:11" ht="11.1" customHeight="1">
      <c r="A44" s="714" t="str">
        <f>'3.1'!E6</f>
        <v>únor</v>
      </c>
      <c r="B44" s="715"/>
      <c r="C44" s="345" t="s">
        <v>4</v>
      </c>
      <c r="D44" s="105">
        <v>173</v>
      </c>
      <c r="E44" s="101">
        <v>47448.963000000003</v>
      </c>
      <c r="F44" s="105">
        <v>506913.96479</v>
      </c>
      <c r="G44" s="107">
        <f>E44/$E$49</f>
        <v>0.42392096689685621</v>
      </c>
      <c r="H44" s="107">
        <f>(E44-I44)/I44</f>
        <v>4.5092118128429837E-2</v>
      </c>
      <c r="I44" s="104">
        <v>45401.703999999998</v>
      </c>
      <c r="J44" s="118">
        <v>484064.85881999996</v>
      </c>
      <c r="K44" s="401">
        <f>I44/$I$49</f>
        <v>0.45868353028471637</v>
      </c>
    </row>
    <row r="45" spans="1:11" ht="11.1" customHeight="1">
      <c r="A45" s="716"/>
      <c r="B45" s="717"/>
      <c r="C45" s="345" t="s">
        <v>5</v>
      </c>
      <c r="D45" s="100">
        <v>483</v>
      </c>
      <c r="E45" s="101">
        <v>7819.723</v>
      </c>
      <c r="F45" s="100">
        <v>83557.984719999935</v>
      </c>
      <c r="G45" s="103">
        <f t="shared" ref="G45:G48" si="12">E45/$E$49</f>
        <v>6.9863371619430015E-2</v>
      </c>
      <c r="H45" s="103">
        <f>(E45-I45)/I45</f>
        <v>0.28207733397166229</v>
      </c>
      <c r="I45" s="104">
        <v>6099.2599999999993</v>
      </c>
      <c r="J45" s="117">
        <v>65043.596580000005</v>
      </c>
      <c r="K45" s="402">
        <f t="shared" ref="K45:K48" si="13">I45/$I$49</f>
        <v>6.1619495799636922E-2</v>
      </c>
    </row>
    <row r="46" spans="1:11" ht="11.1" customHeight="1">
      <c r="A46" s="716"/>
      <c r="B46" s="717"/>
      <c r="C46" s="345" t="s">
        <v>6</v>
      </c>
      <c r="D46" s="100">
        <v>18392</v>
      </c>
      <c r="E46" s="101">
        <v>16509.933999999997</v>
      </c>
      <c r="F46" s="100">
        <v>176436.68468999999</v>
      </c>
      <c r="G46" s="103">
        <f t="shared" si="12"/>
        <v>0.14750390192264642</v>
      </c>
      <c r="H46" s="103">
        <f t="shared" ref="H46:H48" si="14">(E46-I46)/I46</f>
        <v>0.19173884198468674</v>
      </c>
      <c r="I46" s="104">
        <v>13853.651</v>
      </c>
      <c r="J46" s="117">
        <v>147759.76791</v>
      </c>
      <c r="K46" s="402">
        <f t="shared" si="13"/>
        <v>0.13996041972372647</v>
      </c>
    </row>
    <row r="47" spans="1:11" ht="11.1" customHeight="1">
      <c r="A47" s="716"/>
      <c r="B47" s="717"/>
      <c r="C47" s="345" t="s">
        <v>7</v>
      </c>
      <c r="D47" s="100">
        <v>359570</v>
      </c>
      <c r="E47" s="101">
        <v>38177.199999999997</v>
      </c>
      <c r="F47" s="100">
        <v>407993.59999999998</v>
      </c>
      <c r="G47" s="103">
        <f t="shared" si="12"/>
        <v>0.34108470478932607</v>
      </c>
      <c r="H47" s="103">
        <f t="shared" si="14"/>
        <v>0.1989046395799442</v>
      </c>
      <c r="I47" s="104">
        <v>31843.4</v>
      </c>
      <c r="J47" s="117">
        <v>339644.9</v>
      </c>
      <c r="K47" s="402">
        <f t="shared" si="13"/>
        <v>0.32170693699664527</v>
      </c>
    </row>
    <row r="48" spans="1:11" ht="11.1" customHeight="1">
      <c r="A48" s="716"/>
      <c r="B48" s="717"/>
      <c r="C48" s="345" t="s">
        <v>107</v>
      </c>
      <c r="D48" s="100">
        <v>31</v>
      </c>
      <c r="E48" s="101">
        <v>1972.9750000000001</v>
      </c>
      <c r="F48" s="100">
        <v>21078.473439999998</v>
      </c>
      <c r="G48" s="103">
        <f t="shared" si="12"/>
        <v>1.7627054771741268E-2</v>
      </c>
      <c r="H48" s="103">
        <f t="shared" si="14"/>
        <v>0.10554409652704581</v>
      </c>
      <c r="I48" s="104">
        <v>1784.6190000000001</v>
      </c>
      <c r="J48" s="117">
        <v>19027.125639999998</v>
      </c>
      <c r="K48" s="402">
        <f t="shared" si="13"/>
        <v>1.8029617195274881E-2</v>
      </c>
    </row>
    <row r="49" spans="1:11" ht="11.1" customHeight="1">
      <c r="A49" s="718"/>
      <c r="B49" s="719"/>
      <c r="C49" s="318" t="s">
        <v>0</v>
      </c>
      <c r="D49" s="319">
        <v>378649</v>
      </c>
      <c r="E49" s="320">
        <v>111928.795</v>
      </c>
      <c r="F49" s="319">
        <v>1195980.7076399999</v>
      </c>
      <c r="G49" s="323">
        <f>SUM(G44:G48)</f>
        <v>1</v>
      </c>
      <c r="H49" s="323">
        <f t="shared" ref="H49" si="15">(E49-I49)/I49</f>
        <v>0.13079224583981056</v>
      </c>
      <c r="I49" s="324">
        <v>98982.634000000005</v>
      </c>
      <c r="J49" s="329">
        <v>1055540.2489500002</v>
      </c>
      <c r="K49" s="403">
        <f>SUM(K44:K48)</f>
        <v>0.99999999999999989</v>
      </c>
    </row>
    <row r="50" spans="1:11" ht="11.1" customHeight="1">
      <c r="A50" s="720" t="str">
        <f>'3.1'!F6</f>
        <v>březen</v>
      </c>
      <c r="B50" s="721"/>
      <c r="C50" s="344" t="s">
        <v>4</v>
      </c>
      <c r="D50" s="105">
        <v>173</v>
      </c>
      <c r="E50" s="250">
        <v>48075.686999999998</v>
      </c>
      <c r="F50" s="105">
        <v>512836.62586999993</v>
      </c>
      <c r="G50" s="107">
        <f>E50/$E$55</f>
        <v>0.4641564043868221</v>
      </c>
      <c r="H50" s="107">
        <f>(E50-I50)/I50</f>
        <v>4.4390831337559764E-2</v>
      </c>
      <c r="I50" s="462">
        <v>46032.275999999998</v>
      </c>
      <c r="J50" s="118">
        <v>490835.30414999987</v>
      </c>
      <c r="K50" s="401">
        <f>I50/$I$55</f>
        <v>0.48484247548517301</v>
      </c>
    </row>
    <row r="51" spans="1:11" ht="11.1" customHeight="1">
      <c r="A51" s="720"/>
      <c r="B51" s="721"/>
      <c r="C51" s="345" t="s">
        <v>5</v>
      </c>
      <c r="D51" s="100">
        <v>470</v>
      </c>
      <c r="E51" s="101">
        <v>6578.7439999999997</v>
      </c>
      <c r="F51" s="100">
        <v>70197.257689999984</v>
      </c>
      <c r="G51" s="103">
        <f t="shared" ref="G51:G54" si="16">E51/$E$55</f>
        <v>6.3515809153624356E-2</v>
      </c>
      <c r="H51" s="103">
        <f t="shared" ref="H51:H54" si="17">(E51-I51)/I51</f>
        <v>0.14771965799798426</v>
      </c>
      <c r="I51" s="104">
        <v>5732.0129999999999</v>
      </c>
      <c r="J51" s="117">
        <v>61135.164749999989</v>
      </c>
      <c r="K51" s="402">
        <f t="shared" ref="K51:K54" si="18">I51/$I$55</f>
        <v>6.0373364385310713E-2</v>
      </c>
    </row>
    <row r="52" spans="1:11" ht="11.1" customHeight="1">
      <c r="A52" s="720"/>
      <c r="B52" s="721"/>
      <c r="C52" s="345" t="s">
        <v>6</v>
      </c>
      <c r="D52" s="100">
        <v>18403</v>
      </c>
      <c r="E52" s="101">
        <v>13922.681</v>
      </c>
      <c r="F52" s="100">
        <v>148579.20400999999</v>
      </c>
      <c r="G52" s="103">
        <f t="shared" si="16"/>
        <v>0.1344193282642997</v>
      </c>
      <c r="H52" s="103">
        <f t="shared" si="17"/>
        <v>7.3982612854454025E-2</v>
      </c>
      <c r="I52" s="104">
        <v>12963.6</v>
      </c>
      <c r="J52" s="117">
        <v>138284.55846999999</v>
      </c>
      <c r="K52" s="402">
        <f t="shared" si="18"/>
        <v>0.13654123717887834</v>
      </c>
    </row>
    <row r="53" spans="1:11" ht="11.1" customHeight="1">
      <c r="A53" s="720"/>
      <c r="B53" s="721"/>
      <c r="C53" s="345" t="s">
        <v>7</v>
      </c>
      <c r="D53" s="100">
        <v>359404</v>
      </c>
      <c r="E53" s="101">
        <v>32933.599999999999</v>
      </c>
      <c r="F53" s="100">
        <v>351471</v>
      </c>
      <c r="G53" s="103">
        <f t="shared" si="16"/>
        <v>0.3179640752614486</v>
      </c>
      <c r="H53" s="103">
        <f t="shared" si="17"/>
        <v>0.15768123481873872</v>
      </c>
      <c r="I53" s="104">
        <v>28447.9</v>
      </c>
      <c r="J53" s="117">
        <v>303463.59999999998</v>
      </c>
      <c r="K53" s="402">
        <f t="shared" si="18"/>
        <v>0.29963215936476079</v>
      </c>
    </row>
    <row r="54" spans="1:11" ht="11.1" customHeight="1">
      <c r="A54" s="720"/>
      <c r="B54" s="721"/>
      <c r="C54" s="345" t="s">
        <v>107</v>
      </c>
      <c r="D54" s="100">
        <v>32</v>
      </c>
      <c r="E54" s="101">
        <v>2065.7689999999998</v>
      </c>
      <c r="F54" s="100">
        <v>22037.703819999999</v>
      </c>
      <c r="G54" s="103">
        <f t="shared" si="16"/>
        <v>1.994438293380521E-2</v>
      </c>
      <c r="H54" s="103">
        <f t="shared" si="17"/>
        <v>0.16911107627406888</v>
      </c>
      <c r="I54" s="104">
        <v>1766.9569999999999</v>
      </c>
      <c r="J54" s="117">
        <v>18842.014899999998</v>
      </c>
      <c r="K54" s="402">
        <f t="shared" si="18"/>
        <v>1.8610763585877325E-2</v>
      </c>
    </row>
    <row r="55" spans="1:11" ht="11.1" customHeight="1">
      <c r="A55" s="720"/>
      <c r="B55" s="721"/>
      <c r="C55" s="318" t="s">
        <v>0</v>
      </c>
      <c r="D55" s="319">
        <v>378482</v>
      </c>
      <c r="E55" s="320">
        <v>103576.481</v>
      </c>
      <c r="F55" s="319">
        <v>1105121.7913899999</v>
      </c>
      <c r="G55" s="323">
        <f>SUM(G50:G54)</f>
        <v>0.99999999999999989</v>
      </c>
      <c r="H55" s="323">
        <f t="shared" ref="H55" si="19">(E55-I55)/I55</f>
        <v>9.0936225922936931E-2</v>
      </c>
      <c r="I55" s="324">
        <v>94942.745999999985</v>
      </c>
      <c r="J55" s="329">
        <v>1012560.6422699997</v>
      </c>
      <c r="K55" s="403">
        <f>SUM(K50:K54)</f>
        <v>1.0000000000000002</v>
      </c>
    </row>
    <row r="56" spans="1:11" ht="11.1" customHeight="1">
      <c r="A56" s="722" t="str">
        <f>'3.1'!G6</f>
        <v>I. čtvrtletí</v>
      </c>
      <c r="B56" s="723"/>
      <c r="C56" s="345" t="s">
        <v>4</v>
      </c>
      <c r="D56" s="100">
        <f>D50</f>
        <v>173</v>
      </c>
      <c r="E56" s="101">
        <f>E38+E44+E50</f>
        <v>146118.503</v>
      </c>
      <c r="F56" s="100">
        <f>F38+F44+F50</f>
        <v>1560130.5272899999</v>
      </c>
      <c r="G56" s="103">
        <f>E56/$E$61</f>
        <v>0.43449442125095089</v>
      </c>
      <c r="H56" s="103">
        <f>(E56-I56)/I56</f>
        <v>8.4930729129811516E-3</v>
      </c>
      <c r="I56" s="104">
        <f>I38+I44+I50</f>
        <v>144887.95899999997</v>
      </c>
      <c r="J56" s="117">
        <f>J38+J44+J50</f>
        <v>1544763.7522999998</v>
      </c>
      <c r="K56" s="402">
        <f>I56/$I$61</f>
        <v>0.45694071325340779</v>
      </c>
    </row>
    <row r="57" spans="1:11" ht="11.1" customHeight="1">
      <c r="A57" s="720"/>
      <c r="B57" s="721"/>
      <c r="C57" s="345" t="s">
        <v>5</v>
      </c>
      <c r="D57" s="100">
        <f>D51</f>
        <v>470</v>
      </c>
      <c r="E57" s="101">
        <f t="shared" ref="E57:F58" si="20">E39+E45+E51</f>
        <v>22777.469999999998</v>
      </c>
      <c r="F57" s="100">
        <f t="shared" si="20"/>
        <v>243268.64298999996</v>
      </c>
      <c r="G57" s="103">
        <f t="shared" ref="G57:G60" si="21">E57/$E$61</f>
        <v>6.7730529960404087E-2</v>
      </c>
      <c r="H57" s="103">
        <f t="shared" ref="H57:H60" si="22">(E57-I57)/I57</f>
        <v>0.14773504752846248</v>
      </c>
      <c r="I57" s="104">
        <f t="shared" ref="I57:J57" si="23">I39+I45+I51</f>
        <v>19845.581999999999</v>
      </c>
      <c r="J57" s="117">
        <f t="shared" si="23"/>
        <v>211634.79339000006</v>
      </c>
      <c r="K57" s="402">
        <f t="shared" ref="K57:K60" si="24">I57/$I$61</f>
        <v>6.2588047044054171E-2</v>
      </c>
    </row>
    <row r="58" spans="1:11" ht="11.1" customHeight="1">
      <c r="A58" s="720"/>
      <c r="B58" s="721"/>
      <c r="C58" s="345" t="s">
        <v>6</v>
      </c>
      <c r="D58" s="100">
        <f>D52</f>
        <v>18403</v>
      </c>
      <c r="E58" s="101">
        <f>E40+E46+E52</f>
        <v>48297.463999999993</v>
      </c>
      <c r="F58" s="100">
        <f t="shared" si="20"/>
        <v>515890.96198999998</v>
      </c>
      <c r="G58" s="103">
        <f t="shared" si="21"/>
        <v>0.1436161624826435</v>
      </c>
      <c r="H58" s="103">
        <f t="shared" si="22"/>
        <v>6.2231072902019062E-2</v>
      </c>
      <c r="I58" s="104">
        <f>I40+I46+I52</f>
        <v>45467.945</v>
      </c>
      <c r="J58" s="117">
        <f t="shared" ref="J58" si="25">J40+J46+J52</f>
        <v>484942.73888000002</v>
      </c>
      <c r="K58" s="402">
        <f t="shared" si="24"/>
        <v>0.14339462962872382</v>
      </c>
    </row>
    <row r="59" spans="1:11" ht="11.1" customHeight="1">
      <c r="A59" s="720"/>
      <c r="B59" s="721"/>
      <c r="C59" s="345" t="s">
        <v>7</v>
      </c>
      <c r="D59" s="100">
        <f>D53</f>
        <v>359404</v>
      </c>
      <c r="E59" s="101">
        <f t="shared" ref="E59:F60" si="26">E41+E47+E53</f>
        <v>113006.6</v>
      </c>
      <c r="F59" s="100">
        <f t="shared" si="26"/>
        <v>1207107.3999999999</v>
      </c>
      <c r="G59" s="103">
        <f t="shared" si="21"/>
        <v>0.33603367305602433</v>
      </c>
      <c r="H59" s="103">
        <f t="shared" si="22"/>
        <v>0.11445032208691804</v>
      </c>
      <c r="I59" s="104">
        <f t="shared" ref="I59:J59" si="27">I41+I47+I53</f>
        <v>101401.20000000001</v>
      </c>
      <c r="J59" s="117">
        <f t="shared" si="27"/>
        <v>1081526.7999999998</v>
      </c>
      <c r="K59" s="402">
        <f t="shared" si="24"/>
        <v>0.31979425324606492</v>
      </c>
    </row>
    <row r="60" spans="1:11" ht="11.1" customHeight="1">
      <c r="A60" s="720"/>
      <c r="B60" s="721"/>
      <c r="C60" s="345" t="s">
        <v>107</v>
      </c>
      <c r="D60" s="100">
        <f>D54</f>
        <v>32</v>
      </c>
      <c r="E60" s="101">
        <f>E42+E48+E54</f>
        <v>6095.4269999999997</v>
      </c>
      <c r="F60" s="100">
        <f t="shared" si="26"/>
        <v>65084.467109999998</v>
      </c>
      <c r="G60" s="103">
        <f t="shared" si="21"/>
        <v>1.8125213249977106E-2</v>
      </c>
      <c r="H60" s="103">
        <f t="shared" si="22"/>
        <v>0.11231739062598375</v>
      </c>
      <c r="I60" s="104">
        <f>I42+I48+I54</f>
        <v>5479.9349999999995</v>
      </c>
      <c r="J60" s="117">
        <f t="shared" ref="J60" si="28">J42+J48+J54</f>
        <v>58425.61185999999</v>
      </c>
      <c r="K60" s="402">
        <f t="shared" si="24"/>
        <v>1.7282356827749319E-2</v>
      </c>
    </row>
    <row r="61" spans="1:11" ht="11.1" customHeight="1">
      <c r="A61" s="720"/>
      <c r="B61" s="721"/>
      <c r="C61" s="318" t="s">
        <v>0</v>
      </c>
      <c r="D61" s="319">
        <f>SUM(D56:D60)</f>
        <v>378482</v>
      </c>
      <c r="E61" s="320">
        <f>SUM(E56:E60)</f>
        <v>336295.46400000004</v>
      </c>
      <c r="F61" s="319">
        <f>SUM(F56:F60)</f>
        <v>3591481.9993799999</v>
      </c>
      <c r="G61" s="323">
        <f>SUM(G56:G60)</f>
        <v>0.99999999999999989</v>
      </c>
      <c r="H61" s="323">
        <f>(E61-I61)/I61</f>
        <v>6.0592545057838579E-2</v>
      </c>
      <c r="I61" s="324">
        <f>SUM(I56:I60)</f>
        <v>317082.62099999998</v>
      </c>
      <c r="J61" s="329">
        <f>SUM(J56:J60)</f>
        <v>3381293.6964299995</v>
      </c>
      <c r="K61" s="403">
        <f>SUM(K56:K60)</f>
        <v>1</v>
      </c>
    </row>
    <row r="62" spans="1:11" ht="15" customHeight="1">
      <c r="A62" s="99"/>
      <c r="B62" s="99"/>
      <c r="C62" s="99"/>
      <c r="D62" s="99"/>
      <c r="E62" s="99"/>
      <c r="F62" s="99"/>
      <c r="G62" s="99"/>
      <c r="H62" s="99"/>
      <c r="I62" s="99"/>
      <c r="J62" s="99"/>
      <c r="K62" s="99"/>
    </row>
    <row r="63" spans="1:11" ht="15" customHeight="1">
      <c r="A63" s="99"/>
      <c r="B63" s="99"/>
      <c r="C63" s="99"/>
      <c r="D63" s="99"/>
      <c r="E63" s="99"/>
      <c r="F63" s="99"/>
      <c r="G63" s="99"/>
      <c r="H63" s="99"/>
      <c r="I63" s="99"/>
      <c r="J63" s="99"/>
      <c r="K63" s="99"/>
    </row>
    <row r="64" spans="1:11" ht="15" customHeight="1">
      <c r="A64" s="99"/>
      <c r="B64" s="99"/>
      <c r="C64" s="99"/>
      <c r="D64" s="99"/>
      <c r="E64" s="99"/>
      <c r="F64" s="99"/>
      <c r="G64" s="99"/>
      <c r="H64" s="99"/>
      <c r="I64" s="99"/>
      <c r="J64" s="99"/>
      <c r="K64" s="99"/>
    </row>
    <row r="65" spans="1:11" ht="15" customHeight="1">
      <c r="A65" s="99"/>
      <c r="B65" s="99"/>
      <c r="C65" s="99"/>
      <c r="D65" s="99"/>
      <c r="E65" s="99"/>
      <c r="F65" s="99"/>
      <c r="G65" s="99"/>
      <c r="H65" s="99"/>
      <c r="I65" s="99"/>
      <c r="J65" s="99"/>
      <c r="K65" s="99"/>
    </row>
    <row r="66" spans="1:11" ht="15" customHeight="1">
      <c r="A66" s="99"/>
      <c r="B66" s="99"/>
      <c r="C66" s="99"/>
      <c r="D66" s="99"/>
      <c r="E66" s="99"/>
      <c r="F66" s="99"/>
      <c r="G66" s="99"/>
      <c r="H66" s="99"/>
      <c r="I66" s="99"/>
      <c r="J66" s="99"/>
      <c r="K66" s="99"/>
    </row>
    <row r="67" spans="1:11" ht="15" customHeight="1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99"/>
    </row>
    <row r="68" spans="1:11" ht="15" customHeight="1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</row>
    <row r="69" spans="1:11" ht="15" customHeight="1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</row>
    <row r="70" spans="1:11" ht="15" customHeight="1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</row>
    <row r="71" spans="1:11" ht="15" customHeight="1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</row>
    <row r="72" spans="1:11" ht="15" customHeight="1">
      <c r="A72" s="99"/>
      <c r="B72" s="99"/>
      <c r="C72" s="99"/>
      <c r="D72" s="99"/>
      <c r="E72" s="99"/>
      <c r="F72" s="99"/>
      <c r="G72" s="99"/>
      <c r="H72" s="99"/>
      <c r="I72" s="99"/>
      <c r="J72" s="99"/>
      <c r="K72" s="99"/>
    </row>
    <row r="73" spans="1:11" ht="15" customHeight="1">
      <c r="A73" s="99"/>
      <c r="B73" s="99"/>
      <c r="C73" s="99"/>
      <c r="D73" s="99"/>
      <c r="E73" s="99"/>
      <c r="F73" s="99"/>
      <c r="G73" s="99"/>
      <c r="H73" s="99"/>
      <c r="I73" s="99"/>
      <c r="J73" s="99"/>
      <c r="K73" s="99"/>
    </row>
    <row r="74" spans="1:11" ht="15" customHeight="1">
      <c r="A74" s="99"/>
      <c r="B74" s="99"/>
      <c r="C74" s="99"/>
      <c r="D74" s="99"/>
      <c r="E74" s="99"/>
      <c r="F74" s="99"/>
      <c r="G74" s="99"/>
      <c r="H74" s="99"/>
      <c r="I74" s="99"/>
      <c r="J74" s="99"/>
      <c r="K74" s="99"/>
    </row>
    <row r="75" spans="1:11" ht="15" customHeight="1">
      <c r="A75" s="99"/>
      <c r="B75" s="99"/>
      <c r="C75" s="99"/>
      <c r="D75" s="99"/>
      <c r="E75" s="99"/>
      <c r="F75" s="99"/>
      <c r="G75" s="99"/>
      <c r="H75" s="99"/>
      <c r="I75" s="99"/>
      <c r="J75" s="99"/>
      <c r="K75" s="99"/>
    </row>
    <row r="76" spans="1:11" ht="15" customHeight="1">
      <c r="A76" s="99"/>
      <c r="B76" s="99"/>
      <c r="C76" s="99"/>
      <c r="D76" s="99"/>
      <c r="E76" s="99"/>
      <c r="F76" s="99"/>
      <c r="G76" s="99"/>
      <c r="H76" s="99"/>
      <c r="I76" s="99"/>
      <c r="J76" s="99"/>
      <c r="K76" s="99"/>
    </row>
    <row r="77" spans="1:11" ht="15" customHeight="1">
      <c r="A77" s="99"/>
      <c r="B77" s="99"/>
      <c r="C77" s="99"/>
      <c r="D77" s="99"/>
      <c r="E77" s="99"/>
      <c r="F77" s="99"/>
      <c r="G77" s="99"/>
      <c r="H77" s="99"/>
      <c r="I77" s="99"/>
      <c r="J77" s="99"/>
      <c r="K77" s="99"/>
    </row>
    <row r="78" spans="1:11" ht="15" customHeight="1">
      <c r="A78" s="99"/>
      <c r="B78" s="99"/>
      <c r="C78" s="99"/>
      <c r="D78" s="99"/>
      <c r="E78" s="99"/>
      <c r="F78" s="99"/>
      <c r="G78" s="99"/>
      <c r="H78" s="99"/>
      <c r="I78" s="99"/>
      <c r="J78" s="99"/>
      <c r="K78" s="99"/>
    </row>
    <row r="79" spans="1:11" ht="15" customHeight="1">
      <c r="A79" s="99"/>
      <c r="B79" s="99"/>
      <c r="C79" s="99"/>
      <c r="D79" s="99"/>
      <c r="E79" s="99"/>
      <c r="F79" s="99"/>
      <c r="G79" s="99"/>
      <c r="H79" s="99"/>
      <c r="I79" s="99"/>
      <c r="J79" s="99"/>
      <c r="K79" s="99"/>
    </row>
    <row r="80" spans="1:11" ht="15" customHeight="1">
      <c r="A80" s="99"/>
      <c r="B80" s="99"/>
      <c r="C80" s="99"/>
      <c r="D80" s="99"/>
      <c r="E80" s="99"/>
      <c r="F80" s="99"/>
      <c r="G80" s="99"/>
      <c r="H80" s="99"/>
      <c r="I80" s="99"/>
      <c r="J80" s="99"/>
      <c r="K80" s="99"/>
    </row>
    <row r="81" spans="1:11" ht="15" customHeight="1">
      <c r="A81" s="99"/>
      <c r="B81" s="99"/>
      <c r="C81" s="99"/>
      <c r="D81" s="99"/>
      <c r="E81" s="99"/>
      <c r="F81" s="99"/>
      <c r="G81" s="99"/>
      <c r="H81" s="99"/>
      <c r="I81" s="99"/>
      <c r="J81" s="99"/>
      <c r="K81" s="99"/>
    </row>
    <row r="82" spans="1:11" ht="15" customHeight="1">
      <c r="A82" s="99"/>
      <c r="B82" s="99"/>
      <c r="C82" s="99"/>
      <c r="D82" s="99"/>
      <c r="E82" s="99"/>
      <c r="F82" s="99"/>
      <c r="G82" s="99"/>
      <c r="H82" s="99"/>
      <c r="I82" s="99"/>
      <c r="J82" s="99"/>
      <c r="K82" s="99"/>
    </row>
    <row r="83" spans="1:11" ht="15" customHeight="1">
      <c r="A83" s="99"/>
      <c r="B83" s="99"/>
      <c r="C83" s="99"/>
      <c r="D83" s="99"/>
      <c r="E83" s="99"/>
      <c r="F83" s="99"/>
      <c r="G83" s="99"/>
      <c r="H83" s="99"/>
      <c r="I83" s="99"/>
      <c r="J83" s="99"/>
      <c r="K83" s="99"/>
    </row>
    <row r="84" spans="1:11" ht="15" customHeight="1">
      <c r="A84" s="99"/>
      <c r="B84" s="99"/>
      <c r="C84" s="99"/>
      <c r="D84" s="99"/>
      <c r="E84" s="99"/>
      <c r="F84" s="99"/>
      <c r="G84" s="99"/>
      <c r="H84" s="99"/>
      <c r="I84" s="99"/>
      <c r="J84" s="99"/>
      <c r="K84" s="99"/>
    </row>
    <row r="85" spans="1:11" ht="15" customHeight="1">
      <c r="A85" s="99"/>
      <c r="B85" s="99"/>
      <c r="C85" s="99"/>
      <c r="D85" s="99"/>
      <c r="E85" s="99"/>
      <c r="F85" s="99"/>
      <c r="G85" s="99"/>
      <c r="H85" s="99"/>
      <c r="I85" s="99"/>
      <c r="J85" s="99"/>
      <c r="K85" s="99"/>
    </row>
    <row r="86" spans="1:11" ht="15" customHeight="1">
      <c r="A86" s="99"/>
      <c r="B86" s="99"/>
      <c r="C86" s="99"/>
      <c r="D86" s="99"/>
      <c r="E86" s="99"/>
      <c r="F86" s="99"/>
      <c r="G86" s="99"/>
      <c r="H86" s="99"/>
      <c r="I86" s="99"/>
      <c r="J86" s="99"/>
      <c r="K86" s="99"/>
    </row>
    <row r="87" spans="1:11" ht="15" customHeight="1">
      <c r="A87" s="99"/>
      <c r="B87" s="99"/>
      <c r="C87" s="99"/>
      <c r="D87" s="99"/>
      <c r="E87" s="99"/>
      <c r="F87" s="99"/>
      <c r="G87" s="99"/>
      <c r="H87" s="99"/>
      <c r="I87" s="99"/>
      <c r="J87" s="99"/>
      <c r="K87" s="99"/>
    </row>
    <row r="88" spans="1:11" ht="15" customHeight="1">
      <c r="A88" s="99"/>
      <c r="B88" s="99"/>
      <c r="C88" s="99"/>
      <c r="D88" s="99"/>
      <c r="E88" s="99"/>
      <c r="F88" s="99"/>
      <c r="G88" s="99"/>
      <c r="H88" s="99"/>
      <c r="I88" s="99"/>
      <c r="J88" s="99"/>
      <c r="K88" s="99"/>
    </row>
    <row r="89" spans="1:11" ht="15" customHeight="1">
      <c r="A89" s="99"/>
      <c r="B89" s="99"/>
      <c r="C89" s="99"/>
      <c r="D89" s="99"/>
      <c r="E89" s="99"/>
      <c r="F89" s="99"/>
      <c r="G89" s="99"/>
      <c r="H89" s="99"/>
      <c r="I89" s="99"/>
      <c r="J89" s="99"/>
      <c r="K89" s="99"/>
    </row>
    <row r="90" spans="1:11" ht="15" customHeight="1">
      <c r="A90" s="99"/>
      <c r="B90" s="99"/>
      <c r="C90" s="99"/>
      <c r="D90" s="99"/>
      <c r="E90" s="99"/>
      <c r="F90" s="99"/>
      <c r="G90" s="99"/>
      <c r="H90" s="99"/>
      <c r="I90" s="99"/>
      <c r="J90" s="99"/>
      <c r="K90" s="99"/>
    </row>
    <row r="91" spans="1:11" ht="15" customHeight="1">
      <c r="A91" s="99"/>
      <c r="B91" s="99"/>
      <c r="C91" s="99"/>
      <c r="D91" s="99"/>
      <c r="E91" s="99"/>
      <c r="F91" s="99"/>
      <c r="G91" s="99"/>
      <c r="H91" s="99"/>
      <c r="I91" s="99"/>
      <c r="J91" s="99"/>
      <c r="K91" s="99"/>
    </row>
    <row r="92" spans="1:11" ht="15" customHeight="1">
      <c r="A92" s="99"/>
      <c r="B92" s="99"/>
      <c r="C92" s="99"/>
      <c r="D92" s="99"/>
      <c r="E92" s="99"/>
      <c r="F92" s="99"/>
      <c r="G92" s="99"/>
      <c r="H92" s="99"/>
      <c r="I92" s="99"/>
      <c r="J92" s="99"/>
      <c r="K92" s="99"/>
    </row>
    <row r="93" spans="1:11" ht="15" customHeight="1">
      <c r="A93" s="99"/>
      <c r="B93" s="99"/>
      <c r="C93" s="99"/>
      <c r="D93" s="99"/>
      <c r="E93" s="99"/>
      <c r="F93" s="99"/>
      <c r="G93" s="99"/>
      <c r="H93" s="99"/>
      <c r="I93" s="99"/>
      <c r="J93" s="99"/>
      <c r="K93" s="99"/>
    </row>
    <row r="94" spans="1:11" ht="15" customHeight="1">
      <c r="A94" s="99"/>
      <c r="B94" s="99"/>
      <c r="C94" s="99"/>
      <c r="D94" s="99"/>
      <c r="E94" s="99"/>
      <c r="F94" s="99"/>
      <c r="G94" s="99"/>
      <c r="H94" s="99"/>
      <c r="I94" s="99"/>
      <c r="J94" s="99"/>
      <c r="K94" s="99"/>
    </row>
    <row r="95" spans="1:11" ht="15" customHeight="1">
      <c r="A95" s="99"/>
      <c r="B95" s="99"/>
      <c r="C95" s="99"/>
      <c r="D95" s="99"/>
      <c r="E95" s="99"/>
      <c r="F95" s="99"/>
      <c r="G95" s="99"/>
      <c r="H95" s="99"/>
      <c r="I95" s="99"/>
      <c r="J95" s="99"/>
      <c r="K95" s="99"/>
    </row>
    <row r="96" spans="1:11" ht="15" customHeight="1">
      <c r="A96" s="99"/>
      <c r="B96" s="99"/>
      <c r="C96" s="99"/>
      <c r="D96" s="99"/>
      <c r="E96" s="99"/>
      <c r="F96" s="99"/>
      <c r="G96" s="99"/>
      <c r="H96" s="99"/>
      <c r="I96" s="99"/>
      <c r="J96" s="99"/>
      <c r="K96" s="99"/>
    </row>
    <row r="97" spans="1:11" ht="15" customHeight="1">
      <c r="A97" s="99"/>
      <c r="B97" s="99"/>
      <c r="C97" s="99"/>
      <c r="D97" s="99"/>
      <c r="E97" s="99"/>
      <c r="F97" s="99"/>
      <c r="G97" s="99"/>
      <c r="H97" s="99"/>
      <c r="I97" s="99"/>
      <c r="J97" s="99"/>
      <c r="K97" s="99"/>
    </row>
    <row r="98" spans="1:11" ht="15" customHeight="1">
      <c r="A98" s="99"/>
      <c r="B98" s="99"/>
      <c r="C98" s="99"/>
      <c r="D98" s="99"/>
      <c r="E98" s="99"/>
      <c r="F98" s="99"/>
      <c r="G98" s="99"/>
      <c r="H98" s="99"/>
      <c r="I98" s="99"/>
      <c r="J98" s="99"/>
      <c r="K98" s="99"/>
    </row>
    <row r="99" spans="1:11" ht="15" customHeight="1">
      <c r="A99" s="99"/>
      <c r="B99" s="99"/>
      <c r="C99" s="99"/>
      <c r="D99" s="99"/>
      <c r="E99" s="99"/>
      <c r="F99" s="99"/>
      <c r="G99" s="99"/>
      <c r="H99" s="99"/>
      <c r="I99" s="99"/>
      <c r="J99" s="99"/>
      <c r="K99" s="99"/>
    </row>
    <row r="100" spans="1:11" ht="15" customHeight="1">
      <c r="A100" s="99"/>
      <c r="B100" s="99"/>
      <c r="C100" s="99"/>
      <c r="D100" s="99"/>
      <c r="E100" s="99"/>
      <c r="F100" s="99"/>
      <c r="G100" s="99"/>
      <c r="H100" s="99"/>
      <c r="I100" s="99"/>
      <c r="J100" s="99"/>
      <c r="K100" s="99"/>
    </row>
    <row r="101" spans="1:11" ht="15" customHeight="1">
      <c r="A101" s="99"/>
      <c r="B101" s="99"/>
      <c r="C101" s="99"/>
      <c r="D101" s="99"/>
      <c r="E101" s="99"/>
      <c r="F101" s="99"/>
      <c r="G101" s="99"/>
      <c r="H101" s="99"/>
      <c r="I101" s="99"/>
      <c r="J101" s="99"/>
      <c r="K101" s="99"/>
    </row>
    <row r="102" spans="1:11" ht="15" customHeight="1">
      <c r="A102" s="99"/>
      <c r="B102" s="99"/>
      <c r="C102" s="99"/>
      <c r="D102" s="99"/>
      <c r="E102" s="99"/>
      <c r="F102" s="99"/>
      <c r="G102" s="99"/>
      <c r="H102" s="99"/>
      <c r="I102" s="99"/>
      <c r="J102" s="99"/>
      <c r="K102" s="99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1:K1"/>
    <mergeCell ref="A2:C2"/>
    <mergeCell ref="A8:B13"/>
    <mergeCell ref="A14:B19"/>
    <mergeCell ref="A20:B25"/>
    <mergeCell ref="H5:H7"/>
    <mergeCell ref="A3:D3"/>
    <mergeCell ref="E4:G4"/>
    <mergeCell ref="I4:K4"/>
    <mergeCell ref="D6:D7"/>
    <mergeCell ref="A7:B7"/>
    <mergeCell ref="E5:F6"/>
    <mergeCell ref="I5:J6"/>
    <mergeCell ref="G5:G7"/>
    <mergeCell ref="K5:K7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7"/>
    <mergeCell ref="K35:K37"/>
    <mergeCell ref="A38:B43"/>
    <mergeCell ref="A44:B49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6"/>
  <dimension ref="A1:T119"/>
  <sheetViews>
    <sheetView showGridLines="0" zoomScaleNormal="100" zoomScaleSheetLayoutView="100" workbookViewId="0">
      <selection sqref="A1:K1"/>
    </sheetView>
  </sheetViews>
  <sheetFormatPr defaultColWidth="9.109375" defaultRowHeight="13.8"/>
  <cols>
    <col min="1" max="1" width="9.44140625" style="212" customWidth="1"/>
    <col min="2" max="2" width="3.88671875" style="212" customWidth="1"/>
    <col min="3" max="11" width="9.5546875" style="212" customWidth="1"/>
    <col min="12" max="13" width="9.109375" style="212"/>
    <col min="14" max="14" width="11.109375" style="212" customWidth="1"/>
    <col min="15" max="16384" width="9.109375" style="212"/>
  </cols>
  <sheetData>
    <row r="1" spans="1:16" s="224" customFormat="1" ht="15.6">
      <c r="A1" s="734" t="s">
        <v>255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</row>
    <row r="2" spans="1:16" ht="6" customHeight="1">
      <c r="A2" s="690"/>
      <c r="B2" s="690"/>
      <c r="C2" s="690"/>
      <c r="D2" s="214"/>
      <c r="E2" s="214"/>
      <c r="F2" s="215"/>
      <c r="G2" s="216"/>
      <c r="H2" s="216"/>
      <c r="I2" s="216"/>
      <c r="J2" s="81"/>
      <c r="K2" s="81"/>
    </row>
    <row r="3" spans="1:16" ht="12.9" customHeight="1">
      <c r="A3" s="739" t="s">
        <v>43</v>
      </c>
      <c r="B3" s="739"/>
      <c r="C3" s="739"/>
      <c r="D3" s="740"/>
      <c r="E3" s="397"/>
      <c r="F3" s="398"/>
      <c r="G3" s="289"/>
      <c r="H3" s="290"/>
      <c r="I3" s="398"/>
      <c r="J3" s="399"/>
      <c r="K3" s="399"/>
    </row>
    <row r="4" spans="1:16" ht="24.9" customHeight="1">
      <c r="A4" s="291"/>
      <c r="B4" s="291"/>
      <c r="C4" s="291"/>
      <c r="D4" s="280"/>
      <c r="E4" s="699">
        <f>'3.1'!D4</f>
        <v>2021</v>
      </c>
      <c r="F4" s="700"/>
      <c r="G4" s="701"/>
      <c r="H4" s="292"/>
      <c r="I4" s="702">
        <f>E4-1</f>
        <v>2020</v>
      </c>
      <c r="J4" s="703"/>
      <c r="K4" s="703"/>
    </row>
    <row r="5" spans="1:16" ht="24.9" customHeight="1">
      <c r="A5" s="400"/>
      <c r="B5" s="293"/>
      <c r="C5" s="294"/>
      <c r="D5" s="295"/>
      <c r="E5" s="695" t="s">
        <v>65</v>
      </c>
      <c r="F5" s="698"/>
      <c r="G5" s="745" t="s">
        <v>35</v>
      </c>
      <c r="H5" s="706" t="s">
        <v>270</v>
      </c>
      <c r="I5" s="751" t="s">
        <v>65</v>
      </c>
      <c r="J5" s="752"/>
      <c r="K5" s="691" t="s">
        <v>35</v>
      </c>
    </row>
    <row r="6" spans="1:16" ht="24.9" customHeight="1">
      <c r="A6" s="400"/>
      <c r="B6" s="296"/>
      <c r="C6" s="296"/>
      <c r="D6" s="704" t="s">
        <v>211</v>
      </c>
      <c r="E6" s="697"/>
      <c r="F6" s="704"/>
      <c r="G6" s="706"/>
      <c r="H6" s="706"/>
      <c r="I6" s="751"/>
      <c r="J6" s="753"/>
      <c r="K6" s="693"/>
    </row>
    <row r="7" spans="1:16" ht="15" customHeight="1">
      <c r="A7" s="754" t="s">
        <v>210</v>
      </c>
      <c r="B7" s="754"/>
      <c r="C7" s="348" t="s">
        <v>237</v>
      </c>
      <c r="D7" s="705"/>
      <c r="E7" s="347" t="s">
        <v>278</v>
      </c>
      <c r="F7" s="630" t="s">
        <v>273</v>
      </c>
      <c r="G7" s="707"/>
      <c r="H7" s="707"/>
      <c r="I7" s="297" t="s">
        <v>279</v>
      </c>
      <c r="J7" s="298" t="s">
        <v>273</v>
      </c>
      <c r="K7" s="750"/>
    </row>
    <row r="8" spans="1:16" ht="11.1" customHeight="1">
      <c r="A8" s="714" t="str">
        <f>'3.1'!D6</f>
        <v>leden</v>
      </c>
      <c r="B8" s="715"/>
      <c r="C8" s="345" t="s">
        <v>4</v>
      </c>
      <c r="D8" s="105">
        <v>115</v>
      </c>
      <c r="E8" s="101">
        <v>24219.852999999999</v>
      </c>
      <c r="F8" s="105">
        <v>258781.72896000012</v>
      </c>
      <c r="G8" s="107">
        <f>E8/$E$13</f>
        <v>0.33147185619891711</v>
      </c>
      <c r="H8" s="107">
        <f>(E8-I8)/I8</f>
        <v>0.19593339686994377</v>
      </c>
      <c r="I8" s="104">
        <v>20251.841</v>
      </c>
      <c r="J8" s="118">
        <v>215976.7270000001</v>
      </c>
      <c r="K8" s="401">
        <f>I8/$I$13</f>
        <v>0.29449855454344509</v>
      </c>
    </row>
    <row r="9" spans="1:16" ht="11.1" customHeight="1">
      <c r="A9" s="716"/>
      <c r="B9" s="717"/>
      <c r="C9" s="345" t="s">
        <v>5</v>
      </c>
      <c r="D9" s="100">
        <v>374</v>
      </c>
      <c r="E9" s="101">
        <v>7432.3819999999996</v>
      </c>
      <c r="F9" s="100">
        <v>79412.643069999976</v>
      </c>
      <c r="G9" s="103">
        <f>E9/$E$13</f>
        <v>0.10171925723576522</v>
      </c>
      <c r="H9" s="103">
        <f>(E9-I9)/I9</f>
        <v>-3.7237797248907802E-3</v>
      </c>
      <c r="I9" s="104">
        <v>7460.1620000000003</v>
      </c>
      <c r="J9" s="117">
        <v>79558.822900000057</v>
      </c>
      <c r="K9" s="402">
        <f>I9/$I$13</f>
        <v>0.10848430647168998</v>
      </c>
      <c r="L9" s="218"/>
      <c r="N9" s="218"/>
      <c r="O9" s="218"/>
      <c r="P9" s="218"/>
    </row>
    <row r="10" spans="1:16" ht="11.1" customHeight="1">
      <c r="A10" s="716"/>
      <c r="B10" s="717"/>
      <c r="C10" s="345" t="s">
        <v>6</v>
      </c>
      <c r="D10" s="100">
        <v>13233</v>
      </c>
      <c r="E10" s="101">
        <v>13279.9</v>
      </c>
      <c r="F10" s="100">
        <v>141891.20000000001</v>
      </c>
      <c r="G10" s="103">
        <f>E10/$E$13</f>
        <v>0.18174813460412001</v>
      </c>
      <c r="H10" s="103">
        <f t="shared" ref="H10:H12" si="0">(E10-I10)/I10</f>
        <v>-2.6402934244239867E-2</v>
      </c>
      <c r="I10" s="104">
        <v>13640.036999999998</v>
      </c>
      <c r="J10" s="117">
        <v>145464.40058000002</v>
      </c>
      <c r="K10" s="402">
        <f>I10/$I$13</f>
        <v>0.19835091438941815</v>
      </c>
      <c r="L10" s="218"/>
      <c r="N10" s="218"/>
      <c r="O10" s="218"/>
      <c r="P10" s="218"/>
    </row>
    <row r="11" spans="1:16" ht="11.1" customHeight="1">
      <c r="A11" s="716"/>
      <c r="B11" s="717"/>
      <c r="C11" s="345" t="s">
        <v>7</v>
      </c>
      <c r="D11" s="100">
        <v>173651</v>
      </c>
      <c r="E11" s="101">
        <v>27766.1</v>
      </c>
      <c r="F11" s="100">
        <v>296671.40000000002</v>
      </c>
      <c r="G11" s="103">
        <f>E11/$E$13</f>
        <v>0.38000563861410525</v>
      </c>
      <c r="H11" s="103">
        <f t="shared" si="0"/>
        <v>2.8145597274679648E-2</v>
      </c>
      <c r="I11" s="104">
        <v>27006</v>
      </c>
      <c r="J11" s="117">
        <v>288006.59999999998</v>
      </c>
      <c r="K11" s="402">
        <f>I11/$I$13</f>
        <v>0.39271629497783822</v>
      </c>
      <c r="L11" s="218"/>
      <c r="N11" s="218"/>
      <c r="O11" s="218"/>
      <c r="P11" s="218"/>
    </row>
    <row r="12" spans="1:16" ht="11.1" customHeight="1">
      <c r="A12" s="716"/>
      <c r="B12" s="717"/>
      <c r="C12" s="345" t="s">
        <v>107</v>
      </c>
      <c r="D12" s="100">
        <v>14</v>
      </c>
      <c r="E12" s="101">
        <v>369.36500000000001</v>
      </c>
      <c r="F12" s="100">
        <v>3946.5381699999998</v>
      </c>
      <c r="G12" s="103">
        <f>E12/$E$13</f>
        <v>5.0551133470922811E-3</v>
      </c>
      <c r="H12" s="103">
        <f t="shared" si="0"/>
        <v>-9.7260240492716823E-2</v>
      </c>
      <c r="I12" s="104">
        <v>409.16</v>
      </c>
      <c r="J12" s="117">
        <v>4363.5034300000007</v>
      </c>
      <c r="K12" s="402">
        <f>I12/$I$13</f>
        <v>5.9499296176083937E-3</v>
      </c>
      <c r="L12" s="218"/>
      <c r="N12" s="218"/>
      <c r="O12" s="218"/>
      <c r="P12" s="218"/>
    </row>
    <row r="13" spans="1:16" ht="11.1" customHeight="1">
      <c r="A13" s="718"/>
      <c r="B13" s="719"/>
      <c r="C13" s="318" t="s">
        <v>0</v>
      </c>
      <c r="D13" s="319">
        <v>187387</v>
      </c>
      <c r="E13" s="320">
        <v>73067.600000000006</v>
      </c>
      <c r="F13" s="319">
        <v>780703.51020000002</v>
      </c>
      <c r="G13" s="323">
        <f>SUM(G8:G12)</f>
        <v>0.99999999999999989</v>
      </c>
      <c r="H13" s="323">
        <f>(E13-I13)/I13</f>
        <v>6.2535627450295977E-2</v>
      </c>
      <c r="I13" s="324">
        <v>68767.200000000012</v>
      </c>
      <c r="J13" s="329">
        <v>733370.05391000025</v>
      </c>
      <c r="K13" s="403">
        <f>SUM(K8:K12)</f>
        <v>0.99999999999999989</v>
      </c>
      <c r="L13" s="218"/>
    </row>
    <row r="14" spans="1:16" ht="11.1" customHeight="1">
      <c r="A14" s="720" t="str">
        <f>'3.1'!E6</f>
        <v>únor</v>
      </c>
      <c r="B14" s="721"/>
      <c r="C14" s="345" t="s">
        <v>4</v>
      </c>
      <c r="D14" s="105">
        <v>115</v>
      </c>
      <c r="E14" s="101">
        <v>21521.879000000001</v>
      </c>
      <c r="F14" s="105">
        <v>230000.87965000005</v>
      </c>
      <c r="G14" s="107">
        <f>E14/$E$19</f>
        <v>0.32362657175251341</v>
      </c>
      <c r="H14" s="107">
        <f>(E14-I14)/I14</f>
        <v>0.25678185421505489</v>
      </c>
      <c r="I14" s="104">
        <v>17124.593999999997</v>
      </c>
      <c r="J14" s="118">
        <v>182653.02746000001</v>
      </c>
      <c r="K14" s="401">
        <f>I14/$I$19</f>
        <v>0.31542872615348344</v>
      </c>
      <c r="L14" s="218"/>
      <c r="M14" s="218"/>
    </row>
    <row r="15" spans="1:16" ht="11.1" customHeight="1">
      <c r="A15" s="720"/>
      <c r="B15" s="721"/>
      <c r="C15" s="345" t="s">
        <v>5</v>
      </c>
      <c r="D15" s="100">
        <v>373</v>
      </c>
      <c r="E15" s="101">
        <v>7043.0829999999996</v>
      </c>
      <c r="F15" s="100">
        <v>75267.866959999956</v>
      </c>
      <c r="G15" s="103">
        <f>E15/$E$19</f>
        <v>0.10590751884900046</v>
      </c>
      <c r="H15" s="103">
        <f>(E15-I15)/I15</f>
        <v>0.22886252255999592</v>
      </c>
      <c r="I15" s="104">
        <v>5731.384</v>
      </c>
      <c r="J15" s="117">
        <v>61131.259219999971</v>
      </c>
      <c r="K15" s="402">
        <f>I15/$I$19</f>
        <v>0.10556998631421316</v>
      </c>
      <c r="L15" s="219"/>
      <c r="M15" s="218"/>
    </row>
    <row r="16" spans="1:16" ht="11.1" customHeight="1">
      <c r="A16" s="720"/>
      <c r="B16" s="721"/>
      <c r="C16" s="345" t="s">
        <v>6</v>
      </c>
      <c r="D16" s="100">
        <v>13224</v>
      </c>
      <c r="E16" s="101">
        <v>12271</v>
      </c>
      <c r="F16" s="100">
        <v>131138.6</v>
      </c>
      <c r="G16" s="103">
        <f>E16/$E$19</f>
        <v>0.1845202113614286</v>
      </c>
      <c r="H16" s="103">
        <f t="shared" ref="H16:H19" si="1">(E16-I16)/I16</f>
        <v>0.21114127586444462</v>
      </c>
      <c r="I16" s="104">
        <v>10131.766</v>
      </c>
      <c r="J16" s="117">
        <v>108066.17324</v>
      </c>
      <c r="K16" s="402">
        <f>I16/$I$19</f>
        <v>0.18662340509008124</v>
      </c>
      <c r="L16" s="218"/>
      <c r="M16" s="218"/>
      <c r="N16" s="218"/>
      <c r="O16" s="218"/>
    </row>
    <row r="17" spans="1:20" ht="11.1" customHeight="1">
      <c r="A17" s="720"/>
      <c r="B17" s="721"/>
      <c r="C17" s="345" t="s">
        <v>7</v>
      </c>
      <c r="D17" s="100">
        <v>173588</v>
      </c>
      <c r="E17" s="101">
        <v>25301.599999999999</v>
      </c>
      <c r="F17" s="100">
        <v>270394.2</v>
      </c>
      <c r="G17" s="103">
        <f>E17/$E$19</f>
        <v>0.38046260123725223</v>
      </c>
      <c r="H17" s="103">
        <f t="shared" si="1"/>
        <v>0.20952645014484719</v>
      </c>
      <c r="I17" s="104">
        <v>20918.599999999999</v>
      </c>
      <c r="J17" s="117">
        <v>223120.1</v>
      </c>
      <c r="K17" s="402">
        <f>I17/$I$19</f>
        <v>0.38531292192470429</v>
      </c>
      <c r="L17" s="218"/>
      <c r="M17" s="218"/>
      <c r="N17" s="218"/>
      <c r="O17" s="218"/>
    </row>
    <row r="18" spans="1:20" ht="11.1" customHeight="1">
      <c r="A18" s="720"/>
      <c r="B18" s="721"/>
      <c r="C18" s="345" t="s">
        <v>107</v>
      </c>
      <c r="D18" s="100">
        <v>15</v>
      </c>
      <c r="E18" s="101">
        <v>364.63799999999998</v>
      </c>
      <c r="F18" s="100">
        <v>3896.8311200000003</v>
      </c>
      <c r="G18" s="103">
        <f>E18/$E$19</f>
        <v>5.4830967998051178E-3</v>
      </c>
      <c r="H18" s="103">
        <f t="shared" si="1"/>
        <v>-4.9322654319056428E-2</v>
      </c>
      <c r="I18" s="104">
        <v>383.55599999999998</v>
      </c>
      <c r="J18" s="117">
        <v>4091.0431999999992</v>
      </c>
      <c r="K18" s="402">
        <f>I18/$I$19</f>
        <v>7.0649605175179923E-3</v>
      </c>
      <c r="L18" s="218"/>
      <c r="M18" s="218"/>
      <c r="N18" s="218"/>
      <c r="O18" s="218"/>
    </row>
    <row r="19" spans="1:20" ht="11.1" customHeight="1">
      <c r="A19" s="720"/>
      <c r="B19" s="721"/>
      <c r="C19" s="318" t="s">
        <v>0</v>
      </c>
      <c r="D19" s="319">
        <v>187315</v>
      </c>
      <c r="E19" s="320">
        <v>66502.200000000012</v>
      </c>
      <c r="F19" s="319">
        <v>710698.37773000007</v>
      </c>
      <c r="G19" s="323">
        <f>SUM(G14:G18)</f>
        <v>0.99999999999999989</v>
      </c>
      <c r="H19" s="323">
        <f t="shared" si="1"/>
        <v>0.22494607652620521</v>
      </c>
      <c r="I19" s="324">
        <v>54289.899999999987</v>
      </c>
      <c r="J19" s="329">
        <v>579061.60311999999</v>
      </c>
      <c r="K19" s="403">
        <f>SUM(K14:K18)</f>
        <v>1</v>
      </c>
      <c r="L19" s="218"/>
      <c r="M19" s="218"/>
      <c r="N19" s="218"/>
      <c r="O19" s="218"/>
    </row>
    <row r="20" spans="1:20" ht="11.1" customHeight="1">
      <c r="A20" s="720" t="str">
        <f>'3.1'!F6</f>
        <v>březen</v>
      </c>
      <c r="B20" s="721"/>
      <c r="C20" s="344" t="s">
        <v>4</v>
      </c>
      <c r="D20" s="105">
        <v>114</v>
      </c>
      <c r="E20" s="250">
        <v>20191.900999999998</v>
      </c>
      <c r="F20" s="105">
        <v>215490.01392</v>
      </c>
      <c r="G20" s="107">
        <f>E20/$E$25</f>
        <v>0.34306070022647689</v>
      </c>
      <c r="H20" s="107">
        <f>(E20-I20)/I20</f>
        <v>0.15649640354316197</v>
      </c>
      <c r="I20" s="462">
        <v>17459.545000000002</v>
      </c>
      <c r="J20" s="118">
        <v>186247.17823000008</v>
      </c>
      <c r="K20" s="401">
        <f>I20/$I$25</f>
        <v>0.34144488142010354</v>
      </c>
      <c r="L20" s="101"/>
      <c r="M20" s="101"/>
      <c r="N20" s="101"/>
      <c r="O20" s="101"/>
      <c r="P20" s="101"/>
      <c r="Q20" s="101"/>
      <c r="R20" s="101"/>
      <c r="S20" s="101"/>
      <c r="T20" s="101"/>
    </row>
    <row r="21" spans="1:20" ht="11.1" customHeight="1">
      <c r="A21" s="720"/>
      <c r="B21" s="721"/>
      <c r="C21" s="345" t="s">
        <v>5</v>
      </c>
      <c r="D21" s="100">
        <v>363</v>
      </c>
      <c r="E21" s="101">
        <v>6106.5989999999993</v>
      </c>
      <c r="F21" s="100">
        <v>65169.907189999984</v>
      </c>
      <c r="G21" s="103">
        <f>E21/$E$25</f>
        <v>0.1037512084148146</v>
      </c>
      <c r="H21" s="103">
        <f t="shared" ref="H21:H25" si="2">(E21-I21)/I21</f>
        <v>0.18710159648142283</v>
      </c>
      <c r="I21" s="104">
        <v>5144.125</v>
      </c>
      <c r="J21" s="117">
        <v>54874.00604</v>
      </c>
      <c r="K21" s="402">
        <f>I21/$I$25</f>
        <v>0.10060028200249148</v>
      </c>
      <c r="L21" s="101"/>
      <c r="M21" s="101"/>
      <c r="N21" s="101"/>
      <c r="O21" s="101"/>
      <c r="P21" s="101"/>
      <c r="Q21" s="101"/>
      <c r="R21" s="101"/>
      <c r="S21" s="101"/>
      <c r="T21" s="101"/>
    </row>
    <row r="22" spans="1:20" ht="11.1" customHeight="1">
      <c r="A22" s="720"/>
      <c r="B22" s="721"/>
      <c r="C22" s="345" t="s">
        <v>6</v>
      </c>
      <c r="D22" s="100">
        <v>13228</v>
      </c>
      <c r="E22" s="101">
        <v>10347.671</v>
      </c>
      <c r="F22" s="100">
        <v>110432.11993700001</v>
      </c>
      <c r="G22" s="103">
        <f>E22/$E$25</f>
        <v>0.17580708517604204</v>
      </c>
      <c r="H22" s="103">
        <f t="shared" si="2"/>
        <v>9.1400528251275565E-2</v>
      </c>
      <c r="I22" s="104">
        <v>9481.094000000001</v>
      </c>
      <c r="J22" s="117">
        <v>101138.26337</v>
      </c>
      <c r="K22" s="402">
        <f>I22/$I$25</f>
        <v>0.18541554299169052</v>
      </c>
      <c r="L22" s="101"/>
      <c r="M22" s="101"/>
      <c r="N22" s="101"/>
      <c r="O22" s="101"/>
      <c r="P22" s="101"/>
      <c r="Q22" s="101"/>
      <c r="R22" s="101"/>
      <c r="S22" s="101"/>
      <c r="T22" s="101"/>
    </row>
    <row r="23" spans="1:20" ht="11.1" customHeight="1">
      <c r="A23" s="720"/>
      <c r="B23" s="721"/>
      <c r="C23" s="345" t="s">
        <v>7</v>
      </c>
      <c r="D23" s="100">
        <v>173511</v>
      </c>
      <c r="E23" s="101">
        <v>21826.400000000001</v>
      </c>
      <c r="F23" s="100">
        <v>232934.3</v>
      </c>
      <c r="G23" s="103">
        <f>E23/$E$25</f>
        <v>0.37083086270199006</v>
      </c>
      <c r="H23" s="103">
        <f t="shared" si="2"/>
        <v>0.16793664383561652</v>
      </c>
      <c r="I23" s="104">
        <v>18688</v>
      </c>
      <c r="J23" s="117">
        <v>199351.9</v>
      </c>
      <c r="K23" s="402">
        <f>I23/$I$25</f>
        <v>0.36546897092558223</v>
      </c>
      <c r="L23" s="101"/>
      <c r="M23" s="101"/>
      <c r="N23" s="101"/>
      <c r="O23" s="101"/>
      <c r="P23" s="101"/>
      <c r="Q23" s="101"/>
      <c r="R23" s="101"/>
      <c r="S23" s="101"/>
      <c r="T23" s="101"/>
    </row>
    <row r="24" spans="1:20" ht="11.1" customHeight="1">
      <c r="A24" s="720"/>
      <c r="B24" s="721"/>
      <c r="C24" s="345" t="s">
        <v>107</v>
      </c>
      <c r="D24" s="100">
        <v>15</v>
      </c>
      <c r="E24" s="101">
        <v>385.529</v>
      </c>
      <c r="F24" s="100">
        <v>4114.411043000001</v>
      </c>
      <c r="G24" s="103">
        <f>E24/$E$25</f>
        <v>6.5501434806764063E-3</v>
      </c>
      <c r="H24" s="103">
        <f t="shared" si="2"/>
        <v>6.6364068861745423E-2</v>
      </c>
      <c r="I24" s="104">
        <v>361.536</v>
      </c>
      <c r="J24" s="117">
        <v>3856.64021</v>
      </c>
      <c r="K24" s="402">
        <f>I24/$I$25</f>
        <v>7.0703226601322392E-3</v>
      </c>
      <c r="L24" s="101"/>
      <c r="M24" s="101"/>
      <c r="N24" s="101"/>
      <c r="O24" s="101"/>
      <c r="P24" s="101"/>
      <c r="Q24" s="101"/>
      <c r="R24" s="101"/>
      <c r="S24" s="101"/>
      <c r="T24" s="101"/>
    </row>
    <row r="25" spans="1:20" ht="11.1" customHeight="1">
      <c r="A25" s="720"/>
      <c r="B25" s="721"/>
      <c r="C25" s="318" t="s">
        <v>0</v>
      </c>
      <c r="D25" s="319">
        <v>187231</v>
      </c>
      <c r="E25" s="320">
        <v>58858.1</v>
      </c>
      <c r="F25" s="319">
        <v>628140.75208999997</v>
      </c>
      <c r="G25" s="323">
        <f>SUM(G20:G24)</f>
        <v>1</v>
      </c>
      <c r="H25" s="323">
        <f t="shared" si="2"/>
        <v>0.15104929567824327</v>
      </c>
      <c r="I25" s="324">
        <v>51134.3</v>
      </c>
      <c r="J25" s="329">
        <v>545467.98785000003</v>
      </c>
      <c r="K25" s="403">
        <f>SUM(K20:K24)</f>
        <v>0.99999999999999989</v>
      </c>
    </row>
    <row r="26" spans="1:20" ht="11.1" customHeight="1">
      <c r="A26" s="722" t="str">
        <f>'3.1'!G6</f>
        <v>I. čtvrtletí</v>
      </c>
      <c r="B26" s="723"/>
      <c r="C26" s="345" t="s">
        <v>4</v>
      </c>
      <c r="D26" s="100">
        <f>D20</f>
        <v>114</v>
      </c>
      <c r="E26" s="101">
        <f>E8+E14+E20</f>
        <v>65933.633000000002</v>
      </c>
      <c r="F26" s="100">
        <f>F8+F14+F20</f>
        <v>704272.62253000017</v>
      </c>
      <c r="G26" s="103">
        <f>E26/$E$31</f>
        <v>0.33228005235150898</v>
      </c>
      <c r="H26" s="103">
        <f>(E26-I26)/I26</f>
        <v>0.2023790401849298</v>
      </c>
      <c r="I26" s="104">
        <f>I8+I14+I20</f>
        <v>54835.979999999996</v>
      </c>
      <c r="J26" s="117">
        <f>J8+J14+J20</f>
        <v>584876.93269000016</v>
      </c>
      <c r="K26" s="402">
        <f>I26/$I$31</f>
        <v>0.31480302701511093</v>
      </c>
    </row>
    <row r="27" spans="1:20" ht="11.1" customHeight="1">
      <c r="A27" s="720"/>
      <c r="B27" s="721"/>
      <c r="C27" s="345" t="s">
        <v>5</v>
      </c>
      <c r="D27" s="100">
        <f>D21</f>
        <v>363</v>
      </c>
      <c r="E27" s="101">
        <f t="shared" ref="E27:F30" si="3">E9+E15+E21</f>
        <v>20582.063999999998</v>
      </c>
      <c r="F27" s="100">
        <f t="shared" si="3"/>
        <v>219850.41721999994</v>
      </c>
      <c r="G27" s="103">
        <f>E27/$E$31</f>
        <v>0.10372565551517703</v>
      </c>
      <c r="H27" s="103">
        <f t="shared" ref="H27:H30" si="4">(E27-I27)/I27</f>
        <v>0.12251490550850286</v>
      </c>
      <c r="I27" s="104">
        <f t="shared" ref="I27:J27" si="5">I9+I15+I21</f>
        <v>18335.671000000002</v>
      </c>
      <c r="J27" s="117">
        <f t="shared" si="5"/>
        <v>195564.08816000004</v>
      </c>
      <c r="K27" s="402">
        <f>I27/$I$31</f>
        <v>0.10526163174531006</v>
      </c>
    </row>
    <row r="28" spans="1:20" ht="11.1" customHeight="1">
      <c r="A28" s="720"/>
      <c r="B28" s="721"/>
      <c r="C28" s="345" t="s">
        <v>6</v>
      </c>
      <c r="D28" s="100">
        <f>D22</f>
        <v>13228</v>
      </c>
      <c r="E28" s="101">
        <f t="shared" si="3"/>
        <v>35898.571000000004</v>
      </c>
      <c r="F28" s="100">
        <f t="shared" si="3"/>
        <v>383461.91993700003</v>
      </c>
      <c r="G28" s="103">
        <f>E28/$E$31</f>
        <v>0.18091493686119745</v>
      </c>
      <c r="H28" s="103">
        <f t="shared" si="4"/>
        <v>7.9562210775199718E-2</v>
      </c>
      <c r="I28" s="104">
        <f t="shared" ref="I28:J28" si="6">I10+I16+I22</f>
        <v>33252.896999999997</v>
      </c>
      <c r="J28" s="117">
        <f t="shared" si="6"/>
        <v>354668.83718999999</v>
      </c>
      <c r="K28" s="402">
        <f>I28/$I$31</f>
        <v>0.19089861497180685</v>
      </c>
    </row>
    <row r="29" spans="1:20" ht="11.1" customHeight="1">
      <c r="A29" s="720"/>
      <c r="B29" s="721"/>
      <c r="C29" s="345" t="s">
        <v>7</v>
      </c>
      <c r="D29" s="100">
        <f>D23</f>
        <v>173511</v>
      </c>
      <c r="E29" s="101">
        <f t="shared" si="3"/>
        <v>74894.100000000006</v>
      </c>
      <c r="F29" s="100">
        <f t="shared" si="3"/>
        <v>799999.90000000014</v>
      </c>
      <c r="G29" s="103">
        <f>E29/$E$31</f>
        <v>0.37743734626027892</v>
      </c>
      <c r="H29" s="103">
        <f t="shared" si="4"/>
        <v>0.12432332621756244</v>
      </c>
      <c r="I29" s="104">
        <f t="shared" ref="I29:J29" si="7">I11+I17+I23</f>
        <v>66612.600000000006</v>
      </c>
      <c r="J29" s="117">
        <f t="shared" si="7"/>
        <v>710478.6</v>
      </c>
      <c r="K29" s="402">
        <f>I29/$I$31</f>
        <v>0.38241038306139113</v>
      </c>
    </row>
    <row r="30" spans="1:20" ht="11.1" customHeight="1">
      <c r="A30" s="720"/>
      <c r="B30" s="721"/>
      <c r="C30" s="345" t="s">
        <v>107</v>
      </c>
      <c r="D30" s="100">
        <f>D24</f>
        <v>15</v>
      </c>
      <c r="E30" s="101">
        <f>E12+E18+E24</f>
        <v>1119.5319999999999</v>
      </c>
      <c r="F30" s="100">
        <f t="shared" si="3"/>
        <v>11957.780333000002</v>
      </c>
      <c r="G30" s="103">
        <f>E30/$E$31</f>
        <v>5.6420090118375482E-3</v>
      </c>
      <c r="H30" s="103">
        <f t="shared" si="4"/>
        <v>-3.0080086497575945E-2</v>
      </c>
      <c r="I30" s="104">
        <f>I12+I18+I24</f>
        <v>1154.252</v>
      </c>
      <c r="J30" s="117">
        <f t="shared" ref="J30" si="8">J12+J18+J24</f>
        <v>12311.18684</v>
      </c>
      <c r="K30" s="402">
        <f>I30/$I$31</f>
        <v>6.6263432063810267E-3</v>
      </c>
    </row>
    <row r="31" spans="1:20" ht="11.1" customHeight="1">
      <c r="A31" s="720"/>
      <c r="B31" s="721"/>
      <c r="C31" s="318" t="s">
        <v>0</v>
      </c>
      <c r="D31" s="319">
        <f>SUM(D26:D30)</f>
        <v>187231</v>
      </c>
      <c r="E31" s="320">
        <f>SUM(E26:E30)</f>
        <v>198427.90000000002</v>
      </c>
      <c r="F31" s="319">
        <f>SUM(F26:F30)</f>
        <v>2119542.6400200007</v>
      </c>
      <c r="G31" s="323">
        <f>SUM(G26:G30)</f>
        <v>0.99999999999999989</v>
      </c>
      <c r="H31" s="323">
        <f>(E31-I31)/I31</f>
        <v>0.13913717898817066</v>
      </c>
      <c r="I31" s="324">
        <f>SUM(I26:I30)</f>
        <v>174191.4</v>
      </c>
      <c r="J31" s="329">
        <f>SUM(J26:J30)</f>
        <v>1857899.6448800005</v>
      </c>
      <c r="K31" s="403">
        <f>SUM(K26:K30)</f>
        <v>0.99999999999999989</v>
      </c>
    </row>
    <row r="32" spans="1:20" ht="9.9" customHeight="1">
      <c r="A32" s="119"/>
      <c r="B32" s="120"/>
      <c r="C32" s="121"/>
      <c r="D32" s="90"/>
      <c r="E32" s="90"/>
      <c r="F32" s="90"/>
      <c r="G32" s="122"/>
      <c r="H32" s="123"/>
      <c r="I32" s="124"/>
      <c r="J32" s="124"/>
      <c r="K32" s="125"/>
    </row>
    <row r="33" spans="1:11" ht="12.9" customHeight="1">
      <c r="A33" s="755" t="s">
        <v>44</v>
      </c>
      <c r="B33" s="756"/>
      <c r="C33" s="756"/>
      <c r="D33" s="757"/>
      <c r="E33" s="299"/>
      <c r="F33" s="299"/>
      <c r="G33" s="300"/>
      <c r="H33" s="290"/>
      <c r="I33" s="301"/>
      <c r="J33" s="301"/>
      <c r="K33" s="404"/>
    </row>
    <row r="34" spans="1:11" ht="24.9" customHeight="1">
      <c r="A34" s="400"/>
      <c r="B34" s="293"/>
      <c r="C34" s="302"/>
      <c r="D34" s="303"/>
      <c r="E34" s="699">
        <f>'3.1'!D4</f>
        <v>2021</v>
      </c>
      <c r="F34" s="724"/>
      <c r="G34" s="725"/>
      <c r="H34" s="304"/>
      <c r="I34" s="702">
        <f>E34-1</f>
        <v>2020</v>
      </c>
      <c r="J34" s="726"/>
      <c r="K34" s="726"/>
    </row>
    <row r="35" spans="1:11" ht="24.9" customHeight="1">
      <c r="A35" s="400"/>
      <c r="B35" s="293"/>
      <c r="C35" s="294"/>
      <c r="D35" s="295"/>
      <c r="E35" s="695" t="s">
        <v>65</v>
      </c>
      <c r="F35" s="698"/>
      <c r="G35" s="745" t="s">
        <v>35</v>
      </c>
      <c r="H35" s="706" t="s">
        <v>270</v>
      </c>
      <c r="I35" s="751" t="s">
        <v>65</v>
      </c>
      <c r="J35" s="752"/>
      <c r="K35" s="691" t="s">
        <v>35</v>
      </c>
    </row>
    <row r="36" spans="1:11" ht="24.9" customHeight="1">
      <c r="A36" s="400"/>
      <c r="B36" s="296"/>
      <c r="C36" s="296"/>
      <c r="D36" s="704" t="s">
        <v>211</v>
      </c>
      <c r="E36" s="697"/>
      <c r="F36" s="704"/>
      <c r="G36" s="706"/>
      <c r="H36" s="706"/>
      <c r="I36" s="751"/>
      <c r="J36" s="753"/>
      <c r="K36" s="693"/>
    </row>
    <row r="37" spans="1:11" ht="15" customHeight="1">
      <c r="A37" s="754" t="s">
        <v>210</v>
      </c>
      <c r="B37" s="754"/>
      <c r="C37" s="348" t="s">
        <v>237</v>
      </c>
      <c r="D37" s="705"/>
      <c r="E37" s="347" t="s">
        <v>278</v>
      </c>
      <c r="F37" s="630" t="s">
        <v>273</v>
      </c>
      <c r="G37" s="707"/>
      <c r="H37" s="707"/>
      <c r="I37" s="297" t="s">
        <v>279</v>
      </c>
      <c r="J37" s="298" t="s">
        <v>273</v>
      </c>
      <c r="K37" s="750"/>
    </row>
    <row r="38" spans="1:11" ht="11.1" customHeight="1">
      <c r="A38" s="714" t="str">
        <f>'3.1'!D6</f>
        <v>leden</v>
      </c>
      <c r="B38" s="715"/>
      <c r="C38" s="345" t="s">
        <v>4</v>
      </c>
      <c r="D38" s="105">
        <v>77</v>
      </c>
      <c r="E38" s="101">
        <v>16926.359</v>
      </c>
      <c r="F38" s="105">
        <v>180853.22782</v>
      </c>
      <c r="G38" s="107">
        <f>E38/$E$43</f>
        <v>0.30185806587378444</v>
      </c>
      <c r="H38" s="107">
        <f>(E38-I38)/I38</f>
        <v>0.12164121932789497</v>
      </c>
      <c r="I38" s="104">
        <v>15090.707</v>
      </c>
      <c r="J38" s="118">
        <v>160935.33254000006</v>
      </c>
      <c r="K38" s="401">
        <f>I38/$I$43</f>
        <v>0.28146322311583283</v>
      </c>
    </row>
    <row r="39" spans="1:11" ht="11.1" customHeight="1">
      <c r="A39" s="716"/>
      <c r="B39" s="717"/>
      <c r="C39" s="345" t="s">
        <v>5</v>
      </c>
      <c r="D39" s="100">
        <v>291</v>
      </c>
      <c r="E39" s="101">
        <v>5921.2979999999998</v>
      </c>
      <c r="F39" s="100">
        <v>63266.681680000031</v>
      </c>
      <c r="G39" s="103">
        <f t="shared" ref="G39" si="9">E39/$E$43</f>
        <v>0.10559811249083799</v>
      </c>
      <c r="H39" s="103">
        <f>(E39-I39)/I39</f>
        <v>3.7923948070305386E-2</v>
      </c>
      <c r="I39" s="104">
        <v>5704.9439999999995</v>
      </c>
      <c r="J39" s="117">
        <v>60840.386279999992</v>
      </c>
      <c r="K39" s="402">
        <f t="shared" ref="K39:K42" si="10">I39/$I$43</f>
        <v>0.10640534773720885</v>
      </c>
    </row>
    <row r="40" spans="1:11" ht="11.1" customHeight="1">
      <c r="A40" s="716"/>
      <c r="B40" s="717"/>
      <c r="C40" s="345" t="s">
        <v>6</v>
      </c>
      <c r="D40" s="100">
        <v>11374</v>
      </c>
      <c r="E40" s="101">
        <v>10878.852999999999</v>
      </c>
      <c r="F40" s="100">
        <v>116237.55914</v>
      </c>
      <c r="G40" s="103">
        <f>E40/$E$43</f>
        <v>0.19400920927561666</v>
      </c>
      <c r="H40" s="103">
        <f t="shared" ref="H40:H42" si="11">(E40-I40)/I40</f>
        <v>-3.0746829504112418E-2</v>
      </c>
      <c r="I40" s="104">
        <v>11223.954</v>
      </c>
      <c r="J40" s="117">
        <v>119697.84076000001</v>
      </c>
      <c r="K40" s="402">
        <f t="shared" si="10"/>
        <v>0.20934276100807234</v>
      </c>
    </row>
    <row r="41" spans="1:11" ht="11.1" customHeight="1">
      <c r="A41" s="716"/>
      <c r="B41" s="717"/>
      <c r="C41" s="345" t="s">
        <v>7</v>
      </c>
      <c r="D41" s="100">
        <v>125319</v>
      </c>
      <c r="E41" s="101">
        <v>22135.1</v>
      </c>
      <c r="F41" s="100">
        <v>236506.7</v>
      </c>
      <c r="G41" s="103">
        <f>E41/$E$43</f>
        <v>0.39474871553432167</v>
      </c>
      <c r="H41" s="103">
        <f t="shared" si="11"/>
        <v>3.5473036188765357E-2</v>
      </c>
      <c r="I41" s="104">
        <v>21376.799999999999</v>
      </c>
      <c r="J41" s="117">
        <v>227973.4</v>
      </c>
      <c r="K41" s="402">
        <f t="shared" si="10"/>
        <v>0.3987078291230845</v>
      </c>
    </row>
    <row r="42" spans="1:11" ht="11.1" customHeight="1">
      <c r="A42" s="716"/>
      <c r="B42" s="717"/>
      <c r="C42" s="345" t="s">
        <v>107</v>
      </c>
      <c r="D42" s="100">
        <v>12</v>
      </c>
      <c r="E42" s="101">
        <v>212.29</v>
      </c>
      <c r="F42" s="100">
        <v>2268.2520999999997</v>
      </c>
      <c r="G42" s="103">
        <f>E42/$E$43</f>
        <v>3.7858968254392868E-3</v>
      </c>
      <c r="H42" s="103">
        <f t="shared" si="11"/>
        <v>-2.9731026760209309E-2</v>
      </c>
      <c r="I42" s="104">
        <v>218.79499999999999</v>
      </c>
      <c r="J42" s="117">
        <v>2333.3472900000002</v>
      </c>
      <c r="K42" s="402">
        <f t="shared" si="10"/>
        <v>4.0808390158014888E-3</v>
      </c>
    </row>
    <row r="43" spans="1:11" ht="11.1" customHeight="1">
      <c r="A43" s="718"/>
      <c r="B43" s="719"/>
      <c r="C43" s="318" t="s">
        <v>0</v>
      </c>
      <c r="D43" s="319">
        <v>137073</v>
      </c>
      <c r="E43" s="320">
        <v>56073.899999999994</v>
      </c>
      <c r="F43" s="319">
        <v>599132.42074000009</v>
      </c>
      <c r="G43" s="323">
        <f>SUM(G38:G42)</f>
        <v>1.0000000000000002</v>
      </c>
      <c r="H43" s="323">
        <f>(E43-I43)/I43</f>
        <v>4.5858264074366918E-2</v>
      </c>
      <c r="I43" s="324">
        <v>53615.199999999997</v>
      </c>
      <c r="J43" s="329">
        <v>571780.30686999997</v>
      </c>
      <c r="K43" s="403">
        <f>SUM(K38:K42)</f>
        <v>0.99999999999999989</v>
      </c>
    </row>
    <row r="44" spans="1:11" ht="11.1" customHeight="1">
      <c r="A44" s="714" t="str">
        <f>'3.1'!E6</f>
        <v>únor</v>
      </c>
      <c r="B44" s="715"/>
      <c r="C44" s="345" t="s">
        <v>4</v>
      </c>
      <c r="D44" s="105">
        <v>77</v>
      </c>
      <c r="E44" s="101">
        <v>14118.804</v>
      </c>
      <c r="F44" s="105">
        <v>150885.04809</v>
      </c>
      <c r="G44" s="107">
        <f>E44/$E$49</f>
        <v>0.28189404118956585</v>
      </c>
      <c r="H44" s="107">
        <f>(E44-I44)/I44</f>
        <v>8.6199877092073551E-2</v>
      </c>
      <c r="I44" s="104">
        <v>12998.348</v>
      </c>
      <c r="J44" s="118">
        <v>138641.48307000005</v>
      </c>
      <c r="K44" s="401">
        <f>I44/$I$49</f>
        <v>0.30340128051612786</v>
      </c>
    </row>
    <row r="45" spans="1:11" ht="11.1" customHeight="1">
      <c r="A45" s="716"/>
      <c r="B45" s="717"/>
      <c r="C45" s="345" t="s">
        <v>5</v>
      </c>
      <c r="D45" s="100">
        <v>292</v>
      </c>
      <c r="E45" s="101">
        <v>5553.5369999999994</v>
      </c>
      <c r="F45" s="100">
        <v>59350.024100000002</v>
      </c>
      <c r="G45" s="103">
        <f t="shared" ref="G45:G48" si="12">E45/$E$49</f>
        <v>0.11088113326212176</v>
      </c>
      <c r="H45" s="103">
        <f>(E45-I45)/I45</f>
        <v>0.17210507698464014</v>
      </c>
      <c r="I45" s="104">
        <v>4738.0879999999997</v>
      </c>
      <c r="J45" s="117">
        <v>50536.556569999942</v>
      </c>
      <c r="K45" s="402">
        <f t="shared" ref="K45:K48" si="13">I45/$I$49</f>
        <v>0.11059420523270334</v>
      </c>
    </row>
    <row r="46" spans="1:11" ht="11.1" customHeight="1">
      <c r="A46" s="716"/>
      <c r="B46" s="717"/>
      <c r="C46" s="345" t="s">
        <v>6</v>
      </c>
      <c r="D46" s="100">
        <v>11367</v>
      </c>
      <c r="E46" s="101">
        <v>10049.873</v>
      </c>
      <c r="F46" s="100">
        <v>107401.81615</v>
      </c>
      <c r="G46" s="103">
        <f t="shared" si="12"/>
        <v>0.20065434107675872</v>
      </c>
      <c r="H46" s="103">
        <f t="shared" ref="H46:H48" si="14">(E46-I46)/I46</f>
        <v>0.2054075144494803</v>
      </c>
      <c r="I46" s="104">
        <v>8337.3240000000005</v>
      </c>
      <c r="J46" s="117">
        <v>88926.918779999993</v>
      </c>
      <c r="K46" s="402">
        <f t="shared" si="13"/>
        <v>0.19460586665919741</v>
      </c>
    </row>
    <row r="47" spans="1:11" ht="11.1" customHeight="1">
      <c r="A47" s="716"/>
      <c r="B47" s="717"/>
      <c r="C47" s="345" t="s">
        <v>7</v>
      </c>
      <c r="D47" s="100">
        <v>125272</v>
      </c>
      <c r="E47" s="101">
        <v>20170.5</v>
      </c>
      <c r="F47" s="100">
        <v>215558.6</v>
      </c>
      <c r="G47" s="103">
        <f t="shared" si="12"/>
        <v>0.40272134649748931</v>
      </c>
      <c r="H47" s="103">
        <f t="shared" si="14"/>
        <v>0.21815041399177457</v>
      </c>
      <c r="I47" s="104">
        <v>16558.3</v>
      </c>
      <c r="J47" s="117">
        <v>176612.2</v>
      </c>
      <c r="K47" s="402">
        <f t="shared" si="13"/>
        <v>0.38649599342702623</v>
      </c>
    </row>
    <row r="48" spans="1:11" ht="11.1" customHeight="1">
      <c r="A48" s="716"/>
      <c r="B48" s="717"/>
      <c r="C48" s="345" t="s">
        <v>107</v>
      </c>
      <c r="D48" s="100">
        <v>12</v>
      </c>
      <c r="E48" s="101">
        <v>192.786</v>
      </c>
      <c r="F48" s="100">
        <v>2060.2779799999998</v>
      </c>
      <c r="G48" s="103">
        <f t="shared" si="12"/>
        <v>3.8491379740643499E-3</v>
      </c>
      <c r="H48" s="103">
        <f t="shared" si="14"/>
        <v>-8.2146257855646498E-2</v>
      </c>
      <c r="I48" s="104">
        <v>210.04</v>
      </c>
      <c r="J48" s="117">
        <v>2240.3130900000001</v>
      </c>
      <c r="K48" s="402">
        <f t="shared" si="13"/>
        <v>4.9026541649452287E-3</v>
      </c>
    </row>
    <row r="49" spans="1:11" ht="11.1" customHeight="1">
      <c r="A49" s="718"/>
      <c r="B49" s="719"/>
      <c r="C49" s="318" t="s">
        <v>0</v>
      </c>
      <c r="D49" s="319">
        <v>137020</v>
      </c>
      <c r="E49" s="320">
        <v>50085.5</v>
      </c>
      <c r="F49" s="319">
        <v>535255.76632000005</v>
      </c>
      <c r="G49" s="323">
        <f>SUM(G44:G48)</f>
        <v>1</v>
      </c>
      <c r="H49" s="323">
        <f t="shared" ref="H49" si="15">(E49-I49)/I49</f>
        <v>0.16907201094250754</v>
      </c>
      <c r="I49" s="324">
        <v>42842.1</v>
      </c>
      <c r="J49" s="329">
        <v>456957.47151</v>
      </c>
      <c r="K49" s="403">
        <f>SUM(K44:K48)</f>
        <v>1</v>
      </c>
    </row>
    <row r="50" spans="1:11" ht="11.1" customHeight="1">
      <c r="A50" s="720" t="str">
        <f>'3.1'!F6</f>
        <v>březen</v>
      </c>
      <c r="B50" s="721"/>
      <c r="C50" s="344" t="s">
        <v>4</v>
      </c>
      <c r="D50" s="105">
        <v>77</v>
      </c>
      <c r="E50" s="250">
        <v>14403.983</v>
      </c>
      <c r="F50" s="105">
        <v>153721.05545000001</v>
      </c>
      <c r="G50" s="107">
        <f>E50/$E$55</f>
        <v>0.31666570667276372</v>
      </c>
      <c r="H50" s="107">
        <f>(E50-I50)/I50</f>
        <v>0.13396911465674127</v>
      </c>
      <c r="I50" s="462">
        <v>12702.271000000001</v>
      </c>
      <c r="J50" s="118">
        <v>135500.26460999993</v>
      </c>
      <c r="K50" s="401">
        <f>I50/$I$55</f>
        <v>0.31907076578364341</v>
      </c>
    </row>
    <row r="51" spans="1:11" ht="11.1" customHeight="1">
      <c r="A51" s="720"/>
      <c r="B51" s="721"/>
      <c r="C51" s="345" t="s">
        <v>5</v>
      </c>
      <c r="D51" s="100">
        <v>284</v>
      </c>
      <c r="E51" s="101">
        <v>4992.6780000000008</v>
      </c>
      <c r="F51" s="100">
        <v>53282.179980000015</v>
      </c>
      <c r="G51" s="103">
        <f t="shared" ref="G51:G54" si="16">E51/$E$55</f>
        <v>0.10976199479404834</v>
      </c>
      <c r="H51" s="103">
        <f t="shared" ref="H51:H54" si="17">(E51-I51)/I51</f>
        <v>0.15835419108578214</v>
      </c>
      <c r="I51" s="104">
        <v>4310.1479999999992</v>
      </c>
      <c r="J51" s="117">
        <v>45978.036040000014</v>
      </c>
      <c r="K51" s="402">
        <f t="shared" ref="K51:K54" si="18">I51/$I$55</f>
        <v>0.10826742895036949</v>
      </c>
    </row>
    <row r="52" spans="1:11" ht="11.1" customHeight="1">
      <c r="A52" s="720"/>
      <c r="B52" s="721"/>
      <c r="C52" s="345" t="s">
        <v>6</v>
      </c>
      <c r="D52" s="100">
        <v>11369</v>
      </c>
      <c r="E52" s="101">
        <v>8478.0709999999999</v>
      </c>
      <c r="F52" s="100">
        <v>90478.816990000007</v>
      </c>
      <c r="G52" s="103">
        <f t="shared" si="16"/>
        <v>0.18638694203102465</v>
      </c>
      <c r="H52" s="103">
        <f t="shared" si="17"/>
        <v>8.6925908760782766E-2</v>
      </c>
      <c r="I52" s="104">
        <v>7800.0450000000001</v>
      </c>
      <c r="J52" s="117">
        <v>83206.175040000002</v>
      </c>
      <c r="K52" s="402">
        <f t="shared" si="18"/>
        <v>0.19593081672536186</v>
      </c>
    </row>
    <row r="53" spans="1:11" ht="11.1" customHeight="1">
      <c r="A53" s="720"/>
      <c r="B53" s="721"/>
      <c r="C53" s="345" t="s">
        <v>7</v>
      </c>
      <c r="D53" s="100">
        <v>125216</v>
      </c>
      <c r="E53" s="101">
        <v>17400</v>
      </c>
      <c r="F53" s="100">
        <v>185695.5</v>
      </c>
      <c r="G53" s="103">
        <f t="shared" si="16"/>
        <v>0.38253192162932215</v>
      </c>
      <c r="H53" s="103">
        <f t="shared" si="17"/>
        <v>0.17626380757946539</v>
      </c>
      <c r="I53" s="104">
        <v>14792.6</v>
      </c>
      <c r="J53" s="117">
        <v>157798.20000000001</v>
      </c>
      <c r="K53" s="402">
        <f t="shared" si="18"/>
        <v>0.37157813826607256</v>
      </c>
    </row>
    <row r="54" spans="1:11" ht="11.1" customHeight="1">
      <c r="A54" s="720"/>
      <c r="B54" s="721"/>
      <c r="C54" s="345" t="s">
        <v>107</v>
      </c>
      <c r="D54" s="100">
        <v>12</v>
      </c>
      <c r="E54" s="101">
        <v>211.66800000000001</v>
      </c>
      <c r="F54" s="100">
        <v>2258.9498299999996</v>
      </c>
      <c r="G54" s="103">
        <f t="shared" si="16"/>
        <v>4.6534348728411133E-3</v>
      </c>
      <c r="H54" s="103">
        <f t="shared" si="17"/>
        <v>3.1842289992980319E-2</v>
      </c>
      <c r="I54" s="104">
        <v>205.136</v>
      </c>
      <c r="J54" s="117">
        <v>2188.2654699999998</v>
      </c>
      <c r="K54" s="402">
        <f t="shared" si="18"/>
        <v>5.1528502745527534E-3</v>
      </c>
    </row>
    <row r="55" spans="1:11" ht="11.1" customHeight="1">
      <c r="A55" s="720"/>
      <c r="B55" s="721"/>
      <c r="C55" s="318" t="s">
        <v>0</v>
      </c>
      <c r="D55" s="319">
        <v>136958</v>
      </c>
      <c r="E55" s="320">
        <v>45486.400000000001</v>
      </c>
      <c r="F55" s="319">
        <v>485436.50225000002</v>
      </c>
      <c r="G55" s="323">
        <f>SUM(G50:G54)</f>
        <v>1</v>
      </c>
      <c r="H55" s="323">
        <f t="shared" ref="H55" si="19">(E55-I55)/I55</f>
        <v>0.14258154945215057</v>
      </c>
      <c r="I55" s="324">
        <v>39810.199999999997</v>
      </c>
      <c r="J55" s="329">
        <v>424670.94115999993</v>
      </c>
      <c r="K55" s="403">
        <f>SUM(K50:K54)</f>
        <v>1</v>
      </c>
    </row>
    <row r="56" spans="1:11" ht="11.1" customHeight="1">
      <c r="A56" s="722" t="str">
        <f>'3.1'!G6</f>
        <v>I. čtvrtletí</v>
      </c>
      <c r="B56" s="723"/>
      <c r="C56" s="345" t="s">
        <v>4</v>
      </c>
      <c r="D56" s="100">
        <f>D50</f>
        <v>77</v>
      </c>
      <c r="E56" s="101">
        <f>E38+E44+E50</f>
        <v>45449.146000000001</v>
      </c>
      <c r="F56" s="100">
        <f>F38+F44+F50</f>
        <v>485459.33135999995</v>
      </c>
      <c r="G56" s="103">
        <f>E56/$E$61</f>
        <v>0.29970593316794791</v>
      </c>
      <c r="H56" s="103">
        <f>(E56-I56)/I56</f>
        <v>0.11418653073449977</v>
      </c>
      <c r="I56" s="104">
        <f>I38+I44+I50</f>
        <v>40791.326000000001</v>
      </c>
      <c r="J56" s="117">
        <f>J38+J44+J50</f>
        <v>435077.08022</v>
      </c>
      <c r="K56" s="402">
        <f>I56/$I$61</f>
        <v>0.29934743060524344</v>
      </c>
    </row>
    <row r="57" spans="1:11" ht="11.1" customHeight="1">
      <c r="A57" s="720"/>
      <c r="B57" s="721"/>
      <c r="C57" s="345" t="s">
        <v>5</v>
      </c>
      <c r="D57" s="100">
        <f>D51</f>
        <v>284</v>
      </c>
      <c r="E57" s="101">
        <f t="shared" ref="E57:F58" si="20">E39+E45+E51</f>
        <v>16467.512999999999</v>
      </c>
      <c r="F57" s="100">
        <f t="shared" si="20"/>
        <v>175898.88576000003</v>
      </c>
      <c r="G57" s="103">
        <f t="shared" ref="G57:G60" si="21">E57/$E$61</f>
        <v>0.10859194913410063</v>
      </c>
      <c r="H57" s="103">
        <f t="shared" ref="H57:H60" si="22">(E57-I57)/I57</f>
        <v>0.11620091397244531</v>
      </c>
      <c r="I57" s="104">
        <f t="shared" ref="I57:J57" si="23">I39+I45+I51</f>
        <v>14753.179999999998</v>
      </c>
      <c r="J57" s="117">
        <f t="shared" si="23"/>
        <v>157354.97888999994</v>
      </c>
      <c r="K57" s="402">
        <f t="shared" ref="K57:K60" si="24">I57/$I$61</f>
        <v>0.10826631441833161</v>
      </c>
    </row>
    <row r="58" spans="1:11" ht="11.1" customHeight="1">
      <c r="A58" s="720"/>
      <c r="B58" s="721"/>
      <c r="C58" s="345" t="s">
        <v>6</v>
      </c>
      <c r="D58" s="100">
        <f>D52</f>
        <v>11369</v>
      </c>
      <c r="E58" s="101">
        <f>E40+E46+E52</f>
        <v>29406.796999999999</v>
      </c>
      <c r="F58" s="100">
        <f t="shared" si="20"/>
        <v>314118.19228000002</v>
      </c>
      <c r="G58" s="103">
        <f t="shared" si="21"/>
        <v>0.19391764888971535</v>
      </c>
      <c r="H58" s="103">
        <f t="shared" si="22"/>
        <v>7.4757861672112944E-2</v>
      </c>
      <c r="I58" s="104">
        <f>I40+I46+I52</f>
        <v>27361.322999999997</v>
      </c>
      <c r="J58" s="117">
        <f t="shared" ref="J58" si="25">J40+J46+J52</f>
        <v>291830.93458</v>
      </c>
      <c r="K58" s="402">
        <f t="shared" si="24"/>
        <v>0.20079125983818594</v>
      </c>
    </row>
    <row r="59" spans="1:11" ht="11.1" customHeight="1">
      <c r="A59" s="720"/>
      <c r="B59" s="721"/>
      <c r="C59" s="345" t="s">
        <v>7</v>
      </c>
      <c r="D59" s="100">
        <f>D53</f>
        <v>125216</v>
      </c>
      <c r="E59" s="101">
        <f t="shared" ref="E59:F60" si="26">E41+E47+E53</f>
        <v>59705.599999999999</v>
      </c>
      <c r="F59" s="100">
        <f t="shared" si="26"/>
        <v>637760.80000000005</v>
      </c>
      <c r="G59" s="103">
        <f t="shared" si="21"/>
        <v>0.39371746530401758</v>
      </c>
      <c r="H59" s="103">
        <f t="shared" si="22"/>
        <v>0.13233841036115745</v>
      </c>
      <c r="I59" s="104">
        <f t="shared" ref="I59:J59" si="27">I41+I47+I53</f>
        <v>52727.7</v>
      </c>
      <c r="J59" s="117">
        <f t="shared" si="27"/>
        <v>562383.80000000005</v>
      </c>
      <c r="K59" s="402">
        <f t="shared" si="24"/>
        <v>0.38694259452914309</v>
      </c>
    </row>
    <row r="60" spans="1:11" ht="11.1" customHeight="1">
      <c r="A60" s="720"/>
      <c r="B60" s="721"/>
      <c r="C60" s="345" t="s">
        <v>107</v>
      </c>
      <c r="D60" s="100">
        <f>D54</f>
        <v>12</v>
      </c>
      <c r="E60" s="101">
        <f>E42+E48+E54</f>
        <v>616.74400000000003</v>
      </c>
      <c r="F60" s="100">
        <f t="shared" si="26"/>
        <v>6587.4799099999991</v>
      </c>
      <c r="G60" s="103">
        <f t="shared" si="21"/>
        <v>4.0670035042183819E-3</v>
      </c>
      <c r="H60" s="103">
        <f t="shared" si="22"/>
        <v>-2.7173167226892041E-2</v>
      </c>
      <c r="I60" s="104">
        <f>I42+I48+I54</f>
        <v>633.971</v>
      </c>
      <c r="J60" s="117">
        <f t="shared" ref="J60" si="28">J42+J48+J54</f>
        <v>6761.9258499999996</v>
      </c>
      <c r="K60" s="402">
        <f t="shared" si="24"/>
        <v>4.6524006090960801E-3</v>
      </c>
    </row>
    <row r="61" spans="1:11" ht="11.1" customHeight="1">
      <c r="A61" s="720"/>
      <c r="B61" s="721"/>
      <c r="C61" s="318" t="s">
        <v>0</v>
      </c>
      <c r="D61" s="319">
        <f>SUM(D56:D60)</f>
        <v>136958</v>
      </c>
      <c r="E61" s="320">
        <f>SUM(E56:E60)</f>
        <v>151645.80000000002</v>
      </c>
      <c r="F61" s="319">
        <f>SUM(F56:F60)</f>
        <v>1619824.68931</v>
      </c>
      <c r="G61" s="323">
        <f>SUM(G56:G60)</f>
        <v>0.99999999999999989</v>
      </c>
      <c r="H61" s="323">
        <f>(E61-I61)/I61</f>
        <v>0.11285376190214137</v>
      </c>
      <c r="I61" s="324">
        <f>SUM(I56:I60)</f>
        <v>136267.49999999997</v>
      </c>
      <c r="J61" s="329">
        <f>SUM(J56:J60)</f>
        <v>1453408.71954</v>
      </c>
      <c r="K61" s="403">
        <f>SUM(K56:K60)</f>
        <v>1</v>
      </c>
    </row>
    <row r="62" spans="1:11" ht="15" customHeight="1">
      <c r="A62" s="99"/>
      <c r="B62" s="99"/>
      <c r="C62" s="99"/>
      <c r="D62" s="99"/>
      <c r="E62" s="99"/>
      <c r="F62" s="99"/>
      <c r="G62" s="99"/>
      <c r="H62" s="99"/>
      <c r="I62" s="99"/>
      <c r="J62" s="99"/>
      <c r="K62" s="99"/>
    </row>
    <row r="63" spans="1:11" ht="15" customHeight="1">
      <c r="A63" s="99"/>
      <c r="B63" s="99"/>
      <c r="C63" s="99"/>
      <c r="D63" s="99"/>
      <c r="E63" s="99"/>
      <c r="F63" s="99"/>
      <c r="G63" s="99"/>
      <c r="H63" s="99"/>
      <c r="I63" s="99"/>
      <c r="J63" s="99"/>
      <c r="K63" s="99"/>
    </row>
    <row r="64" spans="1:11" ht="15" customHeight="1">
      <c r="A64" s="99"/>
      <c r="B64" s="99"/>
      <c r="C64" s="99"/>
      <c r="D64" s="99"/>
      <c r="E64" s="99"/>
      <c r="F64" s="99"/>
      <c r="G64" s="99"/>
      <c r="H64" s="99"/>
      <c r="I64" s="99"/>
      <c r="J64" s="99"/>
      <c r="K64" s="99"/>
    </row>
    <row r="65" spans="1:11" ht="15" customHeight="1">
      <c r="A65" s="99"/>
      <c r="B65" s="99"/>
      <c r="C65" s="99"/>
      <c r="D65" s="99"/>
      <c r="E65" s="99"/>
      <c r="F65" s="99"/>
      <c r="G65" s="99"/>
      <c r="H65" s="99"/>
      <c r="I65" s="99"/>
      <c r="J65" s="99"/>
      <c r="K65" s="99"/>
    </row>
    <row r="66" spans="1:11" ht="15" customHeight="1">
      <c r="A66" s="99"/>
      <c r="B66" s="99"/>
      <c r="C66" s="99"/>
      <c r="D66" s="99"/>
      <c r="E66" s="99"/>
      <c r="F66" s="99"/>
      <c r="G66" s="99"/>
      <c r="H66" s="99"/>
      <c r="I66" s="99"/>
      <c r="J66" s="99"/>
      <c r="K66" s="99"/>
    </row>
    <row r="67" spans="1:11" ht="15" customHeight="1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99"/>
    </row>
    <row r="68" spans="1:11" ht="15" customHeight="1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</row>
    <row r="69" spans="1:11" ht="15" customHeight="1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</row>
    <row r="70" spans="1:11" ht="15" customHeight="1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</row>
    <row r="71" spans="1:11" ht="15" customHeight="1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</row>
    <row r="72" spans="1:11" ht="15" customHeight="1">
      <c r="A72" s="99"/>
      <c r="B72" s="99"/>
      <c r="C72" s="99"/>
      <c r="D72" s="99"/>
      <c r="E72" s="99"/>
      <c r="F72" s="99"/>
      <c r="G72" s="99"/>
      <c r="H72" s="99"/>
      <c r="I72" s="99"/>
      <c r="J72" s="99"/>
      <c r="K72" s="99"/>
    </row>
    <row r="73" spans="1:11" ht="15" customHeight="1">
      <c r="A73" s="99"/>
      <c r="B73" s="99"/>
      <c r="C73" s="99"/>
      <c r="D73" s="99"/>
      <c r="E73" s="99"/>
      <c r="F73" s="99"/>
      <c r="G73" s="99"/>
      <c r="H73" s="99"/>
      <c r="I73" s="99"/>
      <c r="J73" s="99"/>
      <c r="K73" s="99"/>
    </row>
    <row r="74" spans="1:11" ht="15" customHeight="1">
      <c r="A74" s="99"/>
      <c r="B74" s="99"/>
      <c r="C74" s="99"/>
      <c r="D74" s="99"/>
      <c r="E74" s="99"/>
      <c r="F74" s="99"/>
      <c r="G74" s="99"/>
      <c r="H74" s="99"/>
      <c r="I74" s="99"/>
      <c r="J74" s="99"/>
      <c r="K74" s="99"/>
    </row>
    <row r="75" spans="1:11" ht="15" customHeight="1">
      <c r="A75" s="99"/>
      <c r="B75" s="99"/>
      <c r="C75" s="99"/>
      <c r="D75" s="99"/>
      <c r="E75" s="99"/>
      <c r="F75" s="99"/>
      <c r="G75" s="99"/>
      <c r="H75" s="99"/>
      <c r="I75" s="99"/>
      <c r="J75" s="99"/>
      <c r="K75" s="99"/>
    </row>
    <row r="76" spans="1:11" ht="15" customHeight="1">
      <c r="A76" s="99"/>
      <c r="B76" s="99"/>
      <c r="C76" s="99"/>
      <c r="D76" s="99"/>
      <c r="E76" s="99"/>
      <c r="F76" s="99"/>
      <c r="G76" s="99"/>
      <c r="H76" s="99"/>
      <c r="I76" s="99"/>
      <c r="J76" s="99"/>
      <c r="K76" s="99"/>
    </row>
    <row r="77" spans="1:11" ht="15" customHeight="1">
      <c r="A77" s="99"/>
      <c r="B77" s="99"/>
      <c r="C77" s="99"/>
      <c r="D77" s="99"/>
      <c r="E77" s="99"/>
      <c r="F77" s="99"/>
      <c r="G77" s="99"/>
      <c r="H77" s="99"/>
      <c r="I77" s="99"/>
      <c r="J77" s="99"/>
      <c r="K77" s="99"/>
    </row>
    <row r="78" spans="1:11" ht="15" customHeight="1">
      <c r="A78" s="99"/>
      <c r="B78" s="99"/>
      <c r="C78" s="99"/>
      <c r="D78" s="99"/>
      <c r="E78" s="99"/>
      <c r="F78" s="99"/>
      <c r="G78" s="99"/>
      <c r="H78" s="99"/>
      <c r="I78" s="99"/>
      <c r="J78" s="99"/>
      <c r="K78" s="99"/>
    </row>
    <row r="79" spans="1:11" ht="15" customHeight="1">
      <c r="A79" s="99"/>
      <c r="B79" s="99"/>
      <c r="C79" s="99"/>
      <c r="D79" s="99"/>
      <c r="E79" s="99"/>
      <c r="F79" s="99"/>
      <c r="G79" s="99"/>
      <c r="H79" s="99"/>
      <c r="I79" s="99"/>
      <c r="J79" s="99"/>
      <c r="K79" s="99"/>
    </row>
    <row r="80" spans="1:11" ht="15" customHeight="1">
      <c r="A80" s="99"/>
      <c r="B80" s="99"/>
      <c r="C80" s="99"/>
      <c r="D80" s="99"/>
      <c r="E80" s="99"/>
      <c r="F80" s="99"/>
      <c r="G80" s="99"/>
      <c r="H80" s="99"/>
      <c r="I80" s="99"/>
      <c r="J80" s="99"/>
      <c r="K80" s="99"/>
    </row>
    <row r="81" spans="1:11" ht="15" customHeight="1">
      <c r="A81" s="99"/>
      <c r="B81" s="99"/>
      <c r="C81" s="99"/>
      <c r="D81" s="99"/>
      <c r="E81" s="99"/>
      <c r="F81" s="99"/>
      <c r="G81" s="99"/>
      <c r="H81" s="99"/>
      <c r="I81" s="99"/>
      <c r="J81" s="99"/>
      <c r="K81" s="99"/>
    </row>
    <row r="82" spans="1:11" ht="15" customHeight="1">
      <c r="A82" s="99"/>
      <c r="B82" s="99"/>
      <c r="C82" s="99"/>
      <c r="D82" s="99"/>
      <c r="E82" s="99"/>
      <c r="F82" s="99"/>
      <c r="G82" s="99"/>
      <c r="H82" s="99"/>
      <c r="I82" s="99"/>
      <c r="J82" s="99"/>
      <c r="K82" s="99"/>
    </row>
    <row r="83" spans="1:11" ht="15" customHeight="1">
      <c r="A83" s="99"/>
      <c r="B83" s="99"/>
      <c r="C83" s="99"/>
      <c r="D83" s="99"/>
      <c r="E83" s="99"/>
      <c r="F83" s="99"/>
      <c r="G83" s="99"/>
      <c r="H83" s="99"/>
      <c r="I83" s="99"/>
      <c r="J83" s="99"/>
      <c r="K83" s="99"/>
    </row>
    <row r="84" spans="1:11" ht="15" customHeight="1">
      <c r="A84" s="99"/>
      <c r="B84" s="99"/>
      <c r="C84" s="99"/>
      <c r="D84" s="99"/>
      <c r="E84" s="99"/>
      <c r="F84" s="99"/>
      <c r="G84" s="99"/>
      <c r="H84" s="99"/>
      <c r="I84" s="99"/>
      <c r="J84" s="99"/>
      <c r="K84" s="99"/>
    </row>
    <row r="85" spans="1:11" ht="15" customHeight="1">
      <c r="A85" s="99"/>
      <c r="B85" s="99"/>
      <c r="C85" s="99"/>
      <c r="D85" s="99"/>
      <c r="E85" s="99"/>
      <c r="F85" s="99"/>
      <c r="G85" s="99"/>
      <c r="H85" s="99"/>
      <c r="I85" s="99"/>
      <c r="J85" s="99"/>
      <c r="K85" s="99"/>
    </row>
    <row r="86" spans="1:11" ht="15" customHeight="1">
      <c r="A86" s="99"/>
      <c r="B86" s="99"/>
      <c r="C86" s="99"/>
      <c r="D86" s="99"/>
      <c r="E86" s="99"/>
      <c r="F86" s="99"/>
      <c r="G86" s="99"/>
      <c r="H86" s="99"/>
      <c r="I86" s="99"/>
      <c r="J86" s="99"/>
      <c r="K86" s="99"/>
    </row>
    <row r="87" spans="1:11" ht="15" customHeight="1">
      <c r="A87" s="99"/>
      <c r="B87" s="99"/>
      <c r="C87" s="99"/>
      <c r="D87" s="99"/>
      <c r="E87" s="99"/>
      <c r="F87" s="99"/>
      <c r="G87" s="99"/>
      <c r="H87" s="99"/>
      <c r="I87" s="99"/>
      <c r="J87" s="99"/>
      <c r="K87" s="99"/>
    </row>
    <row r="88" spans="1:11" ht="15" customHeight="1">
      <c r="A88" s="99"/>
      <c r="B88" s="99"/>
      <c r="C88" s="99"/>
      <c r="D88" s="99"/>
      <c r="E88" s="99"/>
      <c r="F88" s="99"/>
      <c r="G88" s="99"/>
      <c r="H88" s="99"/>
      <c r="I88" s="99"/>
      <c r="J88" s="99"/>
      <c r="K88" s="99"/>
    </row>
    <row r="89" spans="1:11" ht="15" customHeight="1">
      <c r="A89" s="99"/>
      <c r="B89" s="99"/>
      <c r="C89" s="99"/>
      <c r="D89" s="99"/>
      <c r="E89" s="99"/>
      <c r="F89" s="99"/>
      <c r="G89" s="99"/>
      <c r="H89" s="99"/>
      <c r="I89" s="99"/>
      <c r="J89" s="99"/>
      <c r="K89" s="99"/>
    </row>
    <row r="90" spans="1:11" ht="15" customHeight="1">
      <c r="A90" s="99"/>
      <c r="B90" s="99"/>
      <c r="C90" s="99"/>
      <c r="D90" s="99"/>
      <c r="E90" s="99"/>
      <c r="F90" s="99"/>
      <c r="G90" s="99"/>
      <c r="H90" s="99"/>
      <c r="I90" s="99"/>
      <c r="J90" s="99"/>
      <c r="K90" s="99"/>
    </row>
    <row r="91" spans="1:11" ht="15" customHeight="1">
      <c r="A91" s="99"/>
      <c r="B91" s="99"/>
      <c r="C91" s="99"/>
      <c r="D91" s="99"/>
      <c r="E91" s="99"/>
      <c r="F91" s="99"/>
      <c r="G91" s="99"/>
      <c r="H91" s="99"/>
      <c r="I91" s="99"/>
      <c r="J91" s="99"/>
      <c r="K91" s="99"/>
    </row>
    <row r="92" spans="1:11" ht="15" customHeight="1">
      <c r="A92" s="99"/>
      <c r="B92" s="99"/>
      <c r="C92" s="99"/>
      <c r="D92" s="99"/>
      <c r="E92" s="99"/>
      <c r="F92" s="99"/>
      <c r="G92" s="99"/>
      <c r="H92" s="99"/>
      <c r="I92" s="99"/>
      <c r="J92" s="99"/>
      <c r="K92" s="99"/>
    </row>
    <row r="93" spans="1:11" ht="15" customHeight="1">
      <c r="A93" s="99"/>
      <c r="B93" s="99"/>
      <c r="C93" s="99"/>
      <c r="D93" s="99"/>
      <c r="E93" s="99"/>
      <c r="F93" s="99"/>
      <c r="G93" s="99"/>
      <c r="H93" s="99"/>
      <c r="I93" s="99"/>
      <c r="J93" s="99"/>
      <c r="K93" s="99"/>
    </row>
    <row r="94" spans="1:11" ht="15" customHeight="1">
      <c r="A94" s="99"/>
      <c r="B94" s="99"/>
      <c r="C94" s="99"/>
      <c r="D94" s="99"/>
      <c r="E94" s="99"/>
      <c r="F94" s="99"/>
      <c r="G94" s="99"/>
      <c r="H94" s="99"/>
      <c r="I94" s="99"/>
      <c r="J94" s="99"/>
      <c r="K94" s="99"/>
    </row>
    <row r="95" spans="1:11" ht="15" customHeight="1">
      <c r="A95" s="99"/>
      <c r="B95" s="99"/>
      <c r="C95" s="99"/>
      <c r="D95" s="99"/>
      <c r="E95" s="99"/>
      <c r="F95" s="99"/>
      <c r="G95" s="99"/>
      <c r="H95" s="99"/>
      <c r="I95" s="99"/>
      <c r="J95" s="99"/>
      <c r="K95" s="99"/>
    </row>
    <row r="96" spans="1:11" ht="15" customHeight="1">
      <c r="A96" s="99"/>
      <c r="B96" s="99"/>
      <c r="C96" s="99"/>
      <c r="D96" s="99"/>
      <c r="E96" s="99"/>
      <c r="F96" s="99"/>
      <c r="G96" s="99"/>
      <c r="H96" s="99"/>
      <c r="I96" s="99"/>
      <c r="J96" s="99"/>
      <c r="K96" s="99"/>
    </row>
    <row r="97" spans="1:11" ht="15" customHeight="1">
      <c r="A97" s="99"/>
      <c r="B97" s="99"/>
      <c r="C97" s="99"/>
      <c r="D97" s="99"/>
      <c r="E97" s="99"/>
      <c r="F97" s="99"/>
      <c r="G97" s="99"/>
      <c r="H97" s="99"/>
      <c r="I97" s="99"/>
      <c r="J97" s="99"/>
      <c r="K97" s="99"/>
    </row>
    <row r="98" spans="1:11" ht="15" customHeight="1">
      <c r="A98" s="99"/>
      <c r="B98" s="99"/>
      <c r="C98" s="99"/>
      <c r="D98" s="99"/>
      <c r="E98" s="99"/>
      <c r="F98" s="99"/>
      <c r="G98" s="99"/>
      <c r="H98" s="99"/>
      <c r="I98" s="99"/>
      <c r="J98" s="99"/>
      <c r="K98" s="99"/>
    </row>
    <row r="99" spans="1:11" ht="15" customHeight="1">
      <c r="A99" s="99"/>
      <c r="B99" s="99"/>
      <c r="C99" s="99"/>
      <c r="D99" s="99"/>
      <c r="E99" s="99"/>
      <c r="F99" s="99"/>
      <c r="G99" s="99"/>
      <c r="H99" s="99"/>
      <c r="I99" s="99"/>
      <c r="J99" s="99"/>
      <c r="K99" s="99"/>
    </row>
    <row r="100" spans="1:11" ht="15" customHeight="1">
      <c r="A100" s="99"/>
      <c r="B100" s="99"/>
      <c r="C100" s="99"/>
      <c r="D100" s="99"/>
      <c r="E100" s="99"/>
      <c r="F100" s="99"/>
      <c r="G100" s="99"/>
      <c r="H100" s="99"/>
      <c r="I100" s="99"/>
      <c r="J100" s="99"/>
      <c r="K100" s="99"/>
    </row>
    <row r="101" spans="1:11" ht="15" customHeight="1">
      <c r="A101" s="99"/>
      <c r="B101" s="99"/>
      <c r="C101" s="99"/>
      <c r="D101" s="99"/>
      <c r="E101" s="99"/>
      <c r="F101" s="99"/>
      <c r="G101" s="99"/>
      <c r="H101" s="99"/>
      <c r="I101" s="99"/>
      <c r="J101" s="99"/>
      <c r="K101" s="99"/>
    </row>
    <row r="102" spans="1:11" ht="15" customHeight="1">
      <c r="A102" s="99"/>
      <c r="B102" s="99"/>
      <c r="C102" s="99"/>
      <c r="D102" s="99"/>
      <c r="E102" s="99"/>
      <c r="F102" s="99"/>
      <c r="G102" s="99"/>
      <c r="H102" s="99"/>
      <c r="I102" s="99"/>
      <c r="J102" s="99"/>
      <c r="K102" s="99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1:K1"/>
    <mergeCell ref="A2:C2"/>
    <mergeCell ref="A8:B13"/>
    <mergeCell ref="A14:B19"/>
    <mergeCell ref="A20:B25"/>
    <mergeCell ref="H5:H7"/>
    <mergeCell ref="A3:D3"/>
    <mergeCell ref="E4:G4"/>
    <mergeCell ref="I4:K4"/>
    <mergeCell ref="D6:D7"/>
    <mergeCell ref="A7:B7"/>
    <mergeCell ref="E5:F6"/>
    <mergeCell ref="I5:J6"/>
    <mergeCell ref="G5:G7"/>
    <mergeCell ref="K5:K7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7"/>
    <mergeCell ref="K35:K37"/>
    <mergeCell ref="A38:B43"/>
    <mergeCell ref="A44:B49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7"/>
  <dimension ref="A1:T119"/>
  <sheetViews>
    <sheetView showGridLines="0" zoomScaleNormal="100" zoomScaleSheetLayoutView="100" workbookViewId="0">
      <selection activeCell="L3" sqref="L3"/>
    </sheetView>
  </sheetViews>
  <sheetFormatPr defaultColWidth="9.109375" defaultRowHeight="13.8"/>
  <cols>
    <col min="1" max="1" width="9.44140625" style="212" customWidth="1"/>
    <col min="2" max="2" width="3.88671875" style="212" customWidth="1"/>
    <col min="3" max="11" width="9.5546875" style="212" customWidth="1"/>
    <col min="12" max="13" width="9.109375" style="212"/>
    <col min="14" max="14" width="11.109375" style="212" customWidth="1"/>
    <col min="15" max="16384" width="9.109375" style="212"/>
  </cols>
  <sheetData>
    <row r="1" spans="1:16" s="224" customFormat="1" ht="15.6">
      <c r="A1" s="734" t="s">
        <v>271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</row>
    <row r="2" spans="1:16" ht="6" customHeight="1">
      <c r="A2" s="690"/>
      <c r="B2" s="690"/>
      <c r="C2" s="690"/>
      <c r="D2" s="214"/>
      <c r="E2" s="214"/>
      <c r="F2" s="215"/>
      <c r="G2" s="216"/>
      <c r="H2" s="216"/>
      <c r="I2" s="216"/>
      <c r="J2" s="81"/>
      <c r="K2" s="81"/>
    </row>
    <row r="3" spans="1:16" ht="12.9" customHeight="1">
      <c r="A3" s="739" t="s">
        <v>45</v>
      </c>
      <c r="B3" s="739"/>
      <c r="C3" s="739"/>
      <c r="D3" s="740"/>
      <c r="E3" s="397"/>
      <c r="F3" s="398"/>
      <c r="G3" s="289"/>
      <c r="H3" s="290"/>
      <c r="I3" s="398"/>
      <c r="J3" s="399"/>
      <c r="K3" s="399"/>
    </row>
    <row r="4" spans="1:16" ht="24.9" customHeight="1">
      <c r="A4" s="291"/>
      <c r="B4" s="291"/>
      <c r="C4" s="291"/>
      <c r="D4" s="280"/>
      <c r="E4" s="699">
        <f>'3.1'!D4</f>
        <v>2021</v>
      </c>
      <c r="F4" s="700"/>
      <c r="G4" s="701"/>
      <c r="H4" s="292"/>
      <c r="I4" s="702">
        <f>E4-1</f>
        <v>2020</v>
      </c>
      <c r="J4" s="703"/>
      <c r="K4" s="703"/>
    </row>
    <row r="5" spans="1:16" ht="24.9" customHeight="1">
      <c r="A5" s="400"/>
      <c r="B5" s="293"/>
      <c r="C5" s="294"/>
      <c r="D5" s="295"/>
      <c r="E5" s="695" t="s">
        <v>65</v>
      </c>
      <c r="F5" s="698"/>
      <c r="G5" s="745" t="s">
        <v>35</v>
      </c>
      <c r="H5" s="706" t="s">
        <v>270</v>
      </c>
      <c r="I5" s="751" t="s">
        <v>65</v>
      </c>
      <c r="J5" s="752"/>
      <c r="K5" s="691" t="s">
        <v>35</v>
      </c>
    </row>
    <row r="6" spans="1:16" ht="24.9" customHeight="1">
      <c r="A6" s="400"/>
      <c r="B6" s="296"/>
      <c r="C6" s="296"/>
      <c r="D6" s="704" t="s">
        <v>211</v>
      </c>
      <c r="E6" s="697"/>
      <c r="F6" s="704"/>
      <c r="G6" s="706"/>
      <c r="H6" s="706"/>
      <c r="I6" s="751"/>
      <c r="J6" s="753"/>
      <c r="K6" s="693"/>
    </row>
    <row r="7" spans="1:16" ht="15" customHeight="1">
      <c r="A7" s="754" t="s">
        <v>210</v>
      </c>
      <c r="B7" s="754"/>
      <c r="C7" s="348" t="s">
        <v>237</v>
      </c>
      <c r="D7" s="705"/>
      <c r="E7" s="347" t="s">
        <v>278</v>
      </c>
      <c r="F7" s="630" t="s">
        <v>273</v>
      </c>
      <c r="G7" s="707"/>
      <c r="H7" s="707"/>
      <c r="I7" s="297" t="s">
        <v>279</v>
      </c>
      <c r="J7" s="298" t="s">
        <v>273</v>
      </c>
      <c r="K7" s="750"/>
    </row>
    <row r="8" spans="1:16" ht="11.1" customHeight="1">
      <c r="A8" s="714" t="str">
        <f>'3.1'!D6</f>
        <v>leden</v>
      </c>
      <c r="B8" s="715"/>
      <c r="C8" s="345" t="s">
        <v>4</v>
      </c>
      <c r="D8" s="105">
        <v>83</v>
      </c>
      <c r="E8" s="101">
        <v>15795.338</v>
      </c>
      <c r="F8" s="105">
        <v>168767.97991999993</v>
      </c>
      <c r="G8" s="107">
        <f>E8/$E$13</f>
        <v>0.28834764543947661</v>
      </c>
      <c r="H8" s="107">
        <f>(E8-I8)/I8</f>
        <v>7.6923045455475139E-2</v>
      </c>
      <c r="I8" s="104">
        <v>14667.1</v>
      </c>
      <c r="J8" s="118">
        <v>156417.73913999999</v>
      </c>
      <c r="K8" s="401">
        <f>I8/$I$13</f>
        <v>0.27560101167636875</v>
      </c>
    </row>
    <row r="9" spans="1:16" ht="11.1" customHeight="1">
      <c r="A9" s="716"/>
      <c r="B9" s="717"/>
      <c r="C9" s="345" t="s">
        <v>5</v>
      </c>
      <c r="D9" s="100">
        <v>335</v>
      </c>
      <c r="E9" s="101">
        <v>6453.991</v>
      </c>
      <c r="F9" s="100">
        <v>68958.576599999986</v>
      </c>
      <c r="G9" s="103">
        <f>E9/$E$13</f>
        <v>0.11781913806070962</v>
      </c>
      <c r="H9" s="103">
        <f>(E9-I9)/I9</f>
        <v>-6.2043791124625387E-3</v>
      </c>
      <c r="I9" s="104">
        <v>6494.2839999999997</v>
      </c>
      <c r="J9" s="117">
        <v>69258.124970000004</v>
      </c>
      <c r="K9" s="402">
        <f>I9/$I$13</f>
        <v>0.12203034277489447</v>
      </c>
      <c r="L9" s="218"/>
      <c r="N9" s="218"/>
      <c r="O9" s="218"/>
      <c r="P9" s="218"/>
    </row>
    <row r="10" spans="1:16" ht="11.1" customHeight="1">
      <c r="A10" s="716"/>
      <c r="B10" s="717"/>
      <c r="C10" s="345" t="s">
        <v>6</v>
      </c>
      <c r="D10" s="100">
        <v>11936</v>
      </c>
      <c r="E10" s="101">
        <v>11920.566999999999</v>
      </c>
      <c r="F10" s="100">
        <v>127367.34138000001</v>
      </c>
      <c r="G10" s="103">
        <f>E10/$E$13</f>
        <v>0.21761278085682784</v>
      </c>
      <c r="H10" s="103">
        <f t="shared" ref="H10:H12" si="0">(E10-I10)/I10</f>
        <v>-9.6822219746547263E-3</v>
      </c>
      <c r="I10" s="104">
        <v>12037.113000000001</v>
      </c>
      <c r="J10" s="117">
        <v>128370.52043</v>
      </c>
      <c r="K10" s="402">
        <f>I10/$I$13</f>
        <v>0.22618244373207863</v>
      </c>
      <c r="L10" s="218"/>
      <c r="N10" s="218"/>
      <c r="O10" s="218"/>
      <c r="P10" s="218"/>
    </row>
    <row r="11" spans="1:16" ht="11.1" customHeight="1">
      <c r="A11" s="716"/>
      <c r="B11" s="717"/>
      <c r="C11" s="345" t="s">
        <v>7</v>
      </c>
      <c r="D11" s="100">
        <v>148167</v>
      </c>
      <c r="E11" s="101">
        <v>20461.5</v>
      </c>
      <c r="F11" s="100">
        <v>218624.7</v>
      </c>
      <c r="G11" s="103">
        <f>E11/$E$13</f>
        <v>0.37352954062520538</v>
      </c>
      <c r="H11" s="103">
        <f t="shared" si="0"/>
        <v>3.078527384838585E-2</v>
      </c>
      <c r="I11" s="104">
        <v>19850.400000000001</v>
      </c>
      <c r="J11" s="117">
        <v>211694.9</v>
      </c>
      <c r="K11" s="402">
        <f>I11/$I$13</f>
        <v>0.37299741067972475</v>
      </c>
      <c r="L11" s="218"/>
      <c r="N11" s="218"/>
      <c r="O11" s="218"/>
      <c r="P11" s="218"/>
    </row>
    <row r="12" spans="1:16" ht="11.1" customHeight="1">
      <c r="A12" s="716"/>
      <c r="B12" s="717"/>
      <c r="C12" s="345" t="s">
        <v>107</v>
      </c>
      <c r="D12" s="100">
        <v>15</v>
      </c>
      <c r="E12" s="101">
        <v>147.404</v>
      </c>
      <c r="F12" s="100">
        <v>1574.9618299999997</v>
      </c>
      <c r="G12" s="103">
        <f>E12/$E$13</f>
        <v>2.6908950177806012E-3</v>
      </c>
      <c r="H12" s="103">
        <f t="shared" si="0"/>
        <v>-0.13140015203031183</v>
      </c>
      <c r="I12" s="104">
        <v>169.703</v>
      </c>
      <c r="J12" s="117">
        <v>1809.8017199999999</v>
      </c>
      <c r="K12" s="402">
        <f>I12/$I$13</f>
        <v>3.1887911369333274E-3</v>
      </c>
      <c r="L12" s="218"/>
      <c r="N12" s="218"/>
      <c r="O12" s="218"/>
      <c r="P12" s="218"/>
    </row>
    <row r="13" spans="1:16" ht="11.1" customHeight="1">
      <c r="A13" s="718"/>
      <c r="B13" s="719"/>
      <c r="C13" s="318" t="s">
        <v>0</v>
      </c>
      <c r="D13" s="319">
        <v>160536</v>
      </c>
      <c r="E13" s="320">
        <v>54778.799999999996</v>
      </c>
      <c r="F13" s="319">
        <v>585293.55972999998</v>
      </c>
      <c r="G13" s="323">
        <f>SUM(G8:G12)</f>
        <v>1</v>
      </c>
      <c r="H13" s="323">
        <f>(E13-I13)/I13</f>
        <v>2.9316817804301308E-2</v>
      </c>
      <c r="I13" s="324">
        <v>53218.600000000006</v>
      </c>
      <c r="J13" s="329">
        <v>567551.08626000001</v>
      </c>
      <c r="K13" s="403">
        <f>SUM(K8:K12)</f>
        <v>0.99999999999999989</v>
      </c>
      <c r="L13" s="218"/>
    </row>
    <row r="14" spans="1:16" ht="11.1" customHeight="1">
      <c r="A14" s="720" t="str">
        <f>'3.1'!E6</f>
        <v>únor</v>
      </c>
      <c r="B14" s="721"/>
      <c r="C14" s="345" t="s">
        <v>4</v>
      </c>
      <c r="D14" s="105">
        <v>83</v>
      </c>
      <c r="E14" s="101">
        <v>15032.913</v>
      </c>
      <c r="F14" s="105">
        <v>160654.53534999996</v>
      </c>
      <c r="G14" s="107">
        <f>E14/$E$19</f>
        <v>0.29709138088114101</v>
      </c>
      <c r="H14" s="107">
        <f>(E14-I14)/I14</f>
        <v>8.0082553185374744E-2</v>
      </c>
      <c r="I14" s="104">
        <v>13918.3</v>
      </c>
      <c r="J14" s="118">
        <v>148453.45974999992</v>
      </c>
      <c r="K14" s="401">
        <f>I14/$I$19</f>
        <v>0.31951726797733726</v>
      </c>
      <c r="L14" s="218"/>
      <c r="M14" s="218"/>
    </row>
    <row r="15" spans="1:16" ht="11.1" customHeight="1">
      <c r="A15" s="720"/>
      <c r="B15" s="721"/>
      <c r="C15" s="345" t="s">
        <v>5</v>
      </c>
      <c r="D15" s="100">
        <v>338</v>
      </c>
      <c r="E15" s="101">
        <v>5767.2460000000001</v>
      </c>
      <c r="F15" s="100">
        <v>61634.061980000013</v>
      </c>
      <c r="G15" s="103">
        <f>E15/$E$19</f>
        <v>0.11397651792578305</v>
      </c>
      <c r="H15" s="103">
        <f>(E15-I15)/I15</f>
        <v>0.11640682165740712</v>
      </c>
      <c r="I15" s="104">
        <v>5165.9000000000005</v>
      </c>
      <c r="J15" s="117">
        <v>55099.888879999955</v>
      </c>
      <c r="K15" s="402">
        <f>I15/$I$19</f>
        <v>0.11859165664227145</v>
      </c>
      <c r="L15" s="219"/>
      <c r="M15" s="218"/>
    </row>
    <row r="16" spans="1:16" ht="11.1" customHeight="1">
      <c r="A16" s="720"/>
      <c r="B16" s="721"/>
      <c r="C16" s="345" t="s">
        <v>6</v>
      </c>
      <c r="D16" s="100">
        <v>11928</v>
      </c>
      <c r="E16" s="101">
        <v>11020.425999999999</v>
      </c>
      <c r="F16" s="100">
        <v>117773.57117000001</v>
      </c>
      <c r="G16" s="103">
        <f>E16/$E$19</f>
        <v>0.21779368897022347</v>
      </c>
      <c r="H16" s="103">
        <f t="shared" ref="H16:H19" si="1">(E16-I16)/I16</f>
        <v>0.23613285289780078</v>
      </c>
      <c r="I16" s="104">
        <v>8915.2439999999988</v>
      </c>
      <c r="J16" s="117">
        <v>95090.323310000007</v>
      </c>
      <c r="K16" s="402">
        <f>I16/$I$19</f>
        <v>0.2046639608451713</v>
      </c>
      <c r="L16" s="218"/>
      <c r="M16" s="218"/>
      <c r="N16" s="218"/>
      <c r="O16" s="218"/>
    </row>
    <row r="17" spans="1:20" ht="11.1" customHeight="1">
      <c r="A17" s="720"/>
      <c r="B17" s="721"/>
      <c r="C17" s="345" t="s">
        <v>7</v>
      </c>
      <c r="D17" s="100">
        <v>148111</v>
      </c>
      <c r="E17" s="101">
        <v>18645.400000000001</v>
      </c>
      <c r="F17" s="100">
        <v>199260.4</v>
      </c>
      <c r="G17" s="103">
        <f>E17/$E$19</f>
        <v>0.36848398132026888</v>
      </c>
      <c r="H17" s="103">
        <f t="shared" si="1"/>
        <v>0.21263795940400249</v>
      </c>
      <c r="I17" s="104">
        <v>15375.9</v>
      </c>
      <c r="J17" s="117">
        <v>164001.1</v>
      </c>
      <c r="K17" s="402">
        <f>I17/$I$19</f>
        <v>0.35297885235213639</v>
      </c>
      <c r="L17" s="218"/>
      <c r="M17" s="218"/>
      <c r="N17" s="218"/>
      <c r="O17" s="218"/>
    </row>
    <row r="18" spans="1:20" ht="11.1" customHeight="1">
      <c r="A18" s="720"/>
      <c r="B18" s="721"/>
      <c r="C18" s="345" t="s">
        <v>107</v>
      </c>
      <c r="D18" s="100">
        <v>15</v>
      </c>
      <c r="E18" s="101">
        <v>134.315</v>
      </c>
      <c r="F18" s="100">
        <v>1435.4126000000001</v>
      </c>
      <c r="G18" s="103">
        <f>E18/$E$19</f>
        <v>2.6544309025835814E-3</v>
      </c>
      <c r="H18" s="103">
        <f t="shared" si="1"/>
        <v>-0.27419267681134363</v>
      </c>
      <c r="I18" s="104">
        <v>185.05600000000001</v>
      </c>
      <c r="J18" s="117">
        <v>1973.8175699999999</v>
      </c>
      <c r="K18" s="402">
        <f>I18/$I$19</f>
        <v>4.2482621830837192E-3</v>
      </c>
      <c r="L18" s="218"/>
      <c r="M18" s="218"/>
      <c r="N18" s="218"/>
      <c r="O18" s="218"/>
    </row>
    <row r="19" spans="1:20" ht="11.1" customHeight="1">
      <c r="A19" s="720"/>
      <c r="B19" s="721"/>
      <c r="C19" s="318" t="s">
        <v>0</v>
      </c>
      <c r="D19" s="319">
        <v>160475</v>
      </c>
      <c r="E19" s="320">
        <v>50600.3</v>
      </c>
      <c r="F19" s="319">
        <v>540757.98109999998</v>
      </c>
      <c r="G19" s="323">
        <f>SUM(G14:G18)</f>
        <v>1</v>
      </c>
      <c r="H19" s="323">
        <f t="shared" si="1"/>
        <v>0.16161238188813715</v>
      </c>
      <c r="I19" s="324">
        <v>43560.399999999994</v>
      </c>
      <c r="J19" s="329">
        <v>464618.5895099999</v>
      </c>
      <c r="K19" s="403">
        <f>SUM(K14:K18)</f>
        <v>1.0000000000000002</v>
      </c>
      <c r="L19" s="218"/>
      <c r="M19" s="218"/>
      <c r="N19" s="218"/>
      <c r="O19" s="218"/>
    </row>
    <row r="20" spans="1:20" ht="11.1" customHeight="1">
      <c r="A20" s="720" t="str">
        <f>'3.1'!F6</f>
        <v>březen</v>
      </c>
      <c r="B20" s="721"/>
      <c r="C20" s="344" t="s">
        <v>4</v>
      </c>
      <c r="D20" s="105">
        <v>82</v>
      </c>
      <c r="E20" s="250">
        <v>15715.303</v>
      </c>
      <c r="F20" s="105">
        <v>167715.99376000004</v>
      </c>
      <c r="G20" s="107">
        <f>E20/$E$25</f>
        <v>0.33865246285992584</v>
      </c>
      <c r="H20" s="107">
        <f>(E20-I20)/I20</f>
        <v>7.7497634556050729E-2</v>
      </c>
      <c r="I20" s="462">
        <v>14585</v>
      </c>
      <c r="J20" s="118">
        <v>155583.81333999996</v>
      </c>
      <c r="K20" s="401">
        <f>I20/$I$25</f>
        <v>0.34953638797220965</v>
      </c>
      <c r="L20" s="101"/>
      <c r="M20" s="101"/>
      <c r="N20" s="101"/>
      <c r="O20" s="101"/>
      <c r="P20" s="101"/>
      <c r="Q20" s="101"/>
      <c r="R20" s="101"/>
      <c r="S20" s="101"/>
      <c r="T20" s="101"/>
    </row>
    <row r="21" spans="1:20" ht="11.1" customHeight="1">
      <c r="A21" s="720"/>
      <c r="B21" s="721"/>
      <c r="C21" s="345" t="s">
        <v>5</v>
      </c>
      <c r="D21" s="100">
        <v>333</v>
      </c>
      <c r="E21" s="101">
        <v>5171.5010000000002</v>
      </c>
      <c r="F21" s="100">
        <v>55190.972050000026</v>
      </c>
      <c r="G21" s="103">
        <f>E21/$E$25</f>
        <v>0.11144179341197362</v>
      </c>
      <c r="H21" s="103">
        <f t="shared" ref="H21:H25" si="2">(E21-I21)/I21</f>
        <v>5.6759941745902362E-2</v>
      </c>
      <c r="I21" s="104">
        <v>4893.7330000000002</v>
      </c>
      <c r="J21" s="117">
        <v>52203.524730000026</v>
      </c>
      <c r="K21" s="402">
        <f>I21/$I$25</f>
        <v>0.11728061409121739</v>
      </c>
      <c r="L21" s="101"/>
      <c r="M21" s="101"/>
      <c r="N21" s="101"/>
      <c r="O21" s="101"/>
      <c r="P21" s="101"/>
      <c r="Q21" s="101"/>
      <c r="R21" s="101"/>
      <c r="S21" s="101"/>
      <c r="T21" s="101"/>
    </row>
    <row r="22" spans="1:20" ht="11.1" customHeight="1">
      <c r="A22" s="720"/>
      <c r="B22" s="721"/>
      <c r="C22" s="345" t="s">
        <v>6</v>
      </c>
      <c r="D22" s="100">
        <v>11931</v>
      </c>
      <c r="E22" s="101">
        <v>9292.9279999999999</v>
      </c>
      <c r="F22" s="100">
        <v>99175.579290000009</v>
      </c>
      <c r="G22" s="103">
        <f>E22/$E$25</f>
        <v>0.20025531511418931</v>
      </c>
      <c r="H22" s="103">
        <f t="shared" si="2"/>
        <v>0.11074007799504422</v>
      </c>
      <c r="I22" s="104">
        <v>8366.4290000000001</v>
      </c>
      <c r="J22" s="117">
        <v>89248.13725</v>
      </c>
      <c r="K22" s="402">
        <f>I22/$I$25</f>
        <v>0.20050540780842963</v>
      </c>
      <c r="L22" s="101"/>
      <c r="M22" s="101"/>
      <c r="N22" s="101"/>
      <c r="O22" s="101"/>
      <c r="P22" s="101"/>
      <c r="Q22" s="101"/>
      <c r="R22" s="101"/>
      <c r="S22" s="101"/>
      <c r="T22" s="101"/>
    </row>
    <row r="23" spans="1:20" ht="11.1" customHeight="1">
      <c r="A23" s="720"/>
      <c r="B23" s="721"/>
      <c r="C23" s="345" t="s">
        <v>7</v>
      </c>
      <c r="D23" s="100">
        <v>148045</v>
      </c>
      <c r="E23" s="101">
        <v>16084.4</v>
      </c>
      <c r="F23" s="100">
        <v>171655.2</v>
      </c>
      <c r="G23" s="103">
        <f>E23/$E$25</f>
        <v>0.34660621393199931</v>
      </c>
      <c r="H23" s="103">
        <f t="shared" si="2"/>
        <v>0.17094122871515624</v>
      </c>
      <c r="I23" s="104">
        <v>13736.3</v>
      </c>
      <c r="J23" s="117">
        <v>146530.6</v>
      </c>
      <c r="K23" s="402">
        <f>I23/$I$25</f>
        <v>0.32919689311639788</v>
      </c>
      <c r="L23" s="101"/>
      <c r="M23" s="101"/>
      <c r="N23" s="101"/>
      <c r="O23" s="101"/>
      <c r="P23" s="101"/>
      <c r="Q23" s="101"/>
      <c r="R23" s="101"/>
      <c r="S23" s="101"/>
      <c r="T23" s="101"/>
    </row>
    <row r="24" spans="1:20" ht="11.1" customHeight="1">
      <c r="A24" s="720"/>
      <c r="B24" s="721"/>
      <c r="C24" s="345" t="s">
        <v>107</v>
      </c>
      <c r="D24" s="100">
        <v>15</v>
      </c>
      <c r="E24" s="101">
        <v>141.268</v>
      </c>
      <c r="F24" s="100">
        <v>1507.6388699999998</v>
      </c>
      <c r="G24" s="103">
        <f>E24/$E$25</f>
        <v>3.0442146819120194E-3</v>
      </c>
      <c r="H24" s="103">
        <f t="shared" si="2"/>
        <v>-2.7334444153733862E-2</v>
      </c>
      <c r="I24" s="104">
        <v>145.238</v>
      </c>
      <c r="J24" s="117">
        <v>1549.3026599999998</v>
      </c>
      <c r="K24" s="402">
        <f>I24/$I$25</f>
        <v>3.4806970117454775E-3</v>
      </c>
      <c r="L24" s="101"/>
      <c r="M24" s="101"/>
      <c r="N24" s="101"/>
      <c r="O24" s="101"/>
      <c r="P24" s="101"/>
      <c r="Q24" s="101"/>
      <c r="R24" s="101"/>
      <c r="S24" s="101"/>
      <c r="T24" s="101"/>
    </row>
    <row r="25" spans="1:20" ht="11.1" customHeight="1">
      <c r="A25" s="720"/>
      <c r="B25" s="721"/>
      <c r="C25" s="318" t="s">
        <v>0</v>
      </c>
      <c r="D25" s="319">
        <v>160406</v>
      </c>
      <c r="E25" s="320">
        <v>46405.399999999994</v>
      </c>
      <c r="F25" s="319">
        <v>495245.38397000014</v>
      </c>
      <c r="G25" s="323">
        <f>SUM(G20:G24)</f>
        <v>1</v>
      </c>
      <c r="H25" s="323">
        <f t="shared" si="2"/>
        <v>0.11212724706243239</v>
      </c>
      <c r="I25" s="324">
        <v>41726.699999999997</v>
      </c>
      <c r="J25" s="329">
        <v>445115.37797999993</v>
      </c>
      <c r="K25" s="403">
        <f>SUM(K20:K24)</f>
        <v>1</v>
      </c>
    </row>
    <row r="26" spans="1:20" ht="11.1" customHeight="1">
      <c r="A26" s="722" t="str">
        <f>'3.1'!G6</f>
        <v>I. čtvrtletí</v>
      </c>
      <c r="B26" s="723"/>
      <c r="C26" s="345" t="s">
        <v>4</v>
      </c>
      <c r="D26" s="100">
        <f>D20</f>
        <v>82</v>
      </c>
      <c r="E26" s="101">
        <f>E8+E14+E20</f>
        <v>46543.554000000004</v>
      </c>
      <c r="F26" s="100">
        <f>F8+F14+F20</f>
        <v>497138.5090299999</v>
      </c>
      <c r="G26" s="103">
        <f>E26/$E$31</f>
        <v>0.30664233831517712</v>
      </c>
      <c r="H26" s="103">
        <f>(E26-I26)/I26</f>
        <v>7.8135806015232706E-2</v>
      </c>
      <c r="I26" s="104">
        <f>I8+I14+I20</f>
        <v>43170.400000000001</v>
      </c>
      <c r="J26" s="117">
        <f>J8+J14+J20</f>
        <v>460455.01222999988</v>
      </c>
      <c r="K26" s="402">
        <f>I26/$I$31</f>
        <v>0.31168681144530513</v>
      </c>
    </row>
    <row r="27" spans="1:20" ht="11.1" customHeight="1">
      <c r="A27" s="720"/>
      <c r="B27" s="721"/>
      <c r="C27" s="345" t="s">
        <v>5</v>
      </c>
      <c r="D27" s="100">
        <f>D21</f>
        <v>333</v>
      </c>
      <c r="E27" s="101">
        <f t="shared" ref="E27:F30" si="3">E9+E15+E21</f>
        <v>17392.738000000001</v>
      </c>
      <c r="F27" s="100">
        <f t="shared" si="3"/>
        <v>185783.61063000001</v>
      </c>
      <c r="G27" s="103">
        <f>E27/$E$31</f>
        <v>0.11458836705987767</v>
      </c>
      <c r="H27" s="103">
        <f t="shared" ref="H27:H30" si="4">(E27-I27)/I27</f>
        <v>5.0672055441621448E-2</v>
      </c>
      <c r="I27" s="104">
        <f t="shared" ref="I27:J27" si="5">I9+I15+I21</f>
        <v>16553.917000000001</v>
      </c>
      <c r="J27" s="117">
        <f t="shared" si="5"/>
        <v>176561.53857999999</v>
      </c>
      <c r="K27" s="402">
        <f>I27/$I$31</f>
        <v>0.11951794763681206</v>
      </c>
    </row>
    <row r="28" spans="1:20" ht="11.1" customHeight="1">
      <c r="A28" s="720"/>
      <c r="B28" s="721"/>
      <c r="C28" s="345" t="s">
        <v>6</v>
      </c>
      <c r="D28" s="100">
        <f>D22</f>
        <v>11931</v>
      </c>
      <c r="E28" s="101">
        <f t="shared" si="3"/>
        <v>32233.920999999998</v>
      </c>
      <c r="F28" s="100">
        <f t="shared" si="3"/>
        <v>344316.49184000003</v>
      </c>
      <c r="G28" s="103">
        <f>E28/$E$31</f>
        <v>0.21236635493083944</v>
      </c>
      <c r="H28" s="103">
        <f t="shared" si="4"/>
        <v>9.9428912233951242E-2</v>
      </c>
      <c r="I28" s="104">
        <f t="shared" ref="I28:J28" si="6">I10+I16+I22</f>
        <v>29318.786</v>
      </c>
      <c r="J28" s="117">
        <f t="shared" si="6"/>
        <v>312708.98099000001</v>
      </c>
      <c r="K28" s="402">
        <f>I28/$I$31</f>
        <v>0.21167927384937946</v>
      </c>
    </row>
    <row r="29" spans="1:20" ht="11.1" customHeight="1">
      <c r="A29" s="720"/>
      <c r="B29" s="721"/>
      <c r="C29" s="345" t="s">
        <v>7</v>
      </c>
      <c r="D29" s="100">
        <f>D23</f>
        <v>148045</v>
      </c>
      <c r="E29" s="101">
        <f t="shared" si="3"/>
        <v>55191.3</v>
      </c>
      <c r="F29" s="100">
        <f t="shared" si="3"/>
        <v>589540.30000000005</v>
      </c>
      <c r="G29" s="103">
        <f>E29/$E$31</f>
        <v>0.36361617951767145</v>
      </c>
      <c r="H29" s="103">
        <f t="shared" si="4"/>
        <v>0.12721342412371883</v>
      </c>
      <c r="I29" s="104">
        <f t="shared" ref="I29:J29" si="7">I11+I17+I23</f>
        <v>48962.600000000006</v>
      </c>
      <c r="J29" s="117">
        <f t="shared" si="7"/>
        <v>522226.6</v>
      </c>
      <c r="K29" s="402">
        <f>I29/$I$31</f>
        <v>0.35350602899375261</v>
      </c>
    </row>
    <row r="30" spans="1:20" ht="11.1" customHeight="1">
      <c r="A30" s="720"/>
      <c r="B30" s="721"/>
      <c r="C30" s="345" t="s">
        <v>107</v>
      </c>
      <c r="D30" s="100">
        <f>D24</f>
        <v>15</v>
      </c>
      <c r="E30" s="101">
        <f>E12+E18+E24</f>
        <v>422.98699999999997</v>
      </c>
      <c r="F30" s="100">
        <f t="shared" si="3"/>
        <v>4518.0132999999996</v>
      </c>
      <c r="G30" s="103">
        <f>E30/$E$31</f>
        <v>2.7867601764343525E-3</v>
      </c>
      <c r="H30" s="103">
        <f t="shared" si="4"/>
        <v>-0.15402092412554486</v>
      </c>
      <c r="I30" s="104">
        <f>I12+I18+I24</f>
        <v>499.99700000000001</v>
      </c>
      <c r="J30" s="117">
        <f t="shared" ref="J30" si="8">J12+J18+J24</f>
        <v>5332.9219499999999</v>
      </c>
      <c r="K30" s="402">
        <f>I30/$I$31</f>
        <v>3.6099380747507139E-3</v>
      </c>
    </row>
    <row r="31" spans="1:20" ht="11.1" customHeight="1">
      <c r="A31" s="720"/>
      <c r="B31" s="721"/>
      <c r="C31" s="318" t="s">
        <v>0</v>
      </c>
      <c r="D31" s="319">
        <f>SUM(D26:D30)</f>
        <v>160406</v>
      </c>
      <c r="E31" s="320">
        <f>SUM(E26:E30)</f>
        <v>151784.5</v>
      </c>
      <c r="F31" s="319">
        <f>SUM(F26:F30)</f>
        <v>1621296.9247999999</v>
      </c>
      <c r="G31" s="323">
        <f>SUM(G26:G30)</f>
        <v>1</v>
      </c>
      <c r="H31" s="323">
        <f>(E31-I31)/I31</f>
        <v>9.5871866645199352E-2</v>
      </c>
      <c r="I31" s="324">
        <f>SUM(I26:I30)</f>
        <v>138505.70000000001</v>
      </c>
      <c r="J31" s="329">
        <f>SUM(J26:J30)</f>
        <v>1477285.0537500002</v>
      </c>
      <c r="K31" s="403">
        <f>SUM(K26:K30)</f>
        <v>1</v>
      </c>
    </row>
    <row r="32" spans="1:20" ht="9.9" customHeight="1">
      <c r="A32" s="119"/>
      <c r="B32" s="120"/>
      <c r="C32" s="121"/>
      <c r="D32" s="90"/>
      <c r="E32" s="90"/>
      <c r="F32" s="90"/>
      <c r="G32" s="122"/>
      <c r="H32" s="123"/>
      <c r="I32" s="124"/>
      <c r="J32" s="124"/>
      <c r="K32" s="125"/>
    </row>
    <row r="33" spans="1:11" ht="12.9" customHeight="1">
      <c r="A33" s="755" t="s">
        <v>104</v>
      </c>
      <c r="B33" s="756"/>
      <c r="C33" s="756"/>
      <c r="D33" s="757"/>
      <c r="E33" s="299"/>
      <c r="F33" s="299"/>
      <c r="G33" s="300"/>
      <c r="H33" s="290"/>
      <c r="I33" s="301"/>
      <c r="J33" s="301"/>
      <c r="K33" s="404"/>
    </row>
    <row r="34" spans="1:11" ht="24.9" customHeight="1">
      <c r="A34" s="400"/>
      <c r="B34" s="293"/>
      <c r="C34" s="302"/>
      <c r="D34" s="303"/>
      <c r="E34" s="699">
        <f>'3.1'!D4</f>
        <v>2021</v>
      </c>
      <c r="F34" s="724"/>
      <c r="G34" s="725"/>
      <c r="H34" s="304"/>
      <c r="I34" s="702">
        <f>E34-1</f>
        <v>2020</v>
      </c>
      <c r="J34" s="726"/>
      <c r="K34" s="726"/>
    </row>
    <row r="35" spans="1:11" ht="24.9" customHeight="1">
      <c r="A35" s="400"/>
      <c r="B35" s="293"/>
      <c r="C35" s="294"/>
      <c r="D35" s="295"/>
      <c r="E35" s="695" t="s">
        <v>65</v>
      </c>
      <c r="F35" s="698"/>
      <c r="G35" s="745" t="s">
        <v>35</v>
      </c>
      <c r="H35" s="706" t="s">
        <v>270</v>
      </c>
      <c r="I35" s="751" t="s">
        <v>65</v>
      </c>
      <c r="J35" s="752"/>
      <c r="K35" s="691" t="s">
        <v>35</v>
      </c>
    </row>
    <row r="36" spans="1:11" ht="24.9" customHeight="1">
      <c r="A36" s="400"/>
      <c r="B36" s="296"/>
      <c r="C36" s="296"/>
      <c r="D36" s="704" t="s">
        <v>211</v>
      </c>
      <c r="E36" s="697"/>
      <c r="F36" s="704"/>
      <c r="G36" s="706"/>
      <c r="H36" s="706"/>
      <c r="I36" s="751"/>
      <c r="J36" s="753"/>
      <c r="K36" s="693"/>
    </row>
    <row r="37" spans="1:11" ht="15" customHeight="1">
      <c r="A37" s="754" t="s">
        <v>210</v>
      </c>
      <c r="B37" s="754"/>
      <c r="C37" s="348" t="s">
        <v>237</v>
      </c>
      <c r="D37" s="705"/>
      <c r="E37" s="347" t="s">
        <v>278</v>
      </c>
      <c r="F37" s="630" t="s">
        <v>273</v>
      </c>
      <c r="G37" s="707"/>
      <c r="H37" s="707"/>
      <c r="I37" s="297" t="s">
        <v>279</v>
      </c>
      <c r="J37" s="298" t="s">
        <v>273</v>
      </c>
      <c r="K37" s="750"/>
    </row>
    <row r="38" spans="1:11" ht="11.1" customHeight="1">
      <c r="A38" s="714" t="str">
        <f>'3.1'!D6</f>
        <v>leden</v>
      </c>
      <c r="B38" s="715"/>
      <c r="C38" s="345" t="s">
        <v>4</v>
      </c>
      <c r="D38" s="105">
        <v>143</v>
      </c>
      <c r="E38" s="101">
        <v>26425.986709273522</v>
      </c>
      <c r="F38" s="105">
        <v>281955.83989999996</v>
      </c>
      <c r="G38" s="107">
        <f>E38/$E$43</f>
        <v>0.19032688636899683</v>
      </c>
      <c r="H38" s="107">
        <f>(E38-I38)/I38</f>
        <v>3.4114396908009728E-2</v>
      </c>
      <c r="I38" s="104">
        <v>25554.219908635758</v>
      </c>
      <c r="J38" s="118">
        <v>272364.09298999992</v>
      </c>
      <c r="K38" s="401">
        <f>I38/$I$43</f>
        <v>0.18997624568590021</v>
      </c>
    </row>
    <row r="39" spans="1:11" ht="11.1" customHeight="1">
      <c r="A39" s="716"/>
      <c r="B39" s="717"/>
      <c r="C39" s="345" t="s">
        <v>5</v>
      </c>
      <c r="D39" s="100">
        <v>1582</v>
      </c>
      <c r="E39" s="101">
        <v>26655.989195123067</v>
      </c>
      <c r="F39" s="100">
        <v>284409.90773000004</v>
      </c>
      <c r="G39" s="103">
        <f t="shared" ref="G39" si="9">E39/$E$43</f>
        <v>0.19198342458913872</v>
      </c>
      <c r="H39" s="103">
        <f>(E39-I39)/I39</f>
        <v>-1.1917934986465671E-2</v>
      </c>
      <c r="I39" s="104">
        <v>26977.505349981173</v>
      </c>
      <c r="J39" s="117">
        <v>287533.87295999995</v>
      </c>
      <c r="K39" s="402">
        <f t="shared" ref="K39:K42" si="10">I39/$I$43</f>
        <v>0.20055729357751775</v>
      </c>
    </row>
    <row r="40" spans="1:11" ht="11.1" customHeight="1">
      <c r="A40" s="716"/>
      <c r="B40" s="717"/>
      <c r="C40" s="345" t="s">
        <v>6</v>
      </c>
      <c r="D40" s="100">
        <v>38794</v>
      </c>
      <c r="E40" s="101">
        <v>35700.776621754638</v>
      </c>
      <c r="F40" s="100">
        <v>380914.56709999999</v>
      </c>
      <c r="G40" s="103">
        <f>E40/$E$43</f>
        <v>0.25712635558804575</v>
      </c>
      <c r="H40" s="103">
        <f t="shared" ref="H40:H42" si="11">(E40-I40)/I40</f>
        <v>5.1883849922329035E-2</v>
      </c>
      <c r="I40" s="104">
        <v>33939.846708731937</v>
      </c>
      <c r="J40" s="117">
        <v>361740.47397000005</v>
      </c>
      <c r="K40" s="402">
        <f t="shared" si="10"/>
        <v>0.25231702160866593</v>
      </c>
    </row>
    <row r="41" spans="1:11" ht="11.1" customHeight="1">
      <c r="A41" s="716"/>
      <c r="B41" s="717"/>
      <c r="C41" s="345" t="s">
        <v>7</v>
      </c>
      <c r="D41" s="100">
        <v>376941</v>
      </c>
      <c r="E41" s="101">
        <v>48907.011822373846</v>
      </c>
      <c r="F41" s="100">
        <v>521820.39158</v>
      </c>
      <c r="G41" s="103">
        <f>E41/$E$43</f>
        <v>0.35224112477501612</v>
      </c>
      <c r="H41" s="103">
        <f t="shared" si="11"/>
        <v>4.0623935018100583E-2</v>
      </c>
      <c r="I41" s="104">
        <v>46997.777176365984</v>
      </c>
      <c r="J41" s="117">
        <v>500915.58565999998</v>
      </c>
      <c r="K41" s="402">
        <f t="shared" si="10"/>
        <v>0.34939283200467508</v>
      </c>
    </row>
    <row r="42" spans="1:11" ht="11.1" customHeight="1">
      <c r="A42" s="716"/>
      <c r="B42" s="717"/>
      <c r="C42" s="345" t="s">
        <v>107</v>
      </c>
      <c r="D42" s="100">
        <v>35</v>
      </c>
      <c r="E42" s="101">
        <v>1155.4992577951673</v>
      </c>
      <c r="F42" s="100">
        <v>12328.765399999998</v>
      </c>
      <c r="G42" s="103">
        <f>E42/$E$43</f>
        <v>8.3222086788027026E-3</v>
      </c>
      <c r="H42" s="103">
        <f t="shared" si="11"/>
        <v>0.10747657566620539</v>
      </c>
      <c r="I42" s="104">
        <v>1043.3622554048818</v>
      </c>
      <c r="J42" s="117">
        <v>11120.44966</v>
      </c>
      <c r="K42" s="402">
        <f t="shared" si="10"/>
        <v>7.7566071232410662E-3</v>
      </c>
    </row>
    <row r="43" spans="1:11" ht="11.1" customHeight="1">
      <c r="A43" s="718"/>
      <c r="B43" s="719"/>
      <c r="C43" s="318" t="s">
        <v>0</v>
      </c>
      <c r="D43" s="319">
        <v>417495</v>
      </c>
      <c r="E43" s="320">
        <v>138845.26360632022</v>
      </c>
      <c r="F43" s="319">
        <v>1481429.47171</v>
      </c>
      <c r="G43" s="323">
        <f>SUM(G38:G42)</f>
        <v>1</v>
      </c>
      <c r="H43" s="323">
        <f>(E43-I43)/I43</f>
        <v>3.2209240020039102E-2</v>
      </c>
      <c r="I43" s="324">
        <v>134512.71139911973</v>
      </c>
      <c r="J43" s="329">
        <v>1433674.4752399998</v>
      </c>
      <c r="K43" s="403">
        <f>SUM(K38:K42)</f>
        <v>1</v>
      </c>
    </row>
    <row r="44" spans="1:11" ht="11.1" customHeight="1">
      <c r="A44" s="714" t="str">
        <f>'3.1'!E6</f>
        <v>únor</v>
      </c>
      <c r="B44" s="715"/>
      <c r="C44" s="345" t="s">
        <v>4</v>
      </c>
      <c r="D44" s="105">
        <v>143</v>
      </c>
      <c r="E44" s="101">
        <v>25906.896808895359</v>
      </c>
      <c r="F44" s="105">
        <v>276620.01243</v>
      </c>
      <c r="G44" s="107">
        <f>E44/$E$49</f>
        <v>0.20176534348643571</v>
      </c>
      <c r="H44" s="107">
        <f>(E44-I44)/I44</f>
        <v>0.2619123904926457</v>
      </c>
      <c r="I44" s="104">
        <v>20529.869588475478</v>
      </c>
      <c r="J44" s="118">
        <v>218813.34389999998</v>
      </c>
      <c r="K44" s="401">
        <f>I44/$I$49</f>
        <v>0.19620037200988907</v>
      </c>
    </row>
    <row r="45" spans="1:11" ht="11.1" customHeight="1">
      <c r="A45" s="716"/>
      <c r="B45" s="717"/>
      <c r="C45" s="345" t="s">
        <v>5</v>
      </c>
      <c r="D45" s="100">
        <v>1581</v>
      </c>
      <c r="E45" s="101">
        <v>24615.477687014773</v>
      </c>
      <c r="F45" s="100">
        <v>262830.86343999999</v>
      </c>
      <c r="G45" s="103">
        <f t="shared" ref="G45:G48" si="12">E45/$E$49</f>
        <v>0.19170765017668659</v>
      </c>
      <c r="H45" s="103">
        <f>(E45-I45)/I45</f>
        <v>0.17166899587188611</v>
      </c>
      <c r="I45" s="104">
        <v>21008.90078489907</v>
      </c>
      <c r="J45" s="117">
        <v>223918.79942000002</v>
      </c>
      <c r="K45" s="402">
        <f t="shared" ref="K45:K48" si="13">I45/$I$49</f>
        <v>0.20077838934885017</v>
      </c>
    </row>
    <row r="46" spans="1:11" ht="11.1" customHeight="1">
      <c r="A46" s="716"/>
      <c r="B46" s="717"/>
      <c r="C46" s="345" t="s">
        <v>6</v>
      </c>
      <c r="D46" s="100">
        <v>38704</v>
      </c>
      <c r="E46" s="101">
        <v>32716.779356781335</v>
      </c>
      <c r="F46" s="100">
        <v>349332.21596</v>
      </c>
      <c r="G46" s="103">
        <f t="shared" si="12"/>
        <v>0.25480134781809782</v>
      </c>
      <c r="H46" s="103">
        <f t="shared" ref="H46:H48" si="14">(E46-I46)/I46</f>
        <v>0.24571885440280408</v>
      </c>
      <c r="I46" s="104">
        <v>26263.373345557746</v>
      </c>
      <c r="J46" s="117">
        <v>279922.45231999998</v>
      </c>
      <c r="K46" s="402">
        <f t="shared" si="13"/>
        <v>0.25099446435478706</v>
      </c>
    </row>
    <row r="47" spans="1:11" ht="11.1" customHeight="1">
      <c r="A47" s="716"/>
      <c r="B47" s="717"/>
      <c r="C47" s="345" t="s">
        <v>7</v>
      </c>
      <c r="D47" s="100">
        <v>376749</v>
      </c>
      <c r="E47" s="101">
        <v>44022.858351515941</v>
      </c>
      <c r="F47" s="100">
        <v>470052.46124999999</v>
      </c>
      <c r="G47" s="103">
        <f t="shared" si="12"/>
        <v>0.34285415200706354</v>
      </c>
      <c r="H47" s="103">
        <f t="shared" si="14"/>
        <v>0.23520319929004729</v>
      </c>
      <c r="I47" s="104">
        <v>35640.175136219514</v>
      </c>
      <c r="J47" s="117">
        <v>379863.05468</v>
      </c>
      <c r="K47" s="402">
        <f t="shared" si="13"/>
        <v>0.34060691862110998</v>
      </c>
    </row>
    <row r="48" spans="1:11" ht="11.1" customHeight="1">
      <c r="A48" s="716"/>
      <c r="B48" s="717"/>
      <c r="C48" s="345" t="s">
        <v>107</v>
      </c>
      <c r="D48" s="100">
        <v>35</v>
      </c>
      <c r="E48" s="101">
        <v>1139.1114042037152</v>
      </c>
      <c r="F48" s="100">
        <v>12162.820390000001</v>
      </c>
      <c r="G48" s="103">
        <f t="shared" si="12"/>
        <v>8.8715065117163511E-3</v>
      </c>
      <c r="H48" s="103">
        <f t="shared" si="14"/>
        <v>-4.6722767396981786E-2</v>
      </c>
      <c r="I48" s="104">
        <v>1194.9424209925357</v>
      </c>
      <c r="J48" s="117">
        <v>12842.616709999998</v>
      </c>
      <c r="K48" s="402">
        <f t="shared" si="13"/>
        <v>1.1419855665363864E-2</v>
      </c>
    </row>
    <row r="49" spans="1:11" ht="11.1" customHeight="1">
      <c r="A49" s="718"/>
      <c r="B49" s="719"/>
      <c r="C49" s="318" t="s">
        <v>0</v>
      </c>
      <c r="D49" s="319">
        <v>417212</v>
      </c>
      <c r="E49" s="320">
        <v>128401.12360841112</v>
      </c>
      <c r="F49" s="319">
        <v>1370998.37347</v>
      </c>
      <c r="G49" s="323">
        <f>SUM(G44:G48)</f>
        <v>0.99999999999999989</v>
      </c>
      <c r="H49" s="323">
        <f t="shared" ref="H49" si="15">(E49-I49)/I49</f>
        <v>0.22710707488370183</v>
      </c>
      <c r="I49" s="324">
        <v>104637.26127614433</v>
      </c>
      <c r="J49" s="329">
        <v>1115360.26703</v>
      </c>
      <c r="K49" s="403">
        <f>SUM(K44:K48)</f>
        <v>1.0000000000000002</v>
      </c>
    </row>
    <row r="50" spans="1:11" ht="11.1" customHeight="1">
      <c r="A50" s="720" t="str">
        <f>'3.1'!F6</f>
        <v>březen</v>
      </c>
      <c r="B50" s="721"/>
      <c r="C50" s="344" t="s">
        <v>4</v>
      </c>
      <c r="D50" s="105">
        <v>143</v>
      </c>
      <c r="E50" s="250">
        <v>21434.594730286884</v>
      </c>
      <c r="F50" s="105">
        <v>228530.21466999999</v>
      </c>
      <c r="G50" s="107">
        <f>E50/$E$55</f>
        <v>0.19472384728437425</v>
      </c>
      <c r="H50" s="107">
        <f>(E50-I50)/I50</f>
        <v>6.0304374707899747E-2</v>
      </c>
      <c r="I50" s="462">
        <v>20215.510981166932</v>
      </c>
      <c r="J50" s="118">
        <v>215552.57952</v>
      </c>
      <c r="K50" s="401">
        <f>I50/$I$55</f>
        <v>0.20514674570159999</v>
      </c>
    </row>
    <row r="51" spans="1:11" ht="11.1" customHeight="1">
      <c r="A51" s="720"/>
      <c r="B51" s="721"/>
      <c r="C51" s="345" t="s">
        <v>5</v>
      </c>
      <c r="D51" s="100">
        <v>1562</v>
      </c>
      <c r="E51" s="101">
        <v>21059.342445201302</v>
      </c>
      <c r="F51" s="100">
        <v>224529.36969999998</v>
      </c>
      <c r="G51" s="103">
        <f t="shared" ref="G51:G54" si="16">E51/$E$55</f>
        <v>0.19131484564130286</v>
      </c>
      <c r="H51" s="103">
        <f t="shared" ref="H51:H54" si="17">(E51-I51)/I51</f>
        <v>8.0251995684765945E-2</v>
      </c>
      <c r="I51" s="104">
        <v>19494.842434289509</v>
      </c>
      <c r="J51" s="117">
        <v>207868.66647</v>
      </c>
      <c r="K51" s="402">
        <f t="shared" ref="K51:K54" si="18">I51/$I$55</f>
        <v>0.19783341054726544</v>
      </c>
    </row>
    <row r="52" spans="1:11" ht="11.1" customHeight="1">
      <c r="A52" s="720"/>
      <c r="B52" s="721"/>
      <c r="C52" s="345" t="s">
        <v>6</v>
      </c>
      <c r="D52" s="100">
        <v>38726</v>
      </c>
      <c r="E52" s="101">
        <v>27874.118634370971</v>
      </c>
      <c r="F52" s="100">
        <v>297186.78558952099</v>
      </c>
      <c r="G52" s="103">
        <f t="shared" si="16"/>
        <v>0.25322408417064285</v>
      </c>
      <c r="H52" s="103">
        <f t="shared" si="17"/>
        <v>0.13089431031291576</v>
      </c>
      <c r="I52" s="104">
        <v>24647.854693563953</v>
      </c>
      <c r="J52" s="117">
        <v>262813.95726931898</v>
      </c>
      <c r="K52" s="402">
        <f t="shared" si="18"/>
        <v>0.25012611274685037</v>
      </c>
    </row>
    <row r="53" spans="1:11" ht="11.1" customHeight="1">
      <c r="A53" s="720"/>
      <c r="B53" s="721"/>
      <c r="C53" s="345" t="s">
        <v>7</v>
      </c>
      <c r="D53" s="100">
        <v>376338</v>
      </c>
      <c r="E53" s="101">
        <v>38461.557754897272</v>
      </c>
      <c r="F53" s="100">
        <v>410067.37712055299</v>
      </c>
      <c r="G53" s="103">
        <f t="shared" si="16"/>
        <v>0.34940630288667546</v>
      </c>
      <c r="H53" s="103">
        <f t="shared" si="17"/>
        <v>0.15907612042208966</v>
      </c>
      <c r="I53" s="104">
        <v>33182.943792242993</v>
      </c>
      <c r="J53" s="117">
        <v>353821.49401270103</v>
      </c>
      <c r="K53" s="402">
        <f t="shared" si="18"/>
        <v>0.33674008725871973</v>
      </c>
    </row>
    <row r="54" spans="1:11" ht="11.1" customHeight="1">
      <c r="A54" s="720"/>
      <c r="B54" s="721"/>
      <c r="C54" s="345" t="s">
        <v>107</v>
      </c>
      <c r="D54" s="100">
        <v>35</v>
      </c>
      <c r="E54" s="101">
        <v>1247.2723904797163</v>
      </c>
      <c r="F54" s="100">
        <v>13298.101990000001</v>
      </c>
      <c r="G54" s="103">
        <f t="shared" si="16"/>
        <v>1.1330920017004585E-2</v>
      </c>
      <c r="H54" s="103">
        <f t="shared" si="17"/>
        <v>0.24657753515994535</v>
      </c>
      <c r="I54" s="104">
        <v>1000.557410429895</v>
      </c>
      <c r="J54" s="117">
        <v>10668.69534</v>
      </c>
      <c r="K54" s="402">
        <f t="shared" si="18"/>
        <v>1.015364374556435E-2</v>
      </c>
    </row>
    <row r="55" spans="1:11" ht="11.1" customHeight="1">
      <c r="A55" s="720"/>
      <c r="B55" s="721"/>
      <c r="C55" s="318" t="s">
        <v>0</v>
      </c>
      <c r="D55" s="319">
        <v>416804</v>
      </c>
      <c r="E55" s="320">
        <v>110076.88595523615</v>
      </c>
      <c r="F55" s="319">
        <v>1173611.849070074</v>
      </c>
      <c r="G55" s="323">
        <f>SUM(G50:G54)</f>
        <v>0.99999999999999989</v>
      </c>
      <c r="H55" s="323">
        <f t="shared" ref="H55" si="19">(E55-I55)/I55</f>
        <v>0.11705882437107325</v>
      </c>
      <c r="I55" s="324">
        <v>98541.709311693296</v>
      </c>
      <c r="J55" s="329">
        <v>1050725.39261202</v>
      </c>
      <c r="K55" s="403">
        <f>SUM(K50:K54)</f>
        <v>0.99999999999999989</v>
      </c>
    </row>
    <row r="56" spans="1:11" ht="11.1" customHeight="1">
      <c r="A56" s="722" t="str">
        <f>'3.1'!G6</f>
        <v>I. čtvrtletí</v>
      </c>
      <c r="B56" s="723"/>
      <c r="C56" s="345" t="s">
        <v>4</v>
      </c>
      <c r="D56" s="100">
        <f>D50</f>
        <v>143</v>
      </c>
      <c r="E56" s="101">
        <f>E38+E44+E50</f>
        <v>73767.478248455765</v>
      </c>
      <c r="F56" s="100">
        <f>F38+F44+F50</f>
        <v>787106.06699999992</v>
      </c>
      <c r="G56" s="103">
        <f>E56/$E$61</f>
        <v>0.19550206280339025</v>
      </c>
      <c r="H56" s="103">
        <f>(E56-I56)/I56</f>
        <v>0.11263835251351642</v>
      </c>
      <c r="I56" s="104">
        <f>I38+I44+I50</f>
        <v>66299.600478278167</v>
      </c>
      <c r="J56" s="117">
        <f>J38+J44+J50</f>
        <v>706730.01640999992</v>
      </c>
      <c r="K56" s="402">
        <f>I56/$I$61</f>
        <v>0.19633175471831391</v>
      </c>
    </row>
    <row r="57" spans="1:11" ht="11.1" customHeight="1">
      <c r="A57" s="720"/>
      <c r="B57" s="721"/>
      <c r="C57" s="345" t="s">
        <v>5</v>
      </c>
      <c r="D57" s="100">
        <f>D51</f>
        <v>1562</v>
      </c>
      <c r="E57" s="101">
        <f t="shared" ref="E57:F58" si="20">E39+E45+E51</f>
        <v>72330.809327339142</v>
      </c>
      <c r="F57" s="100">
        <f t="shared" si="20"/>
        <v>771770.14087</v>
      </c>
      <c r="G57" s="103">
        <f t="shared" ref="G57:G60" si="21">E57/$E$61</f>
        <v>0.19169453482069551</v>
      </c>
      <c r="H57" s="103">
        <f t="shared" ref="H57:H60" si="22">(E57-I57)/I57</f>
        <v>7.1865308674579215E-2</v>
      </c>
      <c r="I57" s="104">
        <f t="shared" ref="I57:J57" si="23">I39+I45+I51</f>
        <v>67481.248569169751</v>
      </c>
      <c r="J57" s="117">
        <f t="shared" si="23"/>
        <v>719321.33884999994</v>
      </c>
      <c r="K57" s="402">
        <f t="shared" ref="K57:K60" si="24">I57/$I$61</f>
        <v>0.19983094689248543</v>
      </c>
    </row>
    <row r="58" spans="1:11" ht="11.1" customHeight="1">
      <c r="A58" s="720"/>
      <c r="B58" s="721"/>
      <c r="C58" s="345" t="s">
        <v>6</v>
      </c>
      <c r="D58" s="100">
        <f>D52</f>
        <v>38726</v>
      </c>
      <c r="E58" s="101">
        <f>E40+E46+E52</f>
        <v>96291.674612906936</v>
      </c>
      <c r="F58" s="100">
        <f t="shared" si="20"/>
        <v>1027433.5686495211</v>
      </c>
      <c r="G58" s="103">
        <f t="shared" si="21"/>
        <v>0.2551967542419038</v>
      </c>
      <c r="H58" s="103">
        <f t="shared" si="22"/>
        <v>0.13483152569428944</v>
      </c>
      <c r="I58" s="104">
        <f>I40+I46+I52</f>
        <v>84851.074747853636</v>
      </c>
      <c r="J58" s="117">
        <f t="shared" ref="J58" si="25">J40+J46+J52</f>
        <v>904476.88355931907</v>
      </c>
      <c r="K58" s="402">
        <f t="shared" si="24"/>
        <v>0.25126788509742104</v>
      </c>
    </row>
    <row r="59" spans="1:11" ht="11.1" customHeight="1">
      <c r="A59" s="720"/>
      <c r="B59" s="721"/>
      <c r="C59" s="345" t="s">
        <v>7</v>
      </c>
      <c r="D59" s="100">
        <f>D53</f>
        <v>376338</v>
      </c>
      <c r="E59" s="101">
        <f t="shared" ref="E59:F60" si="26">E41+E47+E53</f>
        <v>131391.42792878707</v>
      </c>
      <c r="F59" s="100">
        <f t="shared" si="26"/>
        <v>1401940.229950553</v>
      </c>
      <c r="G59" s="103">
        <f t="shared" si="21"/>
        <v>0.34821978200533904</v>
      </c>
      <c r="H59" s="103">
        <f t="shared" si="22"/>
        <v>0.13443629213389816</v>
      </c>
      <c r="I59" s="104">
        <f t="shared" ref="I59:J59" si="27">I41+I47+I53</f>
        <v>115820.89610482848</v>
      </c>
      <c r="J59" s="117">
        <f t="shared" si="27"/>
        <v>1234600.134352701</v>
      </c>
      <c r="K59" s="402">
        <f t="shared" si="24"/>
        <v>0.34297823216534495</v>
      </c>
    </row>
    <row r="60" spans="1:11" ht="11.1" customHeight="1">
      <c r="A60" s="720"/>
      <c r="B60" s="721"/>
      <c r="C60" s="345" t="s">
        <v>107</v>
      </c>
      <c r="D60" s="100">
        <f>D54</f>
        <v>35</v>
      </c>
      <c r="E60" s="101">
        <f>E42+E48+E54</f>
        <v>3541.8830524785985</v>
      </c>
      <c r="F60" s="100">
        <f t="shared" si="26"/>
        <v>37789.68778</v>
      </c>
      <c r="G60" s="103">
        <f t="shared" si="21"/>
        <v>9.386866128671411E-3</v>
      </c>
      <c r="H60" s="103">
        <f t="shared" si="22"/>
        <v>9.3557847641520281E-2</v>
      </c>
      <c r="I60" s="104">
        <f>I42+I48+I54</f>
        <v>3238.8620868273124</v>
      </c>
      <c r="J60" s="117">
        <f t="shared" ref="J60" si="28">J42+J48+J54</f>
        <v>34631.761709999999</v>
      </c>
      <c r="K60" s="402">
        <f t="shared" si="24"/>
        <v>9.5911811264347557E-3</v>
      </c>
    </row>
    <row r="61" spans="1:11" ht="11.1" customHeight="1">
      <c r="A61" s="720"/>
      <c r="B61" s="721"/>
      <c r="C61" s="318" t="s">
        <v>0</v>
      </c>
      <c r="D61" s="319">
        <f>SUM(D56:D60)</f>
        <v>416804</v>
      </c>
      <c r="E61" s="320">
        <f>SUM(E56:E60)</f>
        <v>377323.27316996752</v>
      </c>
      <c r="F61" s="319">
        <f>SUM(F56:F60)</f>
        <v>4026039.6942500737</v>
      </c>
      <c r="G61" s="323">
        <f>SUM(G56:G60)</f>
        <v>1</v>
      </c>
      <c r="H61" s="323">
        <f>(E61-I61)/I61</f>
        <v>0.11736028246186085</v>
      </c>
      <c r="I61" s="324">
        <f>SUM(I56:I60)</f>
        <v>337691.68198695732</v>
      </c>
      <c r="J61" s="329">
        <f>SUM(J56:J60)</f>
        <v>3599760.1348820198</v>
      </c>
      <c r="K61" s="403">
        <f>SUM(K56:K60)</f>
        <v>1</v>
      </c>
    </row>
    <row r="62" spans="1:11" ht="15" customHeight="1">
      <c r="A62" s="99"/>
      <c r="B62" s="99"/>
      <c r="C62" s="99"/>
      <c r="D62" s="99"/>
      <c r="E62" s="99"/>
      <c r="F62" s="99"/>
      <c r="G62" s="99"/>
      <c r="H62" s="99"/>
      <c r="I62" s="99"/>
      <c r="J62" s="99"/>
      <c r="K62" s="99"/>
    </row>
    <row r="63" spans="1:11" ht="15" customHeight="1">
      <c r="A63" s="99"/>
      <c r="B63" s="99"/>
      <c r="C63" s="99"/>
      <c r="D63" s="99"/>
      <c r="E63" s="99"/>
      <c r="F63" s="99"/>
      <c r="G63" s="99"/>
      <c r="H63" s="99"/>
      <c r="I63" s="99"/>
      <c r="J63" s="99"/>
      <c r="K63" s="99"/>
    </row>
    <row r="64" spans="1:11" ht="15" customHeight="1">
      <c r="A64" s="99"/>
      <c r="B64" s="99"/>
      <c r="C64" s="99"/>
      <c r="D64" s="99"/>
      <c r="E64" s="99"/>
      <c r="F64" s="99"/>
      <c r="G64" s="99"/>
      <c r="H64" s="99"/>
      <c r="I64" s="99"/>
      <c r="J64" s="99"/>
      <c r="K64" s="99"/>
    </row>
    <row r="65" spans="1:11" ht="15" customHeight="1">
      <c r="A65" s="99"/>
      <c r="B65" s="99"/>
      <c r="C65" s="99"/>
      <c r="D65" s="99"/>
      <c r="E65" s="99"/>
      <c r="F65" s="99"/>
      <c r="G65" s="99"/>
      <c r="H65" s="99"/>
      <c r="I65" s="99"/>
      <c r="J65" s="99"/>
      <c r="K65" s="99"/>
    </row>
    <row r="66" spans="1:11" ht="15" customHeight="1">
      <c r="A66" s="99"/>
      <c r="B66" s="99"/>
      <c r="C66" s="99"/>
      <c r="D66" s="99"/>
      <c r="E66" s="99"/>
      <c r="F66" s="99"/>
      <c r="G66" s="99"/>
      <c r="H66" s="99"/>
      <c r="I66" s="99"/>
      <c r="J66" s="99"/>
      <c r="K66" s="99"/>
    </row>
    <row r="67" spans="1:11" ht="15" customHeight="1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99"/>
    </row>
    <row r="68" spans="1:11" ht="15" customHeight="1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</row>
    <row r="69" spans="1:11" ht="15" customHeight="1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</row>
    <row r="70" spans="1:11" ht="15" customHeight="1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</row>
    <row r="71" spans="1:11" ht="15" customHeight="1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</row>
    <row r="72" spans="1:11" ht="15" customHeight="1">
      <c r="A72" s="99"/>
      <c r="B72" s="99"/>
      <c r="C72" s="99"/>
      <c r="D72" s="99"/>
      <c r="E72" s="99"/>
      <c r="F72" s="99"/>
      <c r="G72" s="99"/>
      <c r="H72" s="99"/>
      <c r="I72" s="99"/>
      <c r="J72" s="99"/>
      <c r="K72" s="99"/>
    </row>
    <row r="73" spans="1:11" ht="15" customHeight="1">
      <c r="A73" s="99"/>
      <c r="B73" s="99"/>
      <c r="C73" s="99"/>
      <c r="D73" s="99"/>
      <c r="E73" s="99"/>
      <c r="F73" s="99"/>
      <c r="G73" s="99"/>
      <c r="H73" s="99"/>
      <c r="I73" s="99"/>
      <c r="J73" s="99"/>
      <c r="K73" s="99"/>
    </row>
    <row r="74" spans="1:11" ht="15" customHeight="1">
      <c r="A74" s="99"/>
      <c r="B74" s="99"/>
      <c r="C74" s="99"/>
      <c r="D74" s="99"/>
      <c r="E74" s="99"/>
      <c r="F74" s="99"/>
      <c r="G74" s="99"/>
      <c r="H74" s="99"/>
      <c r="I74" s="99"/>
      <c r="J74" s="99"/>
      <c r="K74" s="99"/>
    </row>
    <row r="75" spans="1:11" ht="15" customHeight="1">
      <c r="A75" s="99"/>
      <c r="B75" s="99"/>
      <c r="C75" s="99"/>
      <c r="D75" s="99"/>
      <c r="E75" s="99"/>
      <c r="F75" s="99"/>
      <c r="G75" s="99"/>
      <c r="H75" s="99"/>
      <c r="I75" s="99"/>
      <c r="J75" s="99"/>
      <c r="K75" s="99"/>
    </row>
    <row r="76" spans="1:11" ht="15" customHeight="1">
      <c r="A76" s="99"/>
      <c r="B76" s="99"/>
      <c r="C76" s="99"/>
      <c r="D76" s="99"/>
      <c r="E76" s="99"/>
      <c r="F76" s="99"/>
      <c r="G76" s="99"/>
      <c r="H76" s="99"/>
      <c r="I76" s="99"/>
      <c r="J76" s="99"/>
      <c r="K76" s="99"/>
    </row>
    <row r="77" spans="1:11" ht="15" customHeight="1">
      <c r="A77" s="99"/>
      <c r="B77" s="99"/>
      <c r="C77" s="99"/>
      <c r="D77" s="99"/>
      <c r="E77" s="99"/>
      <c r="F77" s="99"/>
      <c r="G77" s="99"/>
      <c r="H77" s="99"/>
      <c r="I77" s="99"/>
      <c r="J77" s="99"/>
      <c r="K77" s="99"/>
    </row>
    <row r="78" spans="1:11" ht="15" customHeight="1">
      <c r="A78" s="99"/>
      <c r="B78" s="99"/>
      <c r="C78" s="99"/>
      <c r="D78" s="99"/>
      <c r="E78" s="99"/>
      <c r="F78" s="99"/>
      <c r="G78" s="99"/>
      <c r="H78" s="99"/>
      <c r="I78" s="99"/>
      <c r="J78" s="99"/>
      <c r="K78" s="99"/>
    </row>
    <row r="79" spans="1:11" ht="15" customHeight="1">
      <c r="A79" s="99"/>
      <c r="B79" s="99"/>
      <c r="C79" s="99"/>
      <c r="D79" s="99"/>
      <c r="E79" s="99"/>
      <c r="F79" s="99"/>
      <c r="G79" s="99"/>
      <c r="H79" s="99"/>
      <c r="I79" s="99"/>
      <c r="J79" s="99"/>
      <c r="K79" s="99"/>
    </row>
    <row r="80" spans="1:11" ht="15" customHeight="1">
      <c r="A80" s="99"/>
      <c r="B80" s="99"/>
      <c r="C80" s="99"/>
      <c r="D80" s="99"/>
      <c r="E80" s="99"/>
      <c r="F80" s="99"/>
      <c r="G80" s="99"/>
      <c r="H80" s="99"/>
      <c r="I80" s="99"/>
      <c r="J80" s="99"/>
      <c r="K80" s="99"/>
    </row>
    <row r="81" spans="1:11" ht="15" customHeight="1">
      <c r="A81" s="99"/>
      <c r="B81" s="99"/>
      <c r="C81" s="99"/>
      <c r="D81" s="99"/>
      <c r="E81" s="99"/>
      <c r="F81" s="99"/>
      <c r="G81" s="99"/>
      <c r="H81" s="99"/>
      <c r="I81" s="99"/>
      <c r="J81" s="99"/>
      <c r="K81" s="99"/>
    </row>
    <row r="82" spans="1:11" ht="15" customHeight="1">
      <c r="A82" s="99"/>
      <c r="B82" s="99"/>
      <c r="C82" s="99"/>
      <c r="D82" s="99"/>
      <c r="E82" s="99"/>
      <c r="F82" s="99"/>
      <c r="G82" s="99"/>
      <c r="H82" s="99"/>
      <c r="I82" s="99"/>
      <c r="J82" s="99"/>
      <c r="K82" s="99"/>
    </row>
    <row r="83" spans="1:11" ht="15" customHeight="1">
      <c r="A83" s="99"/>
      <c r="B83" s="99"/>
      <c r="C83" s="99"/>
      <c r="D83" s="99"/>
      <c r="E83" s="99"/>
      <c r="F83" s="99"/>
      <c r="G83" s="99"/>
      <c r="H83" s="99"/>
      <c r="I83" s="99"/>
      <c r="J83" s="99"/>
      <c r="K83" s="99"/>
    </row>
    <row r="84" spans="1:11" ht="15" customHeight="1">
      <c r="A84" s="99"/>
      <c r="B84" s="99"/>
      <c r="C84" s="99"/>
      <c r="D84" s="99"/>
      <c r="E84" s="99"/>
      <c r="F84" s="99"/>
      <c r="G84" s="99"/>
      <c r="H84" s="99"/>
      <c r="I84" s="99"/>
      <c r="J84" s="99"/>
      <c r="K84" s="99"/>
    </row>
    <row r="85" spans="1:11" ht="15" customHeight="1">
      <c r="A85" s="99"/>
      <c r="B85" s="99"/>
      <c r="C85" s="99"/>
      <c r="D85" s="99"/>
      <c r="E85" s="99"/>
      <c r="F85" s="99"/>
      <c r="G85" s="99"/>
      <c r="H85" s="99"/>
      <c r="I85" s="99"/>
      <c r="J85" s="99"/>
      <c r="K85" s="99"/>
    </row>
    <row r="86" spans="1:11" ht="15" customHeight="1">
      <c r="A86" s="99"/>
      <c r="B86" s="99"/>
      <c r="C86" s="99"/>
      <c r="D86" s="99"/>
      <c r="E86" s="99"/>
      <c r="F86" s="99"/>
      <c r="G86" s="99"/>
      <c r="H86" s="99"/>
      <c r="I86" s="99"/>
      <c r="J86" s="99"/>
      <c r="K86" s="99"/>
    </row>
    <row r="87" spans="1:11" ht="15" customHeight="1">
      <c r="A87" s="99"/>
      <c r="B87" s="99"/>
      <c r="C87" s="99"/>
      <c r="D87" s="99"/>
      <c r="E87" s="99"/>
      <c r="F87" s="99"/>
      <c r="G87" s="99"/>
      <c r="H87" s="99"/>
      <c r="I87" s="99"/>
      <c r="J87" s="99"/>
      <c r="K87" s="99"/>
    </row>
    <row r="88" spans="1:11" ht="15" customHeight="1">
      <c r="A88" s="99"/>
      <c r="B88" s="99"/>
      <c r="C88" s="99"/>
      <c r="D88" s="99"/>
      <c r="E88" s="99"/>
      <c r="F88" s="99"/>
      <c r="G88" s="99"/>
      <c r="H88" s="99"/>
      <c r="I88" s="99"/>
      <c r="J88" s="99"/>
      <c r="K88" s="99"/>
    </row>
    <row r="89" spans="1:11" ht="15" customHeight="1">
      <c r="A89" s="99"/>
      <c r="B89" s="99"/>
      <c r="C89" s="99"/>
      <c r="D89" s="99"/>
      <c r="E89" s="99"/>
      <c r="F89" s="99"/>
      <c r="G89" s="99"/>
      <c r="H89" s="99"/>
      <c r="I89" s="99"/>
      <c r="J89" s="99"/>
      <c r="K89" s="99"/>
    </row>
    <row r="90" spans="1:11" ht="15" customHeight="1">
      <c r="A90" s="99"/>
      <c r="B90" s="99"/>
      <c r="C90" s="99"/>
      <c r="D90" s="99"/>
      <c r="E90" s="99"/>
      <c r="F90" s="99"/>
      <c r="G90" s="99"/>
      <c r="H90" s="99"/>
      <c r="I90" s="99"/>
      <c r="J90" s="99"/>
      <c r="K90" s="99"/>
    </row>
    <row r="91" spans="1:11" ht="15" customHeight="1">
      <c r="A91" s="99"/>
      <c r="B91" s="99"/>
      <c r="C91" s="99"/>
      <c r="D91" s="99"/>
      <c r="E91" s="99"/>
      <c r="F91" s="99"/>
      <c r="G91" s="99"/>
      <c r="H91" s="99"/>
      <c r="I91" s="99"/>
      <c r="J91" s="99"/>
      <c r="K91" s="99"/>
    </row>
    <row r="92" spans="1:11" ht="15" customHeight="1">
      <c r="A92" s="99"/>
      <c r="B92" s="99"/>
      <c r="C92" s="99"/>
      <c r="D92" s="99"/>
      <c r="E92" s="99"/>
      <c r="F92" s="99"/>
      <c r="G92" s="99"/>
      <c r="H92" s="99"/>
      <c r="I92" s="99"/>
      <c r="J92" s="99"/>
      <c r="K92" s="99"/>
    </row>
    <row r="93" spans="1:11" ht="15" customHeight="1">
      <c r="A93" s="99"/>
      <c r="B93" s="99"/>
      <c r="C93" s="99"/>
      <c r="D93" s="99"/>
      <c r="E93" s="99"/>
      <c r="F93" s="99"/>
      <c r="G93" s="99"/>
      <c r="H93" s="99"/>
      <c r="I93" s="99"/>
      <c r="J93" s="99"/>
      <c r="K93" s="99"/>
    </row>
    <row r="94" spans="1:11" ht="15" customHeight="1">
      <c r="A94" s="99"/>
      <c r="B94" s="99"/>
      <c r="C94" s="99"/>
      <c r="D94" s="99"/>
      <c r="E94" s="99"/>
      <c r="F94" s="99"/>
      <c r="G94" s="99"/>
      <c r="H94" s="99"/>
      <c r="I94" s="99"/>
      <c r="J94" s="99"/>
      <c r="K94" s="99"/>
    </row>
    <row r="95" spans="1:11" ht="15" customHeight="1">
      <c r="A95" s="99"/>
      <c r="B95" s="99"/>
      <c r="C95" s="99"/>
      <c r="D95" s="99"/>
      <c r="E95" s="99"/>
      <c r="F95" s="99"/>
      <c r="G95" s="99"/>
      <c r="H95" s="99"/>
      <c r="I95" s="99"/>
      <c r="J95" s="99"/>
      <c r="K95" s="99"/>
    </row>
    <row r="96" spans="1:11" ht="15" customHeight="1">
      <c r="A96" s="99"/>
      <c r="B96" s="99"/>
      <c r="C96" s="99"/>
      <c r="D96" s="99"/>
      <c r="E96" s="99"/>
      <c r="F96" s="99"/>
      <c r="G96" s="99"/>
      <c r="H96" s="99"/>
      <c r="I96" s="99"/>
      <c r="J96" s="99"/>
      <c r="K96" s="99"/>
    </row>
    <row r="97" spans="1:11" ht="15" customHeight="1">
      <c r="A97" s="99"/>
      <c r="B97" s="99"/>
      <c r="C97" s="99"/>
      <c r="D97" s="99"/>
      <c r="E97" s="99"/>
      <c r="F97" s="99"/>
      <c r="G97" s="99"/>
      <c r="H97" s="99"/>
      <c r="I97" s="99"/>
      <c r="J97" s="99"/>
      <c r="K97" s="99"/>
    </row>
    <row r="98" spans="1:11" ht="15" customHeight="1">
      <c r="A98" s="99"/>
      <c r="B98" s="99"/>
      <c r="C98" s="99"/>
      <c r="D98" s="99"/>
      <c r="E98" s="99"/>
      <c r="F98" s="99"/>
      <c r="G98" s="99"/>
      <c r="H98" s="99"/>
      <c r="I98" s="99"/>
      <c r="J98" s="99"/>
      <c r="K98" s="99"/>
    </row>
    <row r="99" spans="1:11" ht="15" customHeight="1">
      <c r="A99" s="99"/>
      <c r="B99" s="99"/>
      <c r="C99" s="99"/>
      <c r="D99" s="99"/>
      <c r="E99" s="99"/>
      <c r="F99" s="99"/>
      <c r="G99" s="99"/>
      <c r="H99" s="99"/>
      <c r="I99" s="99"/>
      <c r="J99" s="99"/>
      <c r="K99" s="99"/>
    </row>
    <row r="100" spans="1:11" ht="15" customHeight="1">
      <c r="A100" s="99"/>
      <c r="B100" s="99"/>
      <c r="C100" s="99"/>
      <c r="D100" s="99"/>
      <c r="E100" s="99"/>
      <c r="F100" s="99"/>
      <c r="G100" s="99"/>
      <c r="H100" s="99"/>
      <c r="I100" s="99"/>
      <c r="J100" s="99"/>
      <c r="K100" s="99"/>
    </row>
    <row r="101" spans="1:11" ht="15" customHeight="1">
      <c r="A101" s="99"/>
      <c r="B101" s="99"/>
      <c r="C101" s="99"/>
      <c r="D101" s="99"/>
      <c r="E101" s="99"/>
      <c r="F101" s="99"/>
      <c r="G101" s="99"/>
      <c r="H101" s="99"/>
      <c r="I101" s="99"/>
      <c r="J101" s="99"/>
      <c r="K101" s="99"/>
    </row>
    <row r="102" spans="1:11" ht="15" customHeight="1">
      <c r="A102" s="99"/>
      <c r="B102" s="99"/>
      <c r="C102" s="99"/>
      <c r="D102" s="99"/>
      <c r="E102" s="99"/>
      <c r="F102" s="99"/>
      <c r="G102" s="99"/>
      <c r="H102" s="99"/>
      <c r="I102" s="99"/>
      <c r="J102" s="99"/>
      <c r="K102" s="99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1:K1"/>
    <mergeCell ref="A2:C2"/>
    <mergeCell ref="A8:B13"/>
    <mergeCell ref="A14:B19"/>
    <mergeCell ref="A20:B25"/>
    <mergeCell ref="H5:H7"/>
    <mergeCell ref="A3:D3"/>
    <mergeCell ref="E4:G4"/>
    <mergeCell ref="I4:K4"/>
    <mergeCell ref="D6:D7"/>
    <mergeCell ref="A7:B7"/>
    <mergeCell ref="E5:F6"/>
    <mergeCell ref="I5:J6"/>
    <mergeCell ref="G5:G7"/>
    <mergeCell ref="K5:K7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7"/>
    <mergeCell ref="K35:K37"/>
    <mergeCell ref="A38:B43"/>
    <mergeCell ref="A44:B49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8"/>
  <dimension ref="A1:T119"/>
  <sheetViews>
    <sheetView showGridLines="0" zoomScaleNormal="100" zoomScaleSheetLayoutView="100" workbookViewId="0">
      <selection activeCell="M8" sqref="M7:M8"/>
    </sheetView>
  </sheetViews>
  <sheetFormatPr defaultColWidth="9.109375" defaultRowHeight="13.8"/>
  <cols>
    <col min="1" max="1" width="9.44140625" style="212" customWidth="1"/>
    <col min="2" max="2" width="3.88671875" style="212" customWidth="1"/>
    <col min="3" max="11" width="9.5546875" style="212" customWidth="1"/>
    <col min="12" max="13" width="9.109375" style="212"/>
    <col min="14" max="14" width="11.109375" style="212" customWidth="1"/>
    <col min="15" max="16384" width="9.109375" style="212"/>
  </cols>
  <sheetData>
    <row r="1" spans="1:16" s="224" customFormat="1" ht="15.6">
      <c r="A1" s="734" t="s">
        <v>256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</row>
    <row r="2" spans="1:16" ht="6" customHeight="1">
      <c r="A2" s="690"/>
      <c r="B2" s="690"/>
      <c r="C2" s="690"/>
      <c r="D2" s="214"/>
      <c r="E2" s="214"/>
      <c r="F2" s="215"/>
      <c r="G2" s="216"/>
      <c r="H2" s="216"/>
      <c r="I2" s="216"/>
      <c r="J2" s="81"/>
      <c r="K2" s="81"/>
    </row>
    <row r="3" spans="1:16" ht="12.9" customHeight="1">
      <c r="A3" s="739" t="s">
        <v>46</v>
      </c>
      <c r="B3" s="739"/>
      <c r="C3" s="739"/>
      <c r="D3" s="740"/>
      <c r="E3" s="397"/>
      <c r="F3" s="398"/>
      <c r="G3" s="289"/>
      <c r="H3" s="290"/>
      <c r="I3" s="398"/>
      <c r="J3" s="399"/>
      <c r="K3" s="399"/>
    </row>
    <row r="4" spans="1:16" ht="24.9" customHeight="1">
      <c r="A4" s="291"/>
      <c r="B4" s="291"/>
      <c r="C4" s="291"/>
      <c r="D4" s="280"/>
      <c r="E4" s="699">
        <f>'3.1'!D4</f>
        <v>2021</v>
      </c>
      <c r="F4" s="700"/>
      <c r="G4" s="701"/>
      <c r="H4" s="292"/>
      <c r="I4" s="702">
        <f>E4-1</f>
        <v>2020</v>
      </c>
      <c r="J4" s="703"/>
      <c r="K4" s="703"/>
    </row>
    <row r="5" spans="1:16" ht="24.9" customHeight="1">
      <c r="A5" s="400"/>
      <c r="B5" s="293"/>
      <c r="C5" s="294"/>
      <c r="D5" s="295"/>
      <c r="E5" s="695" t="s">
        <v>65</v>
      </c>
      <c r="F5" s="698"/>
      <c r="G5" s="745" t="s">
        <v>35</v>
      </c>
      <c r="H5" s="706" t="s">
        <v>270</v>
      </c>
      <c r="I5" s="751" t="s">
        <v>65</v>
      </c>
      <c r="J5" s="752"/>
      <c r="K5" s="691" t="s">
        <v>35</v>
      </c>
    </row>
    <row r="6" spans="1:16" ht="24.9" customHeight="1">
      <c r="A6" s="400"/>
      <c r="B6" s="296"/>
      <c r="C6" s="296"/>
      <c r="D6" s="704" t="s">
        <v>211</v>
      </c>
      <c r="E6" s="697"/>
      <c r="F6" s="704"/>
      <c r="G6" s="706"/>
      <c r="H6" s="706"/>
      <c r="I6" s="751"/>
      <c r="J6" s="753"/>
      <c r="K6" s="693"/>
    </row>
    <row r="7" spans="1:16" ht="15" customHeight="1">
      <c r="A7" s="754" t="s">
        <v>210</v>
      </c>
      <c r="B7" s="754"/>
      <c r="C7" s="348" t="s">
        <v>237</v>
      </c>
      <c r="D7" s="705"/>
      <c r="E7" s="347" t="s">
        <v>278</v>
      </c>
      <c r="F7" s="630" t="s">
        <v>273</v>
      </c>
      <c r="G7" s="707"/>
      <c r="H7" s="707"/>
      <c r="I7" s="297" t="s">
        <v>279</v>
      </c>
      <c r="J7" s="298" t="s">
        <v>273</v>
      </c>
      <c r="K7" s="750"/>
    </row>
    <row r="8" spans="1:16" ht="11.1" customHeight="1">
      <c r="A8" s="714" t="str">
        <f>'3.1'!D6</f>
        <v>leden</v>
      </c>
      <c r="B8" s="715"/>
      <c r="C8" s="345" t="s">
        <v>4</v>
      </c>
      <c r="D8" s="105">
        <v>196</v>
      </c>
      <c r="E8" s="101">
        <v>69083.108000000007</v>
      </c>
      <c r="F8" s="105">
        <v>738087.64386200008</v>
      </c>
      <c r="G8" s="107">
        <f>E8/$E$13</f>
        <v>0.44429334634082723</v>
      </c>
      <c r="H8" s="107">
        <f>(E8-I8)/I8</f>
        <v>9.9745029186665377E-2</v>
      </c>
      <c r="I8" s="104">
        <v>62817.385999999984</v>
      </c>
      <c r="J8" s="118">
        <v>669913.30052700045</v>
      </c>
      <c r="K8" s="401">
        <f>I8/$I$13</f>
        <v>0.42525216126379195</v>
      </c>
    </row>
    <row r="9" spans="1:16" ht="11.1" customHeight="1">
      <c r="A9" s="716"/>
      <c r="B9" s="717"/>
      <c r="C9" s="345" t="s">
        <v>5</v>
      </c>
      <c r="D9" s="100">
        <v>639</v>
      </c>
      <c r="E9" s="101">
        <v>14683.36</v>
      </c>
      <c r="F9" s="100">
        <v>156886.85146999997</v>
      </c>
      <c r="G9" s="103">
        <f>E9/$E$13</f>
        <v>9.443291332415224E-2</v>
      </c>
      <c r="H9" s="103">
        <f>(E9-I9)/I9</f>
        <v>1.1779643200518887E-2</v>
      </c>
      <c r="I9" s="104">
        <v>14512.409000000001</v>
      </c>
      <c r="J9" s="117">
        <v>154767.98130999997</v>
      </c>
      <c r="K9" s="402">
        <f>I9/$I$13</f>
        <v>9.8244032191885669E-2</v>
      </c>
      <c r="L9" s="218"/>
      <c r="N9" s="218"/>
      <c r="O9" s="218"/>
      <c r="P9" s="218"/>
    </row>
    <row r="10" spans="1:16" ht="11.1" customHeight="1">
      <c r="A10" s="716"/>
      <c r="B10" s="717"/>
      <c r="C10" s="345" t="s">
        <v>6</v>
      </c>
      <c r="D10" s="100">
        <v>19375</v>
      </c>
      <c r="E10" s="101">
        <v>20372.785</v>
      </c>
      <c r="F10" s="100">
        <v>217677.08662999998</v>
      </c>
      <c r="G10" s="103">
        <f>E10/$E$13</f>
        <v>0.13102324264177878</v>
      </c>
      <c r="H10" s="103">
        <f t="shared" ref="H10:H12" si="0">(E10-I10)/I10</f>
        <v>-3.0786333966875513E-2</v>
      </c>
      <c r="I10" s="104">
        <v>21019.911</v>
      </c>
      <c r="J10" s="117">
        <v>224167.05656</v>
      </c>
      <c r="K10" s="402">
        <f>I10/$I$13</f>
        <v>0.14229758911525794</v>
      </c>
      <c r="L10" s="218"/>
      <c r="N10" s="218"/>
      <c r="O10" s="218"/>
      <c r="P10" s="218"/>
    </row>
    <row r="11" spans="1:16" ht="11.1" customHeight="1">
      <c r="A11" s="716"/>
      <c r="B11" s="717"/>
      <c r="C11" s="345" t="s">
        <v>7</v>
      </c>
      <c r="D11" s="100">
        <v>241561</v>
      </c>
      <c r="E11" s="101">
        <v>50358.3</v>
      </c>
      <c r="F11" s="100">
        <v>538061.80000000005</v>
      </c>
      <c r="G11" s="103">
        <f>E11/$E$13</f>
        <v>0.32386871799449551</v>
      </c>
      <c r="H11" s="103">
        <f t="shared" si="0"/>
        <v>3.8919536720319857E-2</v>
      </c>
      <c r="I11" s="104">
        <v>48471.8</v>
      </c>
      <c r="J11" s="117">
        <v>516929.7</v>
      </c>
      <c r="K11" s="402">
        <f>I11/$I$13</f>
        <v>0.32813746357332152</v>
      </c>
      <c r="L11" s="218"/>
      <c r="N11" s="218"/>
      <c r="O11" s="218"/>
      <c r="P11" s="218"/>
    </row>
    <row r="12" spans="1:16" ht="11.1" customHeight="1">
      <c r="A12" s="716"/>
      <c r="B12" s="717"/>
      <c r="C12" s="345" t="s">
        <v>107</v>
      </c>
      <c r="D12" s="100">
        <v>34</v>
      </c>
      <c r="E12" s="101">
        <v>992.30200000000002</v>
      </c>
      <c r="F12" s="100">
        <v>10602.42553</v>
      </c>
      <c r="G12" s="103">
        <f>E12/$E$13</f>
        <v>6.381779698746262E-3</v>
      </c>
      <c r="H12" s="103">
        <f t="shared" si="0"/>
        <v>0.10690669117778288</v>
      </c>
      <c r="I12" s="104">
        <v>896.46400000000006</v>
      </c>
      <c r="J12" s="117">
        <v>9560.3768700000019</v>
      </c>
      <c r="K12" s="402">
        <f>I12/$I$13</f>
        <v>6.0687538557428053E-3</v>
      </c>
      <c r="L12" s="218"/>
      <c r="N12" s="218"/>
      <c r="O12" s="218"/>
      <c r="P12" s="218"/>
    </row>
    <row r="13" spans="1:16" ht="11.1" customHeight="1">
      <c r="A13" s="718"/>
      <c r="B13" s="719"/>
      <c r="C13" s="318" t="s">
        <v>0</v>
      </c>
      <c r="D13" s="319">
        <v>261805</v>
      </c>
      <c r="E13" s="320">
        <v>155489.85500000001</v>
      </c>
      <c r="F13" s="319">
        <v>1661315.8074920001</v>
      </c>
      <c r="G13" s="323">
        <f>SUM(G8:G12)</f>
        <v>1</v>
      </c>
      <c r="H13" s="323">
        <f>(E13-I13)/I13</f>
        <v>5.26129962387109E-2</v>
      </c>
      <c r="I13" s="324">
        <v>147717.97</v>
      </c>
      <c r="J13" s="329">
        <v>1575338.4152670004</v>
      </c>
      <c r="K13" s="403">
        <f>SUM(K8:K12)</f>
        <v>0.99999999999999989</v>
      </c>
      <c r="L13" s="218"/>
    </row>
    <row r="14" spans="1:16" ht="11.1" customHeight="1">
      <c r="A14" s="720" t="str">
        <f>'3.1'!E6</f>
        <v>únor</v>
      </c>
      <c r="B14" s="721"/>
      <c r="C14" s="345" t="s">
        <v>4</v>
      </c>
      <c r="D14" s="105">
        <v>196</v>
      </c>
      <c r="E14" s="101">
        <v>61021.410999999993</v>
      </c>
      <c r="F14" s="105">
        <v>652110.27255800006</v>
      </c>
      <c r="G14" s="107">
        <f>E14/$E$19</f>
        <v>0.43674414752398061</v>
      </c>
      <c r="H14" s="107">
        <f>(E14-I14)/I14</f>
        <v>0.17921220629173767</v>
      </c>
      <c r="I14" s="104">
        <v>51747.608000000015</v>
      </c>
      <c r="J14" s="118">
        <v>551940.76527199999</v>
      </c>
      <c r="K14" s="401">
        <f>I14/$I$19</f>
        <v>0.44069058819635032</v>
      </c>
      <c r="L14" s="218"/>
      <c r="M14" s="218"/>
    </row>
    <row r="15" spans="1:16" ht="11.1" customHeight="1">
      <c r="A15" s="720"/>
      <c r="B15" s="721"/>
      <c r="C15" s="345" t="s">
        <v>5</v>
      </c>
      <c r="D15" s="100">
        <v>639</v>
      </c>
      <c r="E15" s="101">
        <v>13035.558999999999</v>
      </c>
      <c r="F15" s="100">
        <v>139308.89377999981</v>
      </c>
      <c r="G15" s="103">
        <f>E15/$E$19</f>
        <v>9.3298467040586031E-2</v>
      </c>
      <c r="H15" s="103">
        <f>(E15-I15)/I15</f>
        <v>0.11667268596107508</v>
      </c>
      <c r="I15" s="104">
        <v>11673.572</v>
      </c>
      <c r="J15" s="117">
        <v>124511.30875</v>
      </c>
      <c r="K15" s="402">
        <f>I15/$I$19</f>
        <v>9.9413934476593468E-2</v>
      </c>
      <c r="L15" s="219"/>
      <c r="M15" s="218"/>
    </row>
    <row r="16" spans="1:16" ht="11.1" customHeight="1">
      <c r="A16" s="720"/>
      <c r="B16" s="721"/>
      <c r="C16" s="345" t="s">
        <v>6</v>
      </c>
      <c r="D16" s="100">
        <v>19363</v>
      </c>
      <c r="E16" s="101">
        <v>18825.118000000002</v>
      </c>
      <c r="F16" s="100">
        <v>201181.36706000002</v>
      </c>
      <c r="G16" s="103">
        <f>E16/$E$19</f>
        <v>0.13473566045446483</v>
      </c>
      <c r="H16" s="103">
        <f t="shared" ref="H16:H19" si="1">(E16-I16)/I16</f>
        <v>0.20566807106102239</v>
      </c>
      <c r="I16" s="104">
        <v>15613.848</v>
      </c>
      <c r="J16" s="117">
        <v>166539.14370000002</v>
      </c>
      <c r="K16" s="402">
        <f>I16/$I$19</f>
        <v>0.13296993088315129</v>
      </c>
      <c r="L16" s="218"/>
      <c r="M16" s="218"/>
      <c r="N16" s="218"/>
      <c r="O16" s="218"/>
    </row>
    <row r="17" spans="1:20" ht="11.1" customHeight="1">
      <c r="A17" s="720"/>
      <c r="B17" s="721"/>
      <c r="C17" s="345" t="s">
        <v>7</v>
      </c>
      <c r="D17" s="100">
        <v>241470</v>
      </c>
      <c r="E17" s="101">
        <v>45888.5</v>
      </c>
      <c r="F17" s="100">
        <v>490403.9</v>
      </c>
      <c r="G17" s="103">
        <f>E17/$E$19</f>
        <v>0.32843445415665962</v>
      </c>
      <c r="H17" s="103">
        <f t="shared" si="1"/>
        <v>0.22219736376009094</v>
      </c>
      <c r="I17" s="104">
        <v>37545.9</v>
      </c>
      <c r="J17" s="117">
        <v>400468</v>
      </c>
      <c r="K17" s="402">
        <f>I17/$I$19</f>
        <v>0.31974665873176872</v>
      </c>
      <c r="L17" s="218"/>
      <c r="M17" s="218"/>
      <c r="N17" s="218"/>
      <c r="O17" s="218"/>
    </row>
    <row r="18" spans="1:20" ht="11.1" customHeight="1">
      <c r="A18" s="720"/>
      <c r="B18" s="721"/>
      <c r="C18" s="345" t="s">
        <v>107</v>
      </c>
      <c r="D18" s="100">
        <v>35</v>
      </c>
      <c r="E18" s="101">
        <v>948.31</v>
      </c>
      <c r="F18" s="100">
        <v>10134.449530000002</v>
      </c>
      <c r="G18" s="103">
        <f>E18/$E$19</f>
        <v>6.7872708243089637E-3</v>
      </c>
      <c r="H18" s="103">
        <f t="shared" si="1"/>
        <v>0.12495892513757854</v>
      </c>
      <c r="I18" s="104">
        <v>842.97299999999996</v>
      </c>
      <c r="J18" s="117">
        <v>8991.2299399999993</v>
      </c>
      <c r="K18" s="402">
        <f>I18/$I$19</f>
        <v>7.178887712136219E-3</v>
      </c>
      <c r="L18" s="218"/>
      <c r="M18" s="218"/>
      <c r="N18" s="218"/>
      <c r="O18" s="218"/>
    </row>
    <row r="19" spans="1:20" ht="11.1" customHeight="1">
      <c r="A19" s="720"/>
      <c r="B19" s="721"/>
      <c r="C19" s="318" t="s">
        <v>0</v>
      </c>
      <c r="D19" s="319">
        <v>261703</v>
      </c>
      <c r="E19" s="320">
        <v>139718.89799999999</v>
      </c>
      <c r="F19" s="319">
        <v>1493138.8829280001</v>
      </c>
      <c r="G19" s="323">
        <f>SUM(G14:G18)</f>
        <v>1</v>
      </c>
      <c r="H19" s="323">
        <f t="shared" si="1"/>
        <v>0.1898676232873576</v>
      </c>
      <c r="I19" s="324">
        <v>117423.90100000001</v>
      </c>
      <c r="J19" s="329">
        <v>1252450.4476620001</v>
      </c>
      <c r="K19" s="403">
        <f>SUM(K14:K18)</f>
        <v>1</v>
      </c>
      <c r="L19" s="218"/>
      <c r="M19" s="218"/>
      <c r="N19" s="218"/>
      <c r="O19" s="218"/>
    </row>
    <row r="20" spans="1:20" ht="11.1" customHeight="1">
      <c r="A20" s="720" t="str">
        <f>'3.1'!F6</f>
        <v>březen</v>
      </c>
      <c r="B20" s="721"/>
      <c r="C20" s="344" t="s">
        <v>4</v>
      </c>
      <c r="D20" s="105">
        <v>197</v>
      </c>
      <c r="E20" s="250">
        <v>59218.982999999978</v>
      </c>
      <c r="F20" s="105">
        <v>631980.11724599998</v>
      </c>
      <c r="G20" s="107">
        <f>E20/$E$25</f>
        <v>0.46381001833686603</v>
      </c>
      <c r="H20" s="107">
        <f>(E20-I20)/I20</f>
        <v>8.0126636352925981E-2</v>
      </c>
      <c r="I20" s="462">
        <v>54825.963000000003</v>
      </c>
      <c r="J20" s="118">
        <v>584865.13104600029</v>
      </c>
      <c r="K20" s="401">
        <f>I20/$I$25</f>
        <v>0.47704765443551594</v>
      </c>
      <c r="L20" s="101"/>
      <c r="M20" s="101"/>
      <c r="N20" s="101"/>
      <c r="O20" s="101"/>
      <c r="P20" s="101"/>
      <c r="Q20" s="101"/>
      <c r="R20" s="101"/>
      <c r="S20" s="101"/>
      <c r="T20" s="101"/>
    </row>
    <row r="21" spans="1:20" ht="11.1" customHeight="1">
      <c r="A21" s="720"/>
      <c r="B21" s="721"/>
      <c r="C21" s="345" t="s">
        <v>5</v>
      </c>
      <c r="D21" s="100">
        <v>624</v>
      </c>
      <c r="E21" s="101">
        <v>12051.311</v>
      </c>
      <c r="F21" s="100">
        <v>128613.34442000004</v>
      </c>
      <c r="G21" s="103">
        <f>E21/$E$25</f>
        <v>9.4387280779429761E-2</v>
      </c>
      <c r="H21" s="103">
        <f t="shared" ref="H21:H25" si="2">(E21-I21)/I21</f>
        <v>7.8653864691730649E-2</v>
      </c>
      <c r="I21" s="104">
        <v>11172.546999999999</v>
      </c>
      <c r="J21" s="117">
        <v>119181.15691999995</v>
      </c>
      <c r="K21" s="402">
        <f>I21/$I$25</f>
        <v>9.7213747808142639E-2</v>
      </c>
      <c r="L21" s="101"/>
      <c r="M21" s="101"/>
      <c r="N21" s="101"/>
      <c r="O21" s="101"/>
      <c r="P21" s="101"/>
      <c r="Q21" s="101"/>
      <c r="R21" s="101"/>
      <c r="S21" s="101"/>
      <c r="T21" s="101"/>
    </row>
    <row r="22" spans="1:20" ht="11.1" customHeight="1">
      <c r="A22" s="720"/>
      <c r="B22" s="721"/>
      <c r="C22" s="345" t="s">
        <v>6</v>
      </c>
      <c r="D22" s="100">
        <v>19367</v>
      </c>
      <c r="E22" s="101">
        <v>15876.081</v>
      </c>
      <c r="F22" s="100">
        <v>169431.38248</v>
      </c>
      <c r="G22" s="103">
        <f>E22/$E$25</f>
        <v>0.12434332787727161</v>
      </c>
      <c r="H22" s="103">
        <f t="shared" si="2"/>
        <v>8.6564367522978539E-2</v>
      </c>
      <c r="I22" s="104">
        <v>14611.266</v>
      </c>
      <c r="J22" s="117">
        <v>155863.80484</v>
      </c>
      <c r="K22" s="402">
        <f>I22/$I$25</f>
        <v>0.12713447775889322</v>
      </c>
      <c r="L22" s="101"/>
      <c r="M22" s="101"/>
      <c r="N22" s="101"/>
      <c r="O22" s="101"/>
      <c r="P22" s="101"/>
      <c r="Q22" s="101"/>
      <c r="R22" s="101"/>
      <c r="S22" s="101"/>
      <c r="T22" s="101"/>
    </row>
    <row r="23" spans="1:20" ht="11.1" customHeight="1">
      <c r="A23" s="720"/>
      <c r="B23" s="721"/>
      <c r="C23" s="345" t="s">
        <v>7</v>
      </c>
      <c r="D23" s="100">
        <v>241362</v>
      </c>
      <c r="E23" s="101">
        <v>39585.800000000003</v>
      </c>
      <c r="F23" s="100">
        <v>422464.3</v>
      </c>
      <c r="G23" s="103">
        <f>E23/$E$25</f>
        <v>0.31004062707188873</v>
      </c>
      <c r="H23" s="103">
        <f t="shared" si="2"/>
        <v>0.18017547991640404</v>
      </c>
      <c r="I23" s="104">
        <v>33542.300000000003</v>
      </c>
      <c r="J23" s="117">
        <v>357807.4</v>
      </c>
      <c r="K23" s="402">
        <f>I23/$I$25</f>
        <v>0.29185580450948773</v>
      </c>
      <c r="L23" s="101"/>
      <c r="M23" s="101"/>
      <c r="N23" s="101"/>
      <c r="O23" s="101"/>
      <c r="P23" s="101"/>
      <c r="Q23" s="101"/>
      <c r="R23" s="101"/>
      <c r="S23" s="101"/>
      <c r="T23" s="101"/>
    </row>
    <row r="24" spans="1:20" ht="11.1" customHeight="1">
      <c r="A24" s="720"/>
      <c r="B24" s="721"/>
      <c r="C24" s="345" t="s">
        <v>107</v>
      </c>
      <c r="D24" s="100">
        <v>35</v>
      </c>
      <c r="E24" s="101">
        <v>947.221</v>
      </c>
      <c r="F24" s="100">
        <v>10108.860799999999</v>
      </c>
      <c r="G24" s="103">
        <f>E24/$E$25</f>
        <v>7.4187459345437384E-3</v>
      </c>
      <c r="H24" s="103">
        <f t="shared" si="2"/>
        <v>0.22132553173931882</v>
      </c>
      <c r="I24" s="104">
        <v>775.56799999999998</v>
      </c>
      <c r="J24" s="117">
        <v>8273.2594900000004</v>
      </c>
      <c r="K24" s="402">
        <f>I24/$I$25</f>
        <v>6.7483154879604068E-3</v>
      </c>
      <c r="L24" s="101"/>
      <c r="M24" s="101"/>
      <c r="N24" s="101"/>
      <c r="O24" s="101"/>
      <c r="P24" s="101"/>
      <c r="Q24" s="101"/>
      <c r="R24" s="101"/>
      <c r="S24" s="101"/>
      <c r="T24" s="101"/>
    </row>
    <row r="25" spans="1:20" ht="11.1" customHeight="1">
      <c r="A25" s="720"/>
      <c r="B25" s="721"/>
      <c r="C25" s="318" t="s">
        <v>0</v>
      </c>
      <c r="D25" s="319">
        <v>261585</v>
      </c>
      <c r="E25" s="320">
        <v>127679.39599999999</v>
      </c>
      <c r="F25" s="319">
        <v>1362598.0049459999</v>
      </c>
      <c r="G25" s="323">
        <f>SUM(G20:G24)</f>
        <v>0.99999999999999989</v>
      </c>
      <c r="H25" s="323">
        <f t="shared" si="2"/>
        <v>0.11095461071141402</v>
      </c>
      <c r="I25" s="324">
        <v>114927.64400000001</v>
      </c>
      <c r="J25" s="329">
        <v>1225990.7522960003</v>
      </c>
      <c r="K25" s="403">
        <f>SUM(K20:K24)</f>
        <v>1</v>
      </c>
    </row>
    <row r="26" spans="1:20" ht="11.1" customHeight="1">
      <c r="A26" s="722" t="str">
        <f>'3.1'!G6</f>
        <v>I. čtvrtletí</v>
      </c>
      <c r="B26" s="723"/>
      <c r="C26" s="345" t="s">
        <v>4</v>
      </c>
      <c r="D26" s="100">
        <f>D20</f>
        <v>197</v>
      </c>
      <c r="E26" s="101">
        <f>E8+E14+E20</f>
        <v>189323.50199999998</v>
      </c>
      <c r="F26" s="100">
        <f>F8+F14+F20</f>
        <v>2022178.0336660002</v>
      </c>
      <c r="G26" s="103">
        <f>E26/$E$31</f>
        <v>0.44769167082996214</v>
      </c>
      <c r="H26" s="103">
        <f>(E26-I26)/I26</f>
        <v>0.1176718365195846</v>
      </c>
      <c r="I26" s="104">
        <f>I8+I14+I20</f>
        <v>169390.95699999999</v>
      </c>
      <c r="J26" s="117">
        <f>J8+J14+J20</f>
        <v>1806719.1968450006</v>
      </c>
      <c r="K26" s="402">
        <f>I26/$I$31</f>
        <v>0.44568414543849955</v>
      </c>
    </row>
    <row r="27" spans="1:20" ht="11.1" customHeight="1">
      <c r="A27" s="720"/>
      <c r="B27" s="721"/>
      <c r="C27" s="345" t="s">
        <v>5</v>
      </c>
      <c r="D27" s="100">
        <f>D21</f>
        <v>624</v>
      </c>
      <c r="E27" s="101">
        <f t="shared" ref="E27:F30" si="3">E9+E15+E21</f>
        <v>39770.230000000003</v>
      </c>
      <c r="F27" s="100">
        <f t="shared" si="3"/>
        <v>424809.08966999984</v>
      </c>
      <c r="G27" s="103">
        <f>E27/$E$31</f>
        <v>9.4044323762782975E-2</v>
      </c>
      <c r="H27" s="103">
        <f t="shared" ref="H27:H30" si="4">(E27-I27)/I27</f>
        <v>6.4555594909949471E-2</v>
      </c>
      <c r="I27" s="104">
        <f t="shared" ref="I27:J27" si="5">I9+I15+I21</f>
        <v>37358.527999999998</v>
      </c>
      <c r="J27" s="117">
        <f t="shared" si="5"/>
        <v>398460.44697999989</v>
      </c>
      <c r="K27" s="402">
        <f>I27/$I$31</f>
        <v>9.8293934466172586E-2</v>
      </c>
    </row>
    <row r="28" spans="1:20" ht="11.1" customHeight="1">
      <c r="A28" s="720"/>
      <c r="B28" s="721"/>
      <c r="C28" s="345" t="s">
        <v>6</v>
      </c>
      <c r="D28" s="100">
        <f>D22</f>
        <v>19367</v>
      </c>
      <c r="E28" s="101">
        <f t="shared" si="3"/>
        <v>55073.984000000004</v>
      </c>
      <c r="F28" s="100">
        <f t="shared" si="3"/>
        <v>588289.83617000002</v>
      </c>
      <c r="G28" s="103">
        <f>E28/$E$31</f>
        <v>0.13023298035244776</v>
      </c>
      <c r="H28" s="103">
        <f t="shared" si="4"/>
        <v>7.4718648298054496E-2</v>
      </c>
      <c r="I28" s="104">
        <f t="shared" ref="I28:J28" si="6">I10+I16+I22</f>
        <v>51245.024999999994</v>
      </c>
      <c r="J28" s="117">
        <f t="shared" si="6"/>
        <v>546570.00509999995</v>
      </c>
      <c r="K28" s="402">
        <f>I28/$I$31</f>
        <v>0.13483066380633024</v>
      </c>
    </row>
    <row r="29" spans="1:20" ht="11.1" customHeight="1">
      <c r="A29" s="720"/>
      <c r="B29" s="721"/>
      <c r="C29" s="345" t="s">
        <v>7</v>
      </c>
      <c r="D29" s="100">
        <f>D23</f>
        <v>241362</v>
      </c>
      <c r="E29" s="101">
        <f t="shared" si="3"/>
        <v>135832.6</v>
      </c>
      <c r="F29" s="100">
        <f t="shared" si="3"/>
        <v>1450930</v>
      </c>
      <c r="G29" s="103">
        <f>E29/$E$31</f>
        <v>0.3212021909840751</v>
      </c>
      <c r="H29" s="103">
        <f t="shared" si="4"/>
        <v>0.13610404817664762</v>
      </c>
      <c r="I29" s="104">
        <f t="shared" ref="I29:J29" si="7">I11+I17+I23</f>
        <v>119560.00000000001</v>
      </c>
      <c r="J29" s="117">
        <f t="shared" si="7"/>
        <v>1275205.1000000001</v>
      </c>
      <c r="K29" s="402">
        <f>I29/$I$31</f>
        <v>0.31457403259506361</v>
      </c>
    </row>
    <row r="30" spans="1:20" ht="11.1" customHeight="1">
      <c r="A30" s="720"/>
      <c r="B30" s="721"/>
      <c r="C30" s="345" t="s">
        <v>107</v>
      </c>
      <c r="D30" s="100">
        <f>D24</f>
        <v>35</v>
      </c>
      <c r="E30" s="101">
        <f>E12+E18+E24</f>
        <v>2887.8330000000001</v>
      </c>
      <c r="F30" s="100">
        <f t="shared" si="3"/>
        <v>30845.735860000001</v>
      </c>
      <c r="G30" s="103">
        <f>E30/$E$31</f>
        <v>6.8288340707320233E-3</v>
      </c>
      <c r="H30" s="103">
        <f t="shared" si="4"/>
        <v>0.14824145478836023</v>
      </c>
      <c r="I30" s="104">
        <f>I12+I18+I24</f>
        <v>2515.0050000000001</v>
      </c>
      <c r="J30" s="117">
        <f t="shared" ref="J30" si="8">J12+J18+J24</f>
        <v>26824.866300000002</v>
      </c>
      <c r="K30" s="402">
        <f>I30/$I$31</f>
        <v>6.6172236939339903E-3</v>
      </c>
    </row>
    <row r="31" spans="1:20" ht="11.1" customHeight="1">
      <c r="A31" s="720"/>
      <c r="B31" s="721"/>
      <c r="C31" s="318" t="s">
        <v>0</v>
      </c>
      <c r="D31" s="319">
        <f>SUM(D26:D30)</f>
        <v>261585</v>
      </c>
      <c r="E31" s="320">
        <f>SUM(E26:E30)</f>
        <v>422888.14899999998</v>
      </c>
      <c r="F31" s="319">
        <f>SUM(F26:F30)</f>
        <v>4517052.6953659998</v>
      </c>
      <c r="G31" s="323">
        <f>SUM(G26:G30)</f>
        <v>1</v>
      </c>
      <c r="H31" s="323">
        <f>(E31-I31)/I31</f>
        <v>0.11266000642014122</v>
      </c>
      <c r="I31" s="324">
        <f>SUM(I26:I30)</f>
        <v>380069.51500000001</v>
      </c>
      <c r="J31" s="329">
        <f>SUM(J26:J30)</f>
        <v>4053779.6152250008</v>
      </c>
      <c r="K31" s="403">
        <f>SUM(K26:K30)</f>
        <v>1</v>
      </c>
    </row>
    <row r="32" spans="1:20" ht="9.9" customHeight="1">
      <c r="A32" s="119"/>
      <c r="B32" s="120"/>
      <c r="C32" s="121"/>
      <c r="D32" s="90"/>
      <c r="E32" s="90"/>
      <c r="F32" s="90"/>
      <c r="G32" s="122"/>
      <c r="H32" s="123"/>
      <c r="I32" s="124"/>
      <c r="J32" s="124"/>
      <c r="K32" s="125"/>
    </row>
    <row r="33" spans="1:11" ht="12.9" customHeight="1">
      <c r="A33" s="755" t="s">
        <v>47</v>
      </c>
      <c r="B33" s="756"/>
      <c r="C33" s="756"/>
      <c r="D33" s="757"/>
      <c r="E33" s="299"/>
      <c r="F33" s="299"/>
      <c r="G33" s="300"/>
      <c r="H33" s="290"/>
      <c r="I33" s="301"/>
      <c r="J33" s="301"/>
      <c r="K33" s="404"/>
    </row>
    <row r="34" spans="1:11" ht="24.9" customHeight="1">
      <c r="A34" s="400"/>
      <c r="B34" s="293"/>
      <c r="C34" s="302"/>
      <c r="D34" s="303"/>
      <c r="E34" s="699">
        <f>'3.1'!D4</f>
        <v>2021</v>
      </c>
      <c r="F34" s="724"/>
      <c r="G34" s="725"/>
      <c r="H34" s="304"/>
      <c r="I34" s="702">
        <f>E34-1</f>
        <v>2020</v>
      </c>
      <c r="J34" s="726"/>
      <c r="K34" s="726"/>
    </row>
    <row r="35" spans="1:11" ht="24.9" customHeight="1">
      <c r="A35" s="400"/>
      <c r="B35" s="293"/>
      <c r="C35" s="294"/>
      <c r="D35" s="295"/>
      <c r="E35" s="695" t="s">
        <v>65</v>
      </c>
      <c r="F35" s="698"/>
      <c r="G35" s="745" t="s">
        <v>35</v>
      </c>
      <c r="H35" s="706" t="s">
        <v>270</v>
      </c>
      <c r="I35" s="751" t="s">
        <v>65</v>
      </c>
      <c r="J35" s="752"/>
      <c r="K35" s="691" t="s">
        <v>35</v>
      </c>
    </row>
    <row r="36" spans="1:11" ht="24.9" customHeight="1">
      <c r="A36" s="400"/>
      <c r="B36" s="296"/>
      <c r="C36" s="296"/>
      <c r="D36" s="704" t="s">
        <v>211</v>
      </c>
      <c r="E36" s="697"/>
      <c r="F36" s="704"/>
      <c r="G36" s="706"/>
      <c r="H36" s="706"/>
      <c r="I36" s="751"/>
      <c r="J36" s="753"/>
      <c r="K36" s="693"/>
    </row>
    <row r="37" spans="1:11" ht="15" customHeight="1">
      <c r="A37" s="754" t="s">
        <v>210</v>
      </c>
      <c r="B37" s="754"/>
      <c r="C37" s="348" t="s">
        <v>237</v>
      </c>
      <c r="D37" s="705"/>
      <c r="E37" s="347" t="s">
        <v>278</v>
      </c>
      <c r="F37" s="630" t="s">
        <v>273</v>
      </c>
      <c r="G37" s="707"/>
      <c r="H37" s="707"/>
      <c r="I37" s="297" t="s">
        <v>279</v>
      </c>
      <c r="J37" s="298" t="s">
        <v>273</v>
      </c>
      <c r="K37" s="750"/>
    </row>
    <row r="38" spans="1:11" ht="11.1" customHeight="1">
      <c r="A38" s="714" t="str">
        <f>'3.1'!D6</f>
        <v>leden</v>
      </c>
      <c r="B38" s="715"/>
      <c r="C38" s="345" t="s">
        <v>4</v>
      </c>
      <c r="D38" s="105">
        <v>131</v>
      </c>
      <c r="E38" s="101">
        <v>119356.41200000001</v>
      </c>
      <c r="F38" s="105">
        <v>1274186.6184100001</v>
      </c>
      <c r="G38" s="107">
        <f>E38/$E$43</f>
        <v>0.7283134431152406</v>
      </c>
      <c r="H38" s="107">
        <f>(E38-I38)/I38</f>
        <v>-6.7092582136033502E-2</v>
      </c>
      <c r="I38" s="104">
        <v>127940.254</v>
      </c>
      <c r="J38" s="118">
        <v>1364456.7278600002</v>
      </c>
      <c r="K38" s="401">
        <f>I38/$I$43</f>
        <v>0.74751309972623503</v>
      </c>
    </row>
    <row r="39" spans="1:11" ht="11.1" customHeight="1">
      <c r="A39" s="716"/>
      <c r="B39" s="717"/>
      <c r="C39" s="345" t="s">
        <v>5</v>
      </c>
      <c r="D39" s="100">
        <v>329</v>
      </c>
      <c r="E39" s="101">
        <v>6260.6859999999997</v>
      </c>
      <c r="F39" s="100">
        <v>66893.781919999994</v>
      </c>
      <c r="G39" s="103">
        <f t="shared" ref="G39" si="9">E39/$E$43</f>
        <v>3.8202738340721756E-2</v>
      </c>
      <c r="H39" s="103">
        <f>(E39-I39)/I39</f>
        <v>8.8211046704341975E-2</v>
      </c>
      <c r="I39" s="104">
        <v>5753.1909999999998</v>
      </c>
      <c r="J39" s="117">
        <v>61354.770269999957</v>
      </c>
      <c r="K39" s="402">
        <f t="shared" ref="K39:K42" si="10">I39/$I$43</f>
        <v>3.3614015161538432E-2</v>
      </c>
    </row>
    <row r="40" spans="1:11" ht="11.1" customHeight="1">
      <c r="A40" s="716"/>
      <c r="B40" s="717"/>
      <c r="C40" s="345" t="s">
        <v>6</v>
      </c>
      <c r="D40" s="100">
        <v>13043</v>
      </c>
      <c r="E40" s="101">
        <v>11985.118</v>
      </c>
      <c r="F40" s="100">
        <v>128036.06673999999</v>
      </c>
      <c r="G40" s="103">
        <f>E40/$E$43</f>
        <v>7.3133252000926824E-2</v>
      </c>
      <c r="H40" s="103">
        <f t="shared" ref="H40:H42" si="11">(E40-I40)/I40</f>
        <v>-1.3859559350547491E-2</v>
      </c>
      <c r="I40" s="104">
        <v>12153.561</v>
      </c>
      <c r="J40" s="117">
        <v>129606.75819000001</v>
      </c>
      <c r="K40" s="402">
        <f t="shared" si="10"/>
        <v>7.100928575475457E-2</v>
      </c>
    </row>
    <row r="41" spans="1:11" ht="11.1" customHeight="1">
      <c r="A41" s="716"/>
      <c r="B41" s="717"/>
      <c r="C41" s="345" t="s">
        <v>7</v>
      </c>
      <c r="D41" s="100">
        <v>209407</v>
      </c>
      <c r="E41" s="101">
        <v>25878</v>
      </c>
      <c r="F41" s="100">
        <v>276498.5</v>
      </c>
      <c r="G41" s="103">
        <f>E41/$E$43</f>
        <v>0.15790768979329065</v>
      </c>
      <c r="H41" s="103">
        <f t="shared" si="11"/>
        <v>3.9185292865690551E-2</v>
      </c>
      <c r="I41" s="104">
        <v>24902.2</v>
      </c>
      <c r="J41" s="117">
        <v>265570.90000000002</v>
      </c>
      <c r="K41" s="402">
        <f t="shared" si="10"/>
        <v>0.14549541782215511</v>
      </c>
    </row>
    <row r="42" spans="1:11" ht="11.1" customHeight="1">
      <c r="A42" s="716"/>
      <c r="B42" s="717"/>
      <c r="C42" s="345" t="s">
        <v>107</v>
      </c>
      <c r="D42" s="100">
        <v>17</v>
      </c>
      <c r="E42" s="101">
        <v>400.34</v>
      </c>
      <c r="F42" s="100">
        <v>4277.5070999999998</v>
      </c>
      <c r="G42" s="103">
        <f>E42/$E$43</f>
        <v>2.4428767498201553E-3</v>
      </c>
      <c r="H42" s="103">
        <f t="shared" si="11"/>
        <v>-1.229877258989703E-2</v>
      </c>
      <c r="I42" s="104">
        <v>405.32499999999999</v>
      </c>
      <c r="J42" s="117">
        <v>4322.6063599999998</v>
      </c>
      <c r="K42" s="402">
        <f t="shared" si="10"/>
        <v>2.3681815353167597E-3</v>
      </c>
    </row>
    <row r="43" spans="1:11" ht="11.1" customHeight="1">
      <c r="A43" s="718"/>
      <c r="B43" s="719"/>
      <c r="C43" s="318" t="s">
        <v>0</v>
      </c>
      <c r="D43" s="319">
        <v>222927</v>
      </c>
      <c r="E43" s="320">
        <v>163880.55600000001</v>
      </c>
      <c r="F43" s="319">
        <v>1749892.4741700001</v>
      </c>
      <c r="G43" s="323">
        <f>SUM(G38:G42)</f>
        <v>0.99999999999999989</v>
      </c>
      <c r="H43" s="323">
        <f>(E43-I43)/I43</f>
        <v>-4.2499459158343904E-2</v>
      </c>
      <c r="I43" s="324">
        <v>171154.53100000002</v>
      </c>
      <c r="J43" s="329">
        <v>1825311.7626800002</v>
      </c>
      <c r="K43" s="403">
        <f>SUM(K38:K42)</f>
        <v>0.99999999999999989</v>
      </c>
    </row>
    <row r="44" spans="1:11" ht="11.1" customHeight="1">
      <c r="A44" s="714" t="str">
        <f>'3.1'!E6</f>
        <v>únor</v>
      </c>
      <c r="B44" s="715"/>
      <c r="C44" s="345" t="s">
        <v>4</v>
      </c>
      <c r="D44" s="105">
        <v>131</v>
      </c>
      <c r="E44" s="101">
        <v>105561.962</v>
      </c>
      <c r="F44" s="105">
        <v>1127051.8093000001</v>
      </c>
      <c r="G44" s="107">
        <f>E44/$E$49</f>
        <v>0.72027402273575436</v>
      </c>
      <c r="H44" s="107">
        <f>(E44-I44)/I44</f>
        <v>-4.9585975707865389E-2</v>
      </c>
      <c r="I44" s="104">
        <v>111069.44899999999</v>
      </c>
      <c r="J44" s="118">
        <v>1184681.7131700001</v>
      </c>
      <c r="K44" s="401">
        <f>I44/$I$49</f>
        <v>0.7688853050931882</v>
      </c>
    </row>
    <row r="45" spans="1:11" ht="11.1" customHeight="1">
      <c r="A45" s="716"/>
      <c r="B45" s="717"/>
      <c r="C45" s="345" t="s">
        <v>5</v>
      </c>
      <c r="D45" s="100">
        <v>329</v>
      </c>
      <c r="E45" s="101">
        <v>5950.2849999999999</v>
      </c>
      <c r="F45" s="100">
        <v>63589.646559999972</v>
      </c>
      <c r="G45" s="103">
        <f t="shared" ref="G45:G48" si="12">E45/$E$49</f>
        <v>4.0600189994329759E-2</v>
      </c>
      <c r="H45" s="103">
        <f>(E45-I45)/I45</f>
        <v>0.2693510769448032</v>
      </c>
      <c r="I45" s="104">
        <v>4687.6590000000006</v>
      </c>
      <c r="J45" s="117">
        <v>49998.984270000001</v>
      </c>
      <c r="K45" s="402">
        <f t="shared" ref="K45:K48" si="13">I45/$I$49</f>
        <v>3.245061673429054E-2</v>
      </c>
    </row>
    <row r="46" spans="1:11" ht="11.1" customHeight="1">
      <c r="A46" s="716"/>
      <c r="B46" s="717"/>
      <c r="C46" s="345" t="s">
        <v>6</v>
      </c>
      <c r="D46" s="100">
        <v>13035</v>
      </c>
      <c r="E46" s="101">
        <v>11083.121000000001</v>
      </c>
      <c r="F46" s="100">
        <v>118422.27614999999</v>
      </c>
      <c r="G46" s="103">
        <f t="shared" si="12"/>
        <v>7.5622733756474866E-2</v>
      </c>
      <c r="H46" s="103">
        <f t="shared" ref="H46:H48" si="14">(E46-I46)/I46</f>
        <v>0.22739140478800343</v>
      </c>
      <c r="I46" s="104">
        <v>9029.8180000000011</v>
      </c>
      <c r="J46" s="117">
        <v>96308.554279999997</v>
      </c>
      <c r="K46" s="402">
        <f t="shared" si="13"/>
        <v>6.2509487805831862E-2</v>
      </c>
    </row>
    <row r="47" spans="1:11" ht="11.1" customHeight="1">
      <c r="A47" s="716"/>
      <c r="B47" s="717"/>
      <c r="C47" s="345" t="s">
        <v>7</v>
      </c>
      <c r="D47" s="100">
        <v>209328</v>
      </c>
      <c r="E47" s="101">
        <v>23581.1</v>
      </c>
      <c r="F47" s="100">
        <v>252008.2</v>
      </c>
      <c r="G47" s="103">
        <f t="shared" si="12"/>
        <v>0.16089937545433361</v>
      </c>
      <c r="H47" s="103">
        <f t="shared" si="14"/>
        <v>0.22250908544203724</v>
      </c>
      <c r="I47" s="104">
        <v>19289.099999999999</v>
      </c>
      <c r="J47" s="117">
        <v>205739.1</v>
      </c>
      <c r="K47" s="402">
        <f t="shared" si="13"/>
        <v>0.13353001812832452</v>
      </c>
    </row>
    <row r="48" spans="1:11" ht="11.1" customHeight="1">
      <c r="A48" s="716"/>
      <c r="B48" s="717"/>
      <c r="C48" s="345" t="s">
        <v>107</v>
      </c>
      <c r="D48" s="100">
        <v>19</v>
      </c>
      <c r="E48" s="101">
        <v>381.59</v>
      </c>
      <c r="F48" s="100">
        <v>4078.0088500000011</v>
      </c>
      <c r="G48" s="103">
        <f t="shared" si="12"/>
        <v>2.6036780591074697E-3</v>
      </c>
      <c r="H48" s="103">
        <f t="shared" si="14"/>
        <v>6.4805754181250213E-3</v>
      </c>
      <c r="I48" s="104">
        <v>379.13299999999998</v>
      </c>
      <c r="J48" s="117">
        <v>4043.8767000000007</v>
      </c>
      <c r="K48" s="402">
        <f t="shared" si="13"/>
        <v>2.6245722383649865E-3</v>
      </c>
    </row>
    <row r="49" spans="1:11" ht="11.1" customHeight="1">
      <c r="A49" s="718"/>
      <c r="B49" s="719"/>
      <c r="C49" s="318" t="s">
        <v>0</v>
      </c>
      <c r="D49" s="319">
        <v>222842</v>
      </c>
      <c r="E49" s="320">
        <v>146558.05799999999</v>
      </c>
      <c r="F49" s="319">
        <v>1565149.9408600002</v>
      </c>
      <c r="G49" s="323">
        <f>SUM(G44:G48)</f>
        <v>1.0000000000000002</v>
      </c>
      <c r="H49" s="323">
        <f t="shared" ref="H49" si="15">(E49-I49)/I49</f>
        <v>1.4557451700288566E-2</v>
      </c>
      <c r="I49" s="324">
        <v>144455.15899999999</v>
      </c>
      <c r="J49" s="329">
        <v>1540772.2284200001</v>
      </c>
      <c r="K49" s="403">
        <f>SUM(K44:K48)</f>
        <v>1.0000000000000002</v>
      </c>
    </row>
    <row r="50" spans="1:11" ht="11.1" customHeight="1">
      <c r="A50" s="720" t="str">
        <f>'3.1'!F6</f>
        <v>březen</v>
      </c>
      <c r="B50" s="721"/>
      <c r="C50" s="344" t="s">
        <v>4</v>
      </c>
      <c r="D50" s="105">
        <v>130</v>
      </c>
      <c r="E50" s="250">
        <v>123973.644</v>
      </c>
      <c r="F50" s="105">
        <v>1322077.06702</v>
      </c>
      <c r="G50" s="107">
        <f>E50/$E$55</f>
        <v>0.77933753227826963</v>
      </c>
      <c r="H50" s="107">
        <f>(E50-I50)/I50</f>
        <v>0.23430268164760965</v>
      </c>
      <c r="I50" s="462">
        <v>100440.22899999999</v>
      </c>
      <c r="J50" s="118">
        <v>1071100.95514</v>
      </c>
      <c r="K50" s="401">
        <f>I50/$I$55</f>
        <v>0.76566182699972973</v>
      </c>
    </row>
    <row r="51" spans="1:11" ht="11.1" customHeight="1">
      <c r="A51" s="720"/>
      <c r="B51" s="721"/>
      <c r="C51" s="345" t="s">
        <v>5</v>
      </c>
      <c r="D51" s="100">
        <v>315</v>
      </c>
      <c r="E51" s="101">
        <v>4986.7790000000005</v>
      </c>
      <c r="F51" s="100">
        <v>53219.971990000027</v>
      </c>
      <c r="G51" s="103">
        <f t="shared" ref="G51:G54" si="16">E51/$E$55</f>
        <v>3.1348469839904823E-2</v>
      </c>
      <c r="H51" s="103">
        <f t="shared" ref="H51:H54" si="17">(E51-I51)/I51</f>
        <v>8.2741439569298705E-2</v>
      </c>
      <c r="I51" s="104">
        <v>4605.6970000000001</v>
      </c>
      <c r="J51" s="117">
        <v>49130.110190000007</v>
      </c>
      <c r="K51" s="402">
        <f t="shared" ref="K51:K54" si="18">I51/$I$55</f>
        <v>3.5109501588523606E-2</v>
      </c>
    </row>
    <row r="52" spans="1:11" ht="11.1" customHeight="1">
      <c r="A52" s="720"/>
      <c r="B52" s="721"/>
      <c r="C52" s="345" t="s">
        <v>6</v>
      </c>
      <c r="D52" s="100">
        <v>13038</v>
      </c>
      <c r="E52" s="101">
        <v>9369.402</v>
      </c>
      <c r="F52" s="100">
        <v>99971.750499999995</v>
      </c>
      <c r="G52" s="103">
        <f t="shared" si="16"/>
        <v>5.8899024002255544E-2</v>
      </c>
      <c r="H52" s="103">
        <f t="shared" si="17"/>
        <v>9.8682013392346252E-2</v>
      </c>
      <c r="I52" s="104">
        <v>8527.8559999999998</v>
      </c>
      <c r="J52" s="117">
        <v>90952.423740000013</v>
      </c>
      <c r="K52" s="402">
        <f t="shared" si="18"/>
        <v>6.5008352433670855E-2</v>
      </c>
    </row>
    <row r="53" spans="1:11" ht="11.1" customHeight="1">
      <c r="A53" s="720"/>
      <c r="B53" s="721"/>
      <c r="C53" s="345" t="s">
        <v>7</v>
      </c>
      <c r="D53" s="100">
        <v>209234</v>
      </c>
      <c r="E53" s="101">
        <v>20342.3</v>
      </c>
      <c r="F53" s="100">
        <v>217095.4</v>
      </c>
      <c r="G53" s="103">
        <f t="shared" si="16"/>
        <v>0.12787813095874026</v>
      </c>
      <c r="H53" s="103">
        <f t="shared" si="17"/>
        <v>0.18048188855746791</v>
      </c>
      <c r="I53" s="104">
        <v>17232.2</v>
      </c>
      <c r="J53" s="117">
        <v>183822.4</v>
      </c>
      <c r="K53" s="402">
        <f t="shared" si="18"/>
        <v>0.13136208336626498</v>
      </c>
    </row>
    <row r="54" spans="1:11" ht="11.1" customHeight="1">
      <c r="A54" s="720"/>
      <c r="B54" s="721"/>
      <c r="C54" s="345" t="s">
        <v>107</v>
      </c>
      <c r="D54" s="100">
        <v>19</v>
      </c>
      <c r="E54" s="101">
        <v>403.55</v>
      </c>
      <c r="F54" s="100">
        <v>4306.7375099999999</v>
      </c>
      <c r="G54" s="103">
        <f t="shared" si="16"/>
        <v>2.5368429208299766E-3</v>
      </c>
      <c r="H54" s="103">
        <f t="shared" si="17"/>
        <v>7.6288318851247872E-2</v>
      </c>
      <c r="I54" s="104">
        <v>374.94600000000003</v>
      </c>
      <c r="J54" s="117">
        <v>3999.6841099999992</v>
      </c>
      <c r="K54" s="402">
        <f t="shared" si="18"/>
        <v>2.8582356118108882E-3</v>
      </c>
    </row>
    <row r="55" spans="1:11" ht="11.1" customHeight="1">
      <c r="A55" s="720"/>
      <c r="B55" s="721"/>
      <c r="C55" s="318" t="s">
        <v>0</v>
      </c>
      <c r="D55" s="319">
        <v>222736</v>
      </c>
      <c r="E55" s="320">
        <v>159075.67499999996</v>
      </c>
      <c r="F55" s="319">
        <v>1696670.9270199998</v>
      </c>
      <c r="G55" s="323">
        <f>SUM(G50:G54)</f>
        <v>1.0000000000000002</v>
      </c>
      <c r="H55" s="323">
        <f t="shared" ref="H55" si="19">(E55-I55)/I55</f>
        <v>0.21264331199120634</v>
      </c>
      <c r="I55" s="324">
        <v>131180.92799999999</v>
      </c>
      <c r="J55" s="329">
        <v>1399005.5731799998</v>
      </c>
      <c r="K55" s="403">
        <f>SUM(K50:K54)</f>
        <v>1.0000000000000002</v>
      </c>
    </row>
    <row r="56" spans="1:11" ht="11.1" customHeight="1">
      <c r="A56" s="722" t="str">
        <f>'3.1'!G6</f>
        <v>I. čtvrtletí</v>
      </c>
      <c r="B56" s="723"/>
      <c r="C56" s="345" t="s">
        <v>4</v>
      </c>
      <c r="D56" s="100">
        <f>D50</f>
        <v>130</v>
      </c>
      <c r="E56" s="101">
        <f>E38+E44+E50</f>
        <v>348892.01800000004</v>
      </c>
      <c r="F56" s="100">
        <f>F38+F44+F50</f>
        <v>3723315.4947300004</v>
      </c>
      <c r="G56" s="103">
        <f>E56/$E$61</f>
        <v>0.74309137373239786</v>
      </c>
      <c r="H56" s="103">
        <f>(E56-I56)/I56</f>
        <v>2.7815842956186155E-2</v>
      </c>
      <c r="I56" s="104">
        <f>I38+I44+I50</f>
        <v>339449.93199999997</v>
      </c>
      <c r="J56" s="117">
        <f>J38+J44+J50</f>
        <v>3620239.3961700005</v>
      </c>
      <c r="K56" s="402">
        <f>I56/$I$61</f>
        <v>0.75975170096342537</v>
      </c>
    </row>
    <row r="57" spans="1:11" ht="11.1" customHeight="1">
      <c r="A57" s="720"/>
      <c r="B57" s="721"/>
      <c r="C57" s="345" t="s">
        <v>5</v>
      </c>
      <c r="D57" s="100">
        <f>D51</f>
        <v>315</v>
      </c>
      <c r="E57" s="101">
        <f t="shared" ref="E57:F58" si="20">E39+E45+E51</f>
        <v>17197.75</v>
      </c>
      <c r="F57" s="100">
        <f t="shared" si="20"/>
        <v>183703.40046999999</v>
      </c>
      <c r="G57" s="103">
        <f t="shared" ref="G57:G60" si="21">E57/$E$61</f>
        <v>3.6628810672895196E-2</v>
      </c>
      <c r="H57" s="103">
        <f t="shared" ref="H57:H60" si="22">(E57-I57)/I57</f>
        <v>0.14296987873696201</v>
      </c>
      <c r="I57" s="104">
        <f t="shared" ref="I57:J57" si="23">I39+I45+I51</f>
        <v>15046.547</v>
      </c>
      <c r="J57" s="117">
        <f t="shared" si="23"/>
        <v>160483.86472999997</v>
      </c>
      <c r="K57" s="402">
        <f t="shared" ref="K57:K60" si="24">I57/$I$61</f>
        <v>3.3676953798524034E-2</v>
      </c>
    </row>
    <row r="58" spans="1:11" ht="11.1" customHeight="1">
      <c r="A58" s="720"/>
      <c r="B58" s="721"/>
      <c r="C58" s="345" t="s">
        <v>6</v>
      </c>
      <c r="D58" s="100">
        <f>D52</f>
        <v>13038</v>
      </c>
      <c r="E58" s="101">
        <f>E40+E46+E52</f>
        <v>32437.641000000003</v>
      </c>
      <c r="F58" s="100">
        <f t="shared" si="20"/>
        <v>346430.09338999994</v>
      </c>
      <c r="G58" s="103">
        <f t="shared" si="21"/>
        <v>6.9087654539945226E-2</v>
      </c>
      <c r="H58" s="103">
        <f t="shared" si="22"/>
        <v>9.176346927349209E-2</v>
      </c>
      <c r="I58" s="104">
        <f>I40+I46+I52</f>
        <v>29711.235000000001</v>
      </c>
      <c r="J58" s="117">
        <f t="shared" ref="J58" si="25">J40+J46+J52</f>
        <v>316867.73621</v>
      </c>
      <c r="K58" s="402">
        <f t="shared" si="24"/>
        <v>6.649923656185637E-2</v>
      </c>
    </row>
    <row r="59" spans="1:11" ht="11.1" customHeight="1">
      <c r="A59" s="720"/>
      <c r="B59" s="721"/>
      <c r="C59" s="345" t="s">
        <v>7</v>
      </c>
      <c r="D59" s="100">
        <f>D53</f>
        <v>209234</v>
      </c>
      <c r="E59" s="101">
        <f t="shared" ref="E59:F60" si="26">E41+E47+E53</f>
        <v>69801.399999999994</v>
      </c>
      <c r="F59" s="100">
        <f t="shared" si="26"/>
        <v>745602.1</v>
      </c>
      <c r="G59" s="103">
        <f t="shared" si="21"/>
        <v>0.14866725387350244</v>
      </c>
      <c r="H59" s="103">
        <f t="shared" si="22"/>
        <v>0.13639567917816461</v>
      </c>
      <c r="I59" s="104">
        <f t="shared" ref="I59:J59" si="27">I41+I47+I53</f>
        <v>61423.5</v>
      </c>
      <c r="J59" s="117">
        <f t="shared" si="27"/>
        <v>655132.4</v>
      </c>
      <c r="K59" s="402">
        <f t="shared" si="24"/>
        <v>0.13747714818846085</v>
      </c>
    </row>
    <row r="60" spans="1:11" ht="11.1" customHeight="1">
      <c r="A60" s="720"/>
      <c r="B60" s="721"/>
      <c r="C60" s="345" t="s">
        <v>107</v>
      </c>
      <c r="D60" s="100">
        <f>D54</f>
        <v>19</v>
      </c>
      <c r="E60" s="101">
        <f>E42+E48+E54</f>
        <v>1185.48</v>
      </c>
      <c r="F60" s="100">
        <f t="shared" si="26"/>
        <v>12662.25346</v>
      </c>
      <c r="G60" s="103">
        <f t="shared" si="21"/>
        <v>2.5249071812593971E-3</v>
      </c>
      <c r="H60" s="103">
        <f t="shared" si="22"/>
        <v>2.2490865996667272E-2</v>
      </c>
      <c r="I60" s="104">
        <f>I42+I48+I54</f>
        <v>1159.404</v>
      </c>
      <c r="J60" s="117">
        <f t="shared" ref="J60" si="28">J42+J48+J54</f>
        <v>12366.167170000001</v>
      </c>
      <c r="K60" s="402">
        <f t="shared" si="24"/>
        <v>2.5949604877334291E-3</v>
      </c>
    </row>
    <row r="61" spans="1:11" ht="11.1" customHeight="1">
      <c r="A61" s="720"/>
      <c r="B61" s="721"/>
      <c r="C61" s="318" t="s">
        <v>0</v>
      </c>
      <c r="D61" s="319">
        <f>SUM(D56:D60)</f>
        <v>222736</v>
      </c>
      <c r="E61" s="320">
        <f>SUM(E56:E60)</f>
        <v>469514.28899999999</v>
      </c>
      <c r="F61" s="319">
        <f>SUM(F56:F60)</f>
        <v>5011713.3420500001</v>
      </c>
      <c r="G61" s="323">
        <f>SUM(G56:G60)</f>
        <v>1</v>
      </c>
      <c r="H61" s="323">
        <f>(E61-I61)/I61</f>
        <v>5.0859776558692268E-2</v>
      </c>
      <c r="I61" s="324">
        <f>SUM(I56:I60)</f>
        <v>446790.61799999996</v>
      </c>
      <c r="J61" s="329">
        <f>SUM(J56:J60)</f>
        <v>4765089.5642800014</v>
      </c>
      <c r="K61" s="403">
        <f>SUM(K56:K60)</f>
        <v>1</v>
      </c>
    </row>
    <row r="62" spans="1:11" ht="15" customHeight="1">
      <c r="A62" s="99"/>
      <c r="B62" s="99"/>
      <c r="C62" s="99"/>
      <c r="D62" s="99"/>
      <c r="E62" s="99"/>
      <c r="F62" s="99"/>
      <c r="G62" s="99"/>
      <c r="H62" s="99"/>
      <c r="I62" s="99"/>
      <c r="J62" s="99"/>
      <c r="K62" s="99"/>
    </row>
    <row r="63" spans="1:11" ht="15" customHeight="1">
      <c r="A63" s="99"/>
      <c r="B63" s="99"/>
      <c r="C63" s="99"/>
      <c r="D63" s="99"/>
      <c r="E63" s="99"/>
      <c r="F63" s="99"/>
      <c r="G63" s="99"/>
      <c r="H63" s="99"/>
      <c r="I63" s="99"/>
      <c r="J63" s="99"/>
      <c r="K63" s="99"/>
    </row>
    <row r="64" spans="1:11" ht="15" customHeight="1">
      <c r="A64" s="99"/>
      <c r="B64" s="99"/>
      <c r="C64" s="99"/>
      <c r="D64" s="99"/>
      <c r="E64" s="99"/>
      <c r="F64" s="99"/>
      <c r="G64" s="99"/>
      <c r="H64" s="99"/>
      <c r="I64" s="99"/>
      <c r="J64" s="99"/>
      <c r="K64" s="99"/>
    </row>
    <row r="65" spans="1:11" ht="15" customHeight="1">
      <c r="A65" s="99"/>
      <c r="B65" s="99"/>
      <c r="C65" s="99"/>
      <c r="D65" s="99"/>
      <c r="E65" s="99"/>
      <c r="F65" s="99"/>
      <c r="G65" s="99"/>
      <c r="H65" s="99"/>
      <c r="I65" s="99"/>
      <c r="J65" s="99"/>
      <c r="K65" s="99"/>
    </row>
    <row r="66" spans="1:11" ht="15" customHeight="1">
      <c r="A66" s="99"/>
      <c r="B66" s="99"/>
      <c r="C66" s="99"/>
      <c r="D66" s="99"/>
      <c r="E66" s="99"/>
      <c r="F66" s="99"/>
      <c r="G66" s="99"/>
      <c r="H66" s="99"/>
      <c r="I66" s="99"/>
      <c r="J66" s="99"/>
      <c r="K66" s="99"/>
    </row>
    <row r="67" spans="1:11" ht="15" customHeight="1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99"/>
    </row>
    <row r="68" spans="1:11" ht="15" customHeight="1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</row>
    <row r="69" spans="1:11" ht="15" customHeight="1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</row>
    <row r="70" spans="1:11" ht="15" customHeight="1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</row>
    <row r="71" spans="1:11" ht="15" customHeight="1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</row>
    <row r="72" spans="1:11" ht="15" customHeight="1">
      <c r="A72" s="99"/>
      <c r="B72" s="99"/>
      <c r="C72" s="99"/>
      <c r="D72" s="99"/>
      <c r="E72" s="99"/>
      <c r="F72" s="99"/>
      <c r="G72" s="99"/>
      <c r="H72" s="99"/>
      <c r="I72" s="99"/>
      <c r="J72" s="99"/>
      <c r="K72" s="99"/>
    </row>
    <row r="73" spans="1:11" ht="15" customHeight="1">
      <c r="A73" s="99"/>
      <c r="B73" s="99"/>
      <c r="C73" s="99"/>
      <c r="D73" s="99"/>
      <c r="E73" s="99"/>
      <c r="F73" s="99"/>
      <c r="G73" s="99"/>
      <c r="H73" s="99"/>
      <c r="I73" s="99"/>
      <c r="J73" s="99"/>
      <c r="K73" s="99"/>
    </row>
    <row r="74" spans="1:11" ht="15" customHeight="1">
      <c r="A74" s="99"/>
      <c r="B74" s="99"/>
      <c r="C74" s="99"/>
      <c r="D74" s="99"/>
      <c r="E74" s="99"/>
      <c r="F74" s="99"/>
      <c r="G74" s="99"/>
      <c r="H74" s="99"/>
      <c r="I74" s="99"/>
      <c r="J74" s="99"/>
      <c r="K74" s="99"/>
    </row>
    <row r="75" spans="1:11" ht="15" customHeight="1">
      <c r="A75" s="99"/>
      <c r="B75" s="99"/>
      <c r="C75" s="99"/>
      <c r="D75" s="99"/>
      <c r="E75" s="99"/>
      <c r="F75" s="99"/>
      <c r="G75" s="99"/>
      <c r="H75" s="99"/>
      <c r="I75" s="99"/>
      <c r="J75" s="99"/>
      <c r="K75" s="99"/>
    </row>
    <row r="76" spans="1:11" ht="15" customHeight="1">
      <c r="A76" s="99"/>
      <c r="B76" s="99"/>
      <c r="C76" s="99"/>
      <c r="D76" s="99"/>
      <c r="E76" s="99"/>
      <c r="F76" s="99"/>
      <c r="G76" s="99"/>
      <c r="H76" s="99"/>
      <c r="I76" s="99"/>
      <c r="J76" s="99"/>
      <c r="K76" s="99"/>
    </row>
    <row r="77" spans="1:11" ht="15" customHeight="1">
      <c r="A77" s="99"/>
      <c r="B77" s="99"/>
      <c r="C77" s="99"/>
      <c r="D77" s="99"/>
      <c r="E77" s="99"/>
      <c r="F77" s="99"/>
      <c r="G77" s="99"/>
      <c r="H77" s="99"/>
      <c r="I77" s="99"/>
      <c r="J77" s="99"/>
      <c r="K77" s="99"/>
    </row>
    <row r="78" spans="1:11" ht="15" customHeight="1">
      <c r="A78" s="99"/>
      <c r="B78" s="99"/>
      <c r="C78" s="99"/>
      <c r="D78" s="99"/>
      <c r="E78" s="99"/>
      <c r="F78" s="99"/>
      <c r="G78" s="99"/>
      <c r="H78" s="99"/>
      <c r="I78" s="99"/>
      <c r="J78" s="99"/>
      <c r="K78" s="99"/>
    </row>
    <row r="79" spans="1:11" ht="15" customHeight="1">
      <c r="A79" s="99"/>
      <c r="B79" s="99"/>
      <c r="C79" s="99"/>
      <c r="D79" s="99"/>
      <c r="E79" s="99"/>
      <c r="F79" s="99"/>
      <c r="G79" s="99"/>
      <c r="H79" s="99"/>
      <c r="I79" s="99"/>
      <c r="J79" s="99"/>
      <c r="K79" s="99"/>
    </row>
    <row r="80" spans="1:11" ht="15" customHeight="1">
      <c r="A80" s="99"/>
      <c r="B80" s="99"/>
      <c r="C80" s="99"/>
      <c r="D80" s="99"/>
      <c r="E80" s="99"/>
      <c r="F80" s="99"/>
      <c r="G80" s="99"/>
      <c r="H80" s="99"/>
      <c r="I80" s="99"/>
      <c r="J80" s="99"/>
      <c r="K80" s="99"/>
    </row>
    <row r="81" spans="1:11" ht="15" customHeight="1">
      <c r="A81" s="99"/>
      <c r="B81" s="99"/>
      <c r="C81" s="99"/>
      <c r="D81" s="99"/>
      <c r="E81" s="99"/>
      <c r="F81" s="99"/>
      <c r="G81" s="99"/>
      <c r="H81" s="99"/>
      <c r="I81" s="99"/>
      <c r="J81" s="99"/>
      <c r="K81" s="99"/>
    </row>
    <row r="82" spans="1:11" ht="15" customHeight="1">
      <c r="A82" s="99"/>
      <c r="B82" s="99"/>
      <c r="C82" s="99"/>
      <c r="D82" s="99"/>
      <c r="E82" s="99"/>
      <c r="F82" s="99"/>
      <c r="G82" s="99"/>
      <c r="H82" s="99"/>
      <c r="I82" s="99"/>
      <c r="J82" s="99"/>
      <c r="K82" s="99"/>
    </row>
    <row r="83" spans="1:11" ht="15" customHeight="1">
      <c r="A83" s="99"/>
      <c r="B83" s="99"/>
      <c r="C83" s="99"/>
      <c r="D83" s="99"/>
      <c r="E83" s="99"/>
      <c r="F83" s="99"/>
      <c r="G83" s="99"/>
      <c r="H83" s="99"/>
      <c r="I83" s="99"/>
      <c r="J83" s="99"/>
      <c r="K83" s="99"/>
    </row>
    <row r="84" spans="1:11" ht="15" customHeight="1">
      <c r="A84" s="99"/>
      <c r="B84" s="99"/>
      <c r="C84" s="99"/>
      <c r="D84" s="99"/>
      <c r="E84" s="99"/>
      <c r="F84" s="99"/>
      <c r="G84" s="99"/>
      <c r="H84" s="99"/>
      <c r="I84" s="99"/>
      <c r="J84" s="99"/>
      <c r="K84" s="99"/>
    </row>
    <row r="85" spans="1:11" ht="15" customHeight="1">
      <c r="A85" s="99"/>
      <c r="B85" s="99"/>
      <c r="C85" s="99"/>
      <c r="D85" s="99"/>
      <c r="E85" s="99"/>
      <c r="F85" s="99"/>
      <c r="G85" s="99"/>
      <c r="H85" s="99"/>
      <c r="I85" s="99"/>
      <c r="J85" s="99"/>
      <c r="K85" s="99"/>
    </row>
    <row r="86" spans="1:11" ht="15" customHeight="1">
      <c r="A86" s="99"/>
      <c r="B86" s="99"/>
      <c r="C86" s="99"/>
      <c r="D86" s="99"/>
      <c r="E86" s="99"/>
      <c r="F86" s="99"/>
      <c r="G86" s="99"/>
      <c r="H86" s="99"/>
      <c r="I86" s="99"/>
      <c r="J86" s="99"/>
      <c r="K86" s="99"/>
    </row>
    <row r="87" spans="1:11" ht="15" customHeight="1">
      <c r="A87" s="99"/>
      <c r="B87" s="99"/>
      <c r="C87" s="99"/>
      <c r="D87" s="99"/>
      <c r="E87" s="99"/>
      <c r="F87" s="99"/>
      <c r="G87" s="99"/>
      <c r="H87" s="99"/>
      <c r="I87" s="99"/>
      <c r="J87" s="99"/>
      <c r="K87" s="99"/>
    </row>
    <row r="88" spans="1:11" ht="15" customHeight="1">
      <c r="A88" s="99"/>
      <c r="B88" s="99"/>
      <c r="C88" s="99"/>
      <c r="D88" s="99"/>
      <c r="E88" s="99"/>
      <c r="F88" s="99"/>
      <c r="G88" s="99"/>
      <c r="H88" s="99"/>
      <c r="I88" s="99"/>
      <c r="J88" s="99"/>
      <c r="K88" s="99"/>
    </row>
    <row r="89" spans="1:11" ht="15" customHeight="1">
      <c r="A89" s="99"/>
      <c r="B89" s="99"/>
      <c r="C89" s="99"/>
      <c r="D89" s="99"/>
      <c r="E89" s="99"/>
      <c r="F89" s="99"/>
      <c r="G89" s="99"/>
      <c r="H89" s="99"/>
      <c r="I89" s="99"/>
      <c r="J89" s="99"/>
      <c r="K89" s="99"/>
    </row>
    <row r="90" spans="1:11" ht="15" customHeight="1">
      <c r="A90" s="99"/>
      <c r="B90" s="99"/>
      <c r="C90" s="99"/>
      <c r="D90" s="99"/>
      <c r="E90" s="99"/>
      <c r="F90" s="99"/>
      <c r="G90" s="99"/>
      <c r="H90" s="99"/>
      <c r="I90" s="99"/>
      <c r="J90" s="99"/>
      <c r="K90" s="99"/>
    </row>
    <row r="91" spans="1:11" ht="15" customHeight="1">
      <c r="A91" s="99"/>
      <c r="B91" s="99"/>
      <c r="C91" s="99"/>
      <c r="D91" s="99"/>
      <c r="E91" s="99"/>
      <c r="F91" s="99"/>
      <c r="G91" s="99"/>
      <c r="H91" s="99"/>
      <c r="I91" s="99"/>
      <c r="J91" s="99"/>
      <c r="K91" s="99"/>
    </row>
    <row r="92" spans="1:11" ht="15" customHeight="1">
      <c r="A92" s="99"/>
      <c r="B92" s="99"/>
      <c r="C92" s="99"/>
      <c r="D92" s="99"/>
      <c r="E92" s="99"/>
      <c r="F92" s="99"/>
      <c r="G92" s="99"/>
      <c r="H92" s="99"/>
      <c r="I92" s="99"/>
      <c r="J92" s="99"/>
      <c r="K92" s="99"/>
    </row>
    <row r="93" spans="1:11" ht="15" customHeight="1">
      <c r="A93" s="99"/>
      <c r="B93" s="99"/>
      <c r="C93" s="99"/>
      <c r="D93" s="99"/>
      <c r="E93" s="99"/>
      <c r="F93" s="99"/>
      <c r="G93" s="99"/>
      <c r="H93" s="99"/>
      <c r="I93" s="99"/>
      <c r="J93" s="99"/>
      <c r="K93" s="99"/>
    </row>
    <row r="94" spans="1:11" ht="15" customHeight="1">
      <c r="A94" s="99"/>
      <c r="B94" s="99"/>
      <c r="C94" s="99"/>
      <c r="D94" s="99"/>
      <c r="E94" s="99"/>
      <c r="F94" s="99"/>
      <c r="G94" s="99"/>
      <c r="H94" s="99"/>
      <c r="I94" s="99"/>
      <c r="J94" s="99"/>
      <c r="K94" s="99"/>
    </row>
    <row r="95" spans="1:11" ht="15" customHeight="1">
      <c r="A95" s="99"/>
      <c r="B95" s="99"/>
      <c r="C95" s="99"/>
      <c r="D95" s="99"/>
      <c r="E95" s="99"/>
      <c r="F95" s="99"/>
      <c r="G95" s="99"/>
      <c r="H95" s="99"/>
      <c r="I95" s="99"/>
      <c r="J95" s="99"/>
      <c r="K95" s="99"/>
    </row>
    <row r="96" spans="1:11" ht="15" customHeight="1">
      <c r="A96" s="99"/>
      <c r="B96" s="99"/>
      <c r="C96" s="99"/>
      <c r="D96" s="99"/>
      <c r="E96" s="99"/>
      <c r="F96" s="99"/>
      <c r="G96" s="99"/>
      <c r="H96" s="99"/>
      <c r="I96" s="99"/>
      <c r="J96" s="99"/>
      <c r="K96" s="99"/>
    </row>
    <row r="97" spans="1:11" ht="15" customHeight="1">
      <c r="A97" s="99"/>
      <c r="B97" s="99"/>
      <c r="C97" s="99"/>
      <c r="D97" s="99"/>
      <c r="E97" s="99"/>
      <c r="F97" s="99"/>
      <c r="G97" s="99"/>
      <c r="H97" s="99"/>
      <c r="I97" s="99"/>
      <c r="J97" s="99"/>
      <c r="K97" s="99"/>
    </row>
    <row r="98" spans="1:11" ht="15" customHeight="1">
      <c r="A98" s="99"/>
      <c r="B98" s="99"/>
      <c r="C98" s="99"/>
      <c r="D98" s="99"/>
      <c r="E98" s="99"/>
      <c r="F98" s="99"/>
      <c r="G98" s="99"/>
      <c r="H98" s="99"/>
      <c r="I98" s="99"/>
      <c r="J98" s="99"/>
      <c r="K98" s="99"/>
    </row>
    <row r="99" spans="1:11" ht="15" customHeight="1">
      <c r="A99" s="99"/>
      <c r="B99" s="99"/>
      <c r="C99" s="99"/>
      <c r="D99" s="99"/>
      <c r="E99" s="99"/>
      <c r="F99" s="99"/>
      <c r="G99" s="99"/>
      <c r="H99" s="99"/>
      <c r="I99" s="99"/>
      <c r="J99" s="99"/>
      <c r="K99" s="99"/>
    </row>
    <row r="100" spans="1:11" ht="15" customHeight="1">
      <c r="A100" s="99"/>
      <c r="B100" s="99"/>
      <c r="C100" s="99"/>
      <c r="D100" s="99"/>
      <c r="E100" s="99"/>
      <c r="F100" s="99"/>
      <c r="G100" s="99"/>
      <c r="H100" s="99"/>
      <c r="I100" s="99"/>
      <c r="J100" s="99"/>
      <c r="K100" s="99"/>
    </row>
    <row r="101" spans="1:11" ht="15" customHeight="1">
      <c r="A101" s="99"/>
      <c r="B101" s="99"/>
      <c r="C101" s="99"/>
      <c r="D101" s="99"/>
      <c r="E101" s="99"/>
      <c r="F101" s="99"/>
      <c r="G101" s="99"/>
      <c r="H101" s="99"/>
      <c r="I101" s="99"/>
      <c r="J101" s="99"/>
      <c r="K101" s="99"/>
    </row>
    <row r="102" spans="1:11" ht="15" customHeight="1">
      <c r="A102" s="99"/>
      <c r="B102" s="99"/>
      <c r="C102" s="99"/>
      <c r="D102" s="99"/>
      <c r="E102" s="99"/>
      <c r="F102" s="99"/>
      <c r="G102" s="99"/>
      <c r="H102" s="99"/>
      <c r="I102" s="99"/>
      <c r="J102" s="99"/>
      <c r="K102" s="99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1:K1"/>
    <mergeCell ref="A2:C2"/>
    <mergeCell ref="A8:B13"/>
    <mergeCell ref="A14:B19"/>
    <mergeCell ref="A20:B25"/>
    <mergeCell ref="H5:H7"/>
    <mergeCell ref="A3:D3"/>
    <mergeCell ref="E4:G4"/>
    <mergeCell ref="I4:K4"/>
    <mergeCell ref="D6:D7"/>
    <mergeCell ref="A7:B7"/>
    <mergeCell ref="E5:F6"/>
    <mergeCell ref="I5:J6"/>
    <mergeCell ref="G5:G7"/>
    <mergeCell ref="K5:K7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7"/>
    <mergeCell ref="K35:K37"/>
    <mergeCell ref="A38:B43"/>
    <mergeCell ref="A44:B49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9"/>
  <dimension ref="A1:T119"/>
  <sheetViews>
    <sheetView showGridLines="0" zoomScaleNormal="100" zoomScaleSheetLayoutView="100" workbookViewId="0">
      <selection activeCell="M4" sqref="M4"/>
    </sheetView>
  </sheetViews>
  <sheetFormatPr defaultColWidth="9.109375" defaultRowHeight="13.8"/>
  <cols>
    <col min="1" max="1" width="9.44140625" style="212" customWidth="1"/>
    <col min="2" max="2" width="3.88671875" style="212" customWidth="1"/>
    <col min="3" max="11" width="9.5546875" style="212" customWidth="1"/>
    <col min="12" max="13" width="9.109375" style="212"/>
    <col min="14" max="14" width="11.109375" style="212" customWidth="1"/>
    <col min="15" max="16384" width="9.109375" style="212"/>
  </cols>
  <sheetData>
    <row r="1" spans="1:16" s="224" customFormat="1" ht="15.6">
      <c r="A1" s="734" t="s">
        <v>253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</row>
    <row r="2" spans="1:16" ht="6" customHeight="1">
      <c r="A2" s="690"/>
      <c r="B2" s="690"/>
      <c r="C2" s="690"/>
      <c r="D2" s="214"/>
      <c r="E2" s="214"/>
      <c r="F2" s="215"/>
      <c r="G2" s="216"/>
      <c r="H2" s="216"/>
      <c r="I2" s="216"/>
      <c r="J2" s="81"/>
      <c r="K2" s="81"/>
    </row>
    <row r="3" spans="1:16" ht="12.9" customHeight="1">
      <c r="A3" s="739" t="s">
        <v>48</v>
      </c>
      <c r="B3" s="739"/>
      <c r="C3" s="739"/>
      <c r="D3" s="740"/>
      <c r="E3" s="397"/>
      <c r="F3" s="398"/>
      <c r="G3" s="289"/>
      <c r="H3" s="290"/>
      <c r="I3" s="398"/>
      <c r="J3" s="399"/>
      <c r="K3" s="399"/>
    </row>
    <row r="4" spans="1:16" ht="24.9" customHeight="1">
      <c r="A4" s="291"/>
      <c r="B4" s="291"/>
      <c r="C4" s="291"/>
      <c r="D4" s="280"/>
      <c r="E4" s="699">
        <f>'3.1'!D4</f>
        <v>2021</v>
      </c>
      <c r="F4" s="700"/>
      <c r="G4" s="701"/>
      <c r="H4" s="292"/>
      <c r="I4" s="702">
        <f>E4-1</f>
        <v>2020</v>
      </c>
      <c r="J4" s="703"/>
      <c r="K4" s="703"/>
    </row>
    <row r="5" spans="1:16" ht="24.9" customHeight="1">
      <c r="A5" s="400"/>
      <c r="B5" s="293"/>
      <c r="C5" s="294"/>
      <c r="D5" s="295"/>
      <c r="E5" s="695" t="s">
        <v>65</v>
      </c>
      <c r="F5" s="698"/>
      <c r="G5" s="745" t="s">
        <v>35</v>
      </c>
      <c r="H5" s="706" t="s">
        <v>270</v>
      </c>
      <c r="I5" s="751" t="s">
        <v>65</v>
      </c>
      <c r="J5" s="752"/>
      <c r="K5" s="691" t="s">
        <v>35</v>
      </c>
    </row>
    <row r="6" spans="1:16" ht="24.9" customHeight="1">
      <c r="A6" s="400"/>
      <c r="B6" s="296"/>
      <c r="C6" s="296"/>
      <c r="D6" s="704" t="s">
        <v>211</v>
      </c>
      <c r="E6" s="697"/>
      <c r="F6" s="704"/>
      <c r="G6" s="706"/>
      <c r="H6" s="706"/>
      <c r="I6" s="751"/>
      <c r="J6" s="753"/>
      <c r="K6" s="693"/>
    </row>
    <row r="7" spans="1:16" ht="15" customHeight="1">
      <c r="A7" s="754" t="s">
        <v>210</v>
      </c>
      <c r="B7" s="754"/>
      <c r="C7" s="348" t="s">
        <v>237</v>
      </c>
      <c r="D7" s="705"/>
      <c r="E7" s="347" t="s">
        <v>278</v>
      </c>
      <c r="F7" s="630" t="s">
        <v>273</v>
      </c>
      <c r="G7" s="707"/>
      <c r="H7" s="707"/>
      <c r="I7" s="297" t="s">
        <v>279</v>
      </c>
      <c r="J7" s="298" t="s">
        <v>273</v>
      </c>
      <c r="K7" s="750"/>
    </row>
    <row r="8" spans="1:16" ht="11.1" customHeight="1">
      <c r="A8" s="714" t="str">
        <f>'3.1'!D6</f>
        <v>leden</v>
      </c>
      <c r="B8" s="715"/>
      <c r="C8" s="345" t="s">
        <v>4</v>
      </c>
      <c r="D8" s="105">
        <v>96</v>
      </c>
      <c r="E8" s="101">
        <v>14201.670360000002</v>
      </c>
      <c r="F8" s="105">
        <v>151719.17999999993</v>
      </c>
      <c r="G8" s="107">
        <f>E8/$E$13</f>
        <v>0.27996758378776787</v>
      </c>
      <c r="H8" s="107">
        <f>(E8-I8)/I8</f>
        <v>7.1655867482246879E-2</v>
      </c>
      <c r="I8" s="104">
        <v>13252.081</v>
      </c>
      <c r="J8" s="118">
        <v>141361.72795000003</v>
      </c>
      <c r="K8" s="401">
        <f>I8/$I$13</f>
        <v>0.26913431238491703</v>
      </c>
    </row>
    <row r="9" spans="1:16" ht="11.1" customHeight="1">
      <c r="A9" s="716"/>
      <c r="B9" s="717"/>
      <c r="C9" s="345" t="s">
        <v>5</v>
      </c>
      <c r="D9" s="100">
        <v>328</v>
      </c>
      <c r="E9" s="101">
        <v>6067.2387900000003</v>
      </c>
      <c r="F9" s="100">
        <v>64814.656539999996</v>
      </c>
      <c r="G9" s="103">
        <f>E9/$E$13</f>
        <v>0.11960777438434506</v>
      </c>
      <c r="H9" s="103">
        <f>(E9-I9)/I9</f>
        <v>-1.5820578191980898E-2</v>
      </c>
      <c r="I9" s="104">
        <v>6164.7690000000002</v>
      </c>
      <c r="J9" s="117">
        <v>65768.319350000034</v>
      </c>
      <c r="K9" s="402">
        <f>I9/$I$13</f>
        <v>0.12519926989782607</v>
      </c>
      <c r="L9" s="218"/>
      <c r="N9" s="218"/>
      <c r="O9" s="218"/>
      <c r="P9" s="218"/>
    </row>
    <row r="10" spans="1:16" ht="11.1" customHeight="1">
      <c r="A10" s="716"/>
      <c r="B10" s="717"/>
      <c r="C10" s="345" t="s">
        <v>6</v>
      </c>
      <c r="D10" s="100">
        <v>10825</v>
      </c>
      <c r="E10" s="101">
        <v>11162.839019999999</v>
      </c>
      <c r="F10" s="100">
        <v>119252.56719</v>
      </c>
      <c r="G10" s="103">
        <f>E10/$E$13</f>
        <v>0.22006094983331342</v>
      </c>
      <c r="H10" s="103">
        <f t="shared" ref="H10:H12" si="0">(E10-I10)/I10</f>
        <v>-6.0145596933970412E-3</v>
      </c>
      <c r="I10" s="104">
        <v>11230.384840000001</v>
      </c>
      <c r="J10" s="117">
        <v>119797.92926999999</v>
      </c>
      <c r="K10" s="402">
        <f>I10/$I$13</f>
        <v>0.22807602079487718</v>
      </c>
      <c r="L10" s="218"/>
      <c r="N10" s="218"/>
      <c r="O10" s="218"/>
      <c r="P10" s="218"/>
    </row>
    <row r="11" spans="1:16" ht="11.1" customHeight="1">
      <c r="A11" s="716"/>
      <c r="B11" s="717"/>
      <c r="C11" s="345" t="s">
        <v>7</v>
      </c>
      <c r="D11" s="100">
        <v>109060</v>
      </c>
      <c r="E11" s="101">
        <v>19116.128789999999</v>
      </c>
      <c r="F11" s="100">
        <v>204229.67629999999</v>
      </c>
      <c r="G11" s="103">
        <f>E11/$E$13</f>
        <v>0.37684978266965535</v>
      </c>
      <c r="H11" s="103">
        <f t="shared" si="0"/>
        <v>3.8998345576947077E-2</v>
      </c>
      <c r="I11" s="104">
        <v>18398.613310000001</v>
      </c>
      <c r="J11" s="117">
        <v>196246.55199000001</v>
      </c>
      <c r="K11" s="402">
        <f>I11/$I$13</f>
        <v>0.37365438243418769</v>
      </c>
      <c r="L11" s="218"/>
      <c r="N11" s="218"/>
      <c r="O11" s="218"/>
      <c r="P11" s="218"/>
    </row>
    <row r="12" spans="1:16" ht="11.1" customHeight="1">
      <c r="A12" s="716"/>
      <c r="B12" s="717"/>
      <c r="C12" s="345" t="s">
        <v>107</v>
      </c>
      <c r="D12" s="100">
        <v>14</v>
      </c>
      <c r="E12" s="101">
        <v>178.24699999999999</v>
      </c>
      <c r="F12" s="100">
        <v>1903.9969700000001</v>
      </c>
      <c r="G12" s="103">
        <f>E12/$E$13</f>
        <v>3.5139093249181891E-3</v>
      </c>
      <c r="H12" s="103">
        <f t="shared" si="0"/>
        <v>-8.0290803269214936E-2</v>
      </c>
      <c r="I12" s="104">
        <v>193.80799999999999</v>
      </c>
      <c r="J12" s="117">
        <v>2067.8325500000001</v>
      </c>
      <c r="K12" s="402">
        <f>I12/$I$13</f>
        <v>3.9360144881921567E-3</v>
      </c>
      <c r="L12" s="218"/>
      <c r="N12" s="218"/>
      <c r="O12" s="218"/>
      <c r="P12" s="218"/>
    </row>
    <row r="13" spans="1:16" ht="11.1" customHeight="1">
      <c r="A13" s="718"/>
      <c r="B13" s="719"/>
      <c r="C13" s="318" t="s">
        <v>0</v>
      </c>
      <c r="D13" s="319">
        <v>120323</v>
      </c>
      <c r="E13" s="320">
        <v>50726.123960000004</v>
      </c>
      <c r="F13" s="319">
        <v>541920.07699999982</v>
      </c>
      <c r="G13" s="323">
        <f>SUM(G8:G12)</f>
        <v>0.99999999999999989</v>
      </c>
      <c r="H13" s="323">
        <f>(E13-I13)/I13</f>
        <v>3.0188427910051711E-2</v>
      </c>
      <c r="I13" s="324">
        <v>49239.656149999995</v>
      </c>
      <c r="J13" s="329">
        <v>525242.36111000006</v>
      </c>
      <c r="K13" s="403">
        <f>SUM(K8:K12)</f>
        <v>1.0000000000000002</v>
      </c>
      <c r="L13" s="218"/>
    </row>
    <row r="14" spans="1:16" ht="11.1" customHeight="1">
      <c r="A14" s="720" t="str">
        <f>'3.1'!E6</f>
        <v>únor</v>
      </c>
      <c r="B14" s="721"/>
      <c r="C14" s="345" t="s">
        <v>4</v>
      </c>
      <c r="D14" s="105">
        <v>96</v>
      </c>
      <c r="E14" s="101">
        <v>13269.980430000001</v>
      </c>
      <c r="F14" s="105">
        <v>141830.99861000007</v>
      </c>
      <c r="G14" s="107">
        <f>E14/$E$19</f>
        <v>0.2870716653070382</v>
      </c>
      <c r="H14" s="107">
        <f>(E14-I14)/I14</f>
        <v>0.13833470714751103</v>
      </c>
      <c r="I14" s="104">
        <v>11657.362590000001</v>
      </c>
      <c r="J14" s="118">
        <v>124359.25476000004</v>
      </c>
      <c r="K14" s="401">
        <f>I14/$I$19</f>
        <v>0.29674903326782193</v>
      </c>
      <c r="L14" s="218"/>
      <c r="M14" s="218"/>
    </row>
    <row r="15" spans="1:16" ht="11.1" customHeight="1">
      <c r="A15" s="720"/>
      <c r="B15" s="721"/>
      <c r="C15" s="345" t="s">
        <v>5</v>
      </c>
      <c r="D15" s="100">
        <v>327</v>
      </c>
      <c r="E15" s="101">
        <v>5328.7258499999998</v>
      </c>
      <c r="F15" s="100">
        <v>56956.546219999953</v>
      </c>
      <c r="G15" s="103">
        <f>E15/$E$19</f>
        <v>0.11527720118304367</v>
      </c>
      <c r="H15" s="103">
        <f>(E15-I15)/I15</f>
        <v>0.12472147939084265</v>
      </c>
      <c r="I15" s="104">
        <v>4737.8181599999998</v>
      </c>
      <c r="J15" s="117">
        <v>50545.27323999998</v>
      </c>
      <c r="K15" s="402">
        <f>I15/$I$19</f>
        <v>0.12060557848520441</v>
      </c>
      <c r="L15" s="219"/>
      <c r="M15" s="218"/>
    </row>
    <row r="16" spans="1:16" ht="11.1" customHeight="1">
      <c r="A16" s="720"/>
      <c r="B16" s="721"/>
      <c r="C16" s="345" t="s">
        <v>6</v>
      </c>
      <c r="D16" s="100">
        <v>10821</v>
      </c>
      <c r="E16" s="101">
        <v>10167.87336</v>
      </c>
      <c r="F16" s="100">
        <v>108675.99773999999</v>
      </c>
      <c r="G16" s="103">
        <f>E16/$E$19</f>
        <v>0.21996327375791536</v>
      </c>
      <c r="H16" s="103">
        <f t="shared" ref="H16:H19" si="1">(E16-I16)/I16</f>
        <v>0.20891625028377864</v>
      </c>
      <c r="I16" s="104">
        <v>8410.7342900000003</v>
      </c>
      <c r="J16" s="117">
        <v>89725.917409999995</v>
      </c>
      <c r="K16" s="402">
        <f>I16/$I$19</f>
        <v>0.21410308295386227</v>
      </c>
      <c r="L16" s="218"/>
      <c r="M16" s="218"/>
      <c r="N16" s="218"/>
      <c r="O16" s="218"/>
    </row>
    <row r="17" spans="1:20" ht="11.1" customHeight="1">
      <c r="A17" s="720"/>
      <c r="B17" s="721"/>
      <c r="C17" s="345" t="s">
        <v>7</v>
      </c>
      <c r="D17" s="100">
        <v>109019</v>
      </c>
      <c r="E17" s="101">
        <v>17279.541280000001</v>
      </c>
      <c r="F17" s="100">
        <v>184679.12159999998</v>
      </c>
      <c r="G17" s="103">
        <f>E17/$E$19</f>
        <v>0.37381115346462573</v>
      </c>
      <c r="H17" s="103">
        <f t="shared" si="1"/>
        <v>0.21031398402451004</v>
      </c>
      <c r="I17" s="104">
        <v>14276.9079</v>
      </c>
      <c r="J17" s="117">
        <v>152296.88271000001</v>
      </c>
      <c r="K17" s="402">
        <f>I17/$I$19</f>
        <v>0.36343200142140636</v>
      </c>
      <c r="L17" s="218"/>
      <c r="M17" s="218"/>
      <c r="N17" s="218"/>
      <c r="O17" s="218"/>
    </row>
    <row r="18" spans="1:20" ht="11.1" customHeight="1">
      <c r="A18" s="720"/>
      <c r="B18" s="721"/>
      <c r="C18" s="345" t="s">
        <v>107</v>
      </c>
      <c r="D18" s="100">
        <v>14</v>
      </c>
      <c r="E18" s="101">
        <v>179.202</v>
      </c>
      <c r="F18" s="100">
        <v>1915.4923000000001</v>
      </c>
      <c r="G18" s="103">
        <f>E18/$E$19</f>
        <v>3.8767062873770837E-3</v>
      </c>
      <c r="H18" s="103">
        <f t="shared" si="1"/>
        <v>-0.10734193104891136</v>
      </c>
      <c r="I18" s="104">
        <v>200.751</v>
      </c>
      <c r="J18" s="117">
        <v>2142.1784600000001</v>
      </c>
      <c r="K18" s="402">
        <f>I18/$I$19</f>
        <v>5.1103038717052133E-3</v>
      </c>
      <c r="L18" s="218"/>
      <c r="M18" s="218"/>
      <c r="N18" s="218"/>
      <c r="O18" s="218"/>
    </row>
    <row r="19" spans="1:20" ht="11.1" customHeight="1">
      <c r="A19" s="720"/>
      <c r="B19" s="721"/>
      <c r="C19" s="318" t="s">
        <v>0</v>
      </c>
      <c r="D19" s="319">
        <v>120277</v>
      </c>
      <c r="E19" s="320">
        <v>46225.322919999999</v>
      </c>
      <c r="F19" s="319">
        <v>494058.15646999999</v>
      </c>
      <c r="G19" s="323">
        <f>SUM(G14:G18)</f>
        <v>1</v>
      </c>
      <c r="H19" s="323">
        <f t="shared" si="1"/>
        <v>0.17670869230489381</v>
      </c>
      <c r="I19" s="324">
        <v>39283.573939999995</v>
      </c>
      <c r="J19" s="329">
        <v>419069.5065800001</v>
      </c>
      <c r="K19" s="403">
        <f>SUM(K14:K18)</f>
        <v>1.0000000000000002</v>
      </c>
      <c r="L19" s="218"/>
      <c r="M19" s="218"/>
      <c r="N19" s="218"/>
      <c r="O19" s="218"/>
    </row>
    <row r="20" spans="1:20" ht="11.1" customHeight="1">
      <c r="A20" s="720" t="str">
        <f>'3.1'!F6</f>
        <v>březen</v>
      </c>
      <c r="B20" s="721"/>
      <c r="C20" s="344" t="s">
        <v>4</v>
      </c>
      <c r="D20" s="105">
        <v>96</v>
      </c>
      <c r="E20" s="250">
        <v>12555.067969999998</v>
      </c>
      <c r="F20" s="105">
        <v>133974.99595000001</v>
      </c>
      <c r="G20" s="107">
        <f>E20/$E$25</f>
        <v>0.30251612872634298</v>
      </c>
      <c r="H20" s="107">
        <f>(E20-I20)/I20</f>
        <v>6.9168197921410421E-2</v>
      </c>
      <c r="I20" s="462">
        <v>11742.837089999999</v>
      </c>
      <c r="J20" s="118">
        <v>125288.02409000005</v>
      </c>
      <c r="K20" s="401">
        <f>I20/$I$25</f>
        <v>0.31811198006734848</v>
      </c>
      <c r="L20" s="101"/>
      <c r="M20" s="101"/>
      <c r="N20" s="101"/>
      <c r="O20" s="101"/>
      <c r="P20" s="101"/>
      <c r="Q20" s="101"/>
      <c r="R20" s="101"/>
      <c r="S20" s="101"/>
      <c r="T20" s="101"/>
    </row>
    <row r="21" spans="1:20" ht="11.1" customHeight="1">
      <c r="A21" s="720"/>
      <c r="B21" s="721"/>
      <c r="C21" s="345" t="s">
        <v>5</v>
      </c>
      <c r="D21" s="100">
        <v>321</v>
      </c>
      <c r="E21" s="101">
        <v>5081.1967300000006</v>
      </c>
      <c r="F21" s="100">
        <v>54220.820570000011</v>
      </c>
      <c r="G21" s="103">
        <f>E21/$E$25</f>
        <v>0.12243214992778359</v>
      </c>
      <c r="H21" s="103">
        <f t="shared" ref="H21:H25" si="2">(E21-I21)/I21</f>
        <v>0.15998463765873158</v>
      </c>
      <c r="I21" s="104">
        <v>4380.40002</v>
      </c>
      <c r="J21" s="117">
        <v>46738.348109999999</v>
      </c>
      <c r="K21" s="402">
        <f>I21/$I$25</f>
        <v>0.11866448569195412</v>
      </c>
      <c r="L21" s="101"/>
      <c r="M21" s="101"/>
      <c r="N21" s="101"/>
      <c r="O21" s="101"/>
      <c r="P21" s="101"/>
      <c r="Q21" s="101"/>
      <c r="R21" s="101"/>
      <c r="S21" s="101"/>
      <c r="T21" s="101"/>
    </row>
    <row r="22" spans="1:20" ht="11.1" customHeight="1">
      <c r="A22" s="720"/>
      <c r="B22" s="721"/>
      <c r="C22" s="345" t="s">
        <v>6</v>
      </c>
      <c r="D22" s="100">
        <v>10818</v>
      </c>
      <c r="E22" s="101">
        <v>8680.1453299999994</v>
      </c>
      <c r="F22" s="100">
        <v>92625.800210000001</v>
      </c>
      <c r="G22" s="103">
        <f>E22/$E$25</f>
        <v>0.20914932267098235</v>
      </c>
      <c r="H22" s="103">
        <f t="shared" si="2"/>
        <v>0.10706726234969029</v>
      </c>
      <c r="I22" s="104">
        <v>7840.66662</v>
      </c>
      <c r="J22" s="117">
        <v>83654.793880000012</v>
      </c>
      <c r="K22" s="402">
        <f>I22/$I$25</f>
        <v>0.21240267274594074</v>
      </c>
      <c r="L22" s="101"/>
      <c r="M22" s="101"/>
      <c r="N22" s="101"/>
      <c r="O22" s="101"/>
      <c r="P22" s="101"/>
      <c r="Q22" s="101"/>
      <c r="R22" s="101"/>
      <c r="S22" s="101"/>
      <c r="T22" s="101"/>
    </row>
    <row r="23" spans="1:20" ht="11.1" customHeight="1">
      <c r="A23" s="720"/>
      <c r="B23" s="721"/>
      <c r="C23" s="345" t="s">
        <v>7</v>
      </c>
      <c r="D23" s="100">
        <v>108980</v>
      </c>
      <c r="E23" s="101">
        <v>14995.891079999999</v>
      </c>
      <c r="F23" s="100">
        <v>160026.90818</v>
      </c>
      <c r="G23" s="103">
        <f>E23/$E$25</f>
        <v>0.36132810488667544</v>
      </c>
      <c r="H23" s="103">
        <f t="shared" si="2"/>
        <v>0.17410482232663566</v>
      </c>
      <c r="I23" s="104">
        <v>12772.19103</v>
      </c>
      <c r="J23" s="117">
        <v>136262.34513</v>
      </c>
      <c r="K23" s="402">
        <f>I23/$I$25</f>
        <v>0.345997048857273</v>
      </c>
      <c r="L23" s="101"/>
      <c r="M23" s="101"/>
      <c r="N23" s="101"/>
      <c r="O23" s="101"/>
      <c r="P23" s="101"/>
      <c r="Q23" s="101"/>
      <c r="R23" s="101"/>
      <c r="S23" s="101"/>
      <c r="T23" s="101"/>
    </row>
    <row r="24" spans="1:20" ht="11.1" customHeight="1">
      <c r="A24" s="720"/>
      <c r="B24" s="721"/>
      <c r="C24" s="345" t="s">
        <v>107</v>
      </c>
      <c r="D24" s="100">
        <v>14</v>
      </c>
      <c r="E24" s="101">
        <v>189.84299999999999</v>
      </c>
      <c r="F24" s="100">
        <v>2025.6548400000001</v>
      </c>
      <c r="G24" s="103">
        <f>E24/$E$25</f>
        <v>4.5742937882155598E-3</v>
      </c>
      <c r="H24" s="103">
        <f t="shared" si="2"/>
        <v>6.6132410834124133E-2</v>
      </c>
      <c r="I24" s="104">
        <v>178.06700000000001</v>
      </c>
      <c r="J24" s="117">
        <v>1900.1802699999998</v>
      </c>
      <c r="K24" s="402">
        <f>I24/$I$25</f>
        <v>4.8238126374835497E-3</v>
      </c>
      <c r="L24" s="101"/>
      <c r="M24" s="101"/>
      <c r="N24" s="101"/>
      <c r="O24" s="101"/>
      <c r="P24" s="101"/>
      <c r="Q24" s="101"/>
      <c r="R24" s="101"/>
      <c r="S24" s="101"/>
      <c r="T24" s="101"/>
    </row>
    <row r="25" spans="1:20" ht="11.1" customHeight="1">
      <c r="A25" s="720"/>
      <c r="B25" s="721"/>
      <c r="C25" s="318" t="s">
        <v>0</v>
      </c>
      <c r="D25" s="319">
        <v>120229</v>
      </c>
      <c r="E25" s="320">
        <v>41502.144110000001</v>
      </c>
      <c r="F25" s="319">
        <v>442874.17975000001</v>
      </c>
      <c r="G25" s="323">
        <f>SUM(G20:G24)</f>
        <v>1</v>
      </c>
      <c r="H25" s="323">
        <f t="shared" si="2"/>
        <v>0.12428786490748688</v>
      </c>
      <c r="I25" s="324">
        <v>36914.161760000003</v>
      </c>
      <c r="J25" s="329">
        <v>393843.69148000004</v>
      </c>
      <c r="K25" s="403">
        <f>SUM(K20:K24)</f>
        <v>0.99999999999999989</v>
      </c>
    </row>
    <row r="26" spans="1:20" ht="11.1" customHeight="1">
      <c r="A26" s="722" t="str">
        <f>'3.1'!G6</f>
        <v>I. čtvrtletí</v>
      </c>
      <c r="B26" s="723"/>
      <c r="C26" s="345" t="s">
        <v>4</v>
      </c>
      <c r="D26" s="100">
        <f>D20</f>
        <v>96</v>
      </c>
      <c r="E26" s="101">
        <f>E8+E14+E20</f>
        <v>40026.718760000003</v>
      </c>
      <c r="F26" s="100">
        <f>F8+F14+F20</f>
        <v>427525.17456000001</v>
      </c>
      <c r="G26" s="103">
        <f>E26/$E$31</f>
        <v>0.28909845150127589</v>
      </c>
      <c r="H26" s="103">
        <f>(E26-I26)/I26</f>
        <v>9.2066251196240692E-2</v>
      </c>
      <c r="I26" s="104">
        <f>I8+I14+I20</f>
        <v>36652.280680000003</v>
      </c>
      <c r="J26" s="117">
        <f>J8+J14+J20</f>
        <v>391009.00680000009</v>
      </c>
      <c r="K26" s="402">
        <f>I26/$I$31</f>
        <v>0.29219581290265806</v>
      </c>
    </row>
    <row r="27" spans="1:20" ht="11.1" customHeight="1">
      <c r="A27" s="720"/>
      <c r="B27" s="721"/>
      <c r="C27" s="345" t="s">
        <v>5</v>
      </c>
      <c r="D27" s="100">
        <f>D21</f>
        <v>321</v>
      </c>
      <c r="E27" s="101">
        <f t="shared" ref="E27:F30" si="3">E9+E15+E21</f>
        <v>16477.161370000002</v>
      </c>
      <c r="F27" s="100">
        <f t="shared" si="3"/>
        <v>175992.02332999997</v>
      </c>
      <c r="G27" s="103">
        <f>E27/$E$31</f>
        <v>0.11900855190668248</v>
      </c>
      <c r="H27" s="103">
        <f t="shared" ref="H27:H30" si="4">(E27-I27)/I27</f>
        <v>7.8137485554051325E-2</v>
      </c>
      <c r="I27" s="104">
        <f t="shared" ref="I27:J27" si="5">I9+I15+I21</f>
        <v>15282.98718</v>
      </c>
      <c r="J27" s="117">
        <f t="shared" si="5"/>
        <v>163051.94070000001</v>
      </c>
      <c r="K27" s="402">
        <f>I27/$I$31</f>
        <v>0.12183757135412729</v>
      </c>
    </row>
    <row r="28" spans="1:20" ht="11.1" customHeight="1">
      <c r="A28" s="720"/>
      <c r="B28" s="721"/>
      <c r="C28" s="345" t="s">
        <v>6</v>
      </c>
      <c r="D28" s="100">
        <f>D22</f>
        <v>10818</v>
      </c>
      <c r="E28" s="101">
        <f t="shared" si="3"/>
        <v>30010.857709999997</v>
      </c>
      <c r="F28" s="100">
        <f t="shared" si="3"/>
        <v>320554.36514000001</v>
      </c>
      <c r="G28" s="103">
        <f>E28/$E$31</f>
        <v>0.21675752499743811</v>
      </c>
      <c r="H28" s="103">
        <f t="shared" si="4"/>
        <v>9.2027206055923697E-2</v>
      </c>
      <c r="I28" s="104">
        <f t="shared" ref="I28:J28" si="6">I10+I16+I22</f>
        <v>27481.785749999999</v>
      </c>
      <c r="J28" s="117">
        <f t="shared" si="6"/>
        <v>293178.64055999997</v>
      </c>
      <c r="K28" s="402">
        <f>I28/$I$31</f>
        <v>0.21908766871415145</v>
      </c>
    </row>
    <row r="29" spans="1:20" ht="11.1" customHeight="1">
      <c r="A29" s="720"/>
      <c r="B29" s="721"/>
      <c r="C29" s="345" t="s">
        <v>7</v>
      </c>
      <c r="D29" s="100">
        <f>D23</f>
        <v>108980</v>
      </c>
      <c r="E29" s="101">
        <f t="shared" si="3"/>
        <v>51391.561150000001</v>
      </c>
      <c r="F29" s="100">
        <f t="shared" si="3"/>
        <v>548935.70608000003</v>
      </c>
      <c r="G29" s="103">
        <f>E29/$E$31</f>
        <v>0.37118258026049922</v>
      </c>
      <c r="H29" s="103">
        <f t="shared" si="4"/>
        <v>0.13078433692353444</v>
      </c>
      <c r="I29" s="104">
        <f t="shared" ref="I29:J29" si="7">I11+I17+I23</f>
        <v>45447.712240000001</v>
      </c>
      <c r="J29" s="117">
        <f t="shared" si="7"/>
        <v>484805.77983000001</v>
      </c>
      <c r="K29" s="402">
        <f>I29/$I$31</f>
        <v>0.36231391269954888</v>
      </c>
    </row>
    <row r="30" spans="1:20" ht="11.1" customHeight="1">
      <c r="A30" s="720"/>
      <c r="B30" s="721"/>
      <c r="C30" s="345" t="s">
        <v>107</v>
      </c>
      <c r="D30" s="100">
        <f>D24</f>
        <v>14</v>
      </c>
      <c r="E30" s="101">
        <f>E12+E18+E24</f>
        <v>547.29199999999992</v>
      </c>
      <c r="F30" s="100">
        <f t="shared" si="3"/>
        <v>5845.1441100000002</v>
      </c>
      <c r="G30" s="103">
        <f>E30/$E$31</f>
        <v>3.9528913341043562E-3</v>
      </c>
      <c r="H30" s="103">
        <f t="shared" si="4"/>
        <v>-4.4241791326275898E-2</v>
      </c>
      <c r="I30" s="104">
        <f>I12+I18+I24</f>
        <v>572.62599999999998</v>
      </c>
      <c r="J30" s="117">
        <f t="shared" ref="J30" si="8">J12+J18+J24</f>
        <v>6110.19128</v>
      </c>
      <c r="K30" s="402">
        <f>I30/$I$31</f>
        <v>4.5650343295144009E-3</v>
      </c>
    </row>
    <row r="31" spans="1:20" ht="11.1" customHeight="1">
      <c r="A31" s="720"/>
      <c r="B31" s="721"/>
      <c r="C31" s="318" t="s">
        <v>0</v>
      </c>
      <c r="D31" s="319">
        <f>SUM(D26:D30)</f>
        <v>120229</v>
      </c>
      <c r="E31" s="320">
        <f>SUM(E26:E30)</f>
        <v>138453.59099</v>
      </c>
      <c r="F31" s="319">
        <f>SUM(F26:F30)</f>
        <v>1478852.41322</v>
      </c>
      <c r="G31" s="323">
        <f>SUM(G26:G30)</f>
        <v>1</v>
      </c>
      <c r="H31" s="323">
        <f>(E31-I31)/I31</f>
        <v>0.103766500148257</v>
      </c>
      <c r="I31" s="324">
        <f>SUM(I26:I30)</f>
        <v>125437.39185</v>
      </c>
      <c r="J31" s="329">
        <f>SUM(J26:J30)</f>
        <v>1338155.55917</v>
      </c>
      <c r="K31" s="403">
        <f>SUM(K26:K30)</f>
        <v>1.0000000000000002</v>
      </c>
    </row>
    <row r="32" spans="1:20" ht="9.9" customHeight="1">
      <c r="A32" s="119"/>
      <c r="B32" s="120"/>
      <c r="C32" s="121"/>
      <c r="D32" s="90"/>
      <c r="E32" s="90"/>
      <c r="F32" s="90"/>
      <c r="G32" s="122"/>
      <c r="H32" s="123"/>
      <c r="I32" s="124"/>
      <c r="J32" s="124"/>
      <c r="K32" s="125"/>
    </row>
    <row r="33" spans="1:11" ht="12.9" customHeight="1">
      <c r="A33" s="755" t="s">
        <v>49</v>
      </c>
      <c r="B33" s="756"/>
      <c r="C33" s="756"/>
      <c r="D33" s="757"/>
      <c r="E33" s="299"/>
      <c r="F33" s="299"/>
      <c r="G33" s="300"/>
      <c r="H33" s="290"/>
      <c r="I33" s="301"/>
      <c r="J33" s="301"/>
      <c r="K33" s="404"/>
    </row>
    <row r="34" spans="1:11" ht="24.9" customHeight="1">
      <c r="A34" s="400"/>
      <c r="B34" s="293"/>
      <c r="C34" s="302"/>
      <c r="D34" s="303"/>
      <c r="E34" s="699">
        <f>'3.1'!D4</f>
        <v>2021</v>
      </c>
      <c r="F34" s="724"/>
      <c r="G34" s="725"/>
      <c r="H34" s="304"/>
      <c r="I34" s="702">
        <f>E34-1</f>
        <v>2020</v>
      </c>
      <c r="J34" s="726"/>
      <c r="K34" s="726"/>
    </row>
    <row r="35" spans="1:11" ht="24.9" customHeight="1">
      <c r="A35" s="400"/>
      <c r="B35" s="293"/>
      <c r="C35" s="294"/>
      <c r="D35" s="295"/>
      <c r="E35" s="695" t="s">
        <v>65</v>
      </c>
      <c r="F35" s="698"/>
      <c r="G35" s="745" t="s">
        <v>35</v>
      </c>
      <c r="H35" s="706" t="s">
        <v>270</v>
      </c>
      <c r="I35" s="758" t="s">
        <v>65</v>
      </c>
      <c r="J35" s="752"/>
      <c r="K35" s="691" t="s">
        <v>35</v>
      </c>
    </row>
    <row r="36" spans="1:11" ht="24.9" customHeight="1">
      <c r="A36" s="400"/>
      <c r="B36" s="296"/>
      <c r="C36" s="296"/>
      <c r="D36" s="704" t="s">
        <v>211</v>
      </c>
      <c r="E36" s="697"/>
      <c r="F36" s="704"/>
      <c r="G36" s="706"/>
      <c r="H36" s="706"/>
      <c r="I36" s="759"/>
      <c r="J36" s="753"/>
      <c r="K36" s="693"/>
    </row>
    <row r="37" spans="1:11" ht="15" customHeight="1">
      <c r="A37" s="754" t="s">
        <v>210</v>
      </c>
      <c r="B37" s="754"/>
      <c r="C37" s="348" t="s">
        <v>237</v>
      </c>
      <c r="D37" s="705"/>
      <c r="E37" s="347" t="s">
        <v>278</v>
      </c>
      <c r="F37" s="630" t="s">
        <v>273</v>
      </c>
      <c r="G37" s="707"/>
      <c r="H37" s="707"/>
      <c r="I37" s="297" t="s">
        <v>279</v>
      </c>
      <c r="J37" s="298" t="s">
        <v>273</v>
      </c>
      <c r="K37" s="750"/>
    </row>
    <row r="38" spans="1:11" ht="11.1" customHeight="1">
      <c r="A38" s="714" t="str">
        <f>'3.1'!D6</f>
        <v>leden</v>
      </c>
      <c r="B38" s="715"/>
      <c r="C38" s="345" t="s">
        <v>4</v>
      </c>
      <c r="D38" s="105">
        <v>74</v>
      </c>
      <c r="E38" s="101">
        <v>18131.62</v>
      </c>
      <c r="F38" s="105">
        <v>193730.13074999998</v>
      </c>
      <c r="G38" s="107">
        <f>E38/$E$43</f>
        <v>0.28725360658802351</v>
      </c>
      <c r="H38" s="107">
        <f>(E38-I38)/I38</f>
        <v>6.2801377356615895E-2</v>
      </c>
      <c r="I38" s="104">
        <v>17060.215</v>
      </c>
      <c r="J38" s="118">
        <v>181939.09208999999</v>
      </c>
      <c r="K38" s="401">
        <f>I38/$I$43</f>
        <v>0.27492752221873062</v>
      </c>
    </row>
    <row r="39" spans="1:11" ht="11.1" customHeight="1">
      <c r="A39" s="716"/>
      <c r="B39" s="717"/>
      <c r="C39" s="345" t="s">
        <v>5</v>
      </c>
      <c r="D39" s="100">
        <v>323</v>
      </c>
      <c r="E39" s="101">
        <v>5168.1149999999998</v>
      </c>
      <c r="F39" s="100">
        <v>55219.59656999998</v>
      </c>
      <c r="G39" s="103">
        <f t="shared" ref="G39" si="9">E39/$E$43</f>
        <v>8.1876835771523077E-2</v>
      </c>
      <c r="H39" s="103">
        <f>(E39-I39)/I39</f>
        <v>-6.0790815436417248E-2</v>
      </c>
      <c r="I39" s="104">
        <v>5502.6239999999998</v>
      </c>
      <c r="J39" s="117">
        <v>58683.22777000002</v>
      </c>
      <c r="K39" s="402">
        <f t="shared" ref="K39:K42" si="10">I39/$I$43</f>
        <v>8.8675481640842171E-2</v>
      </c>
    </row>
    <row r="40" spans="1:11" ht="11.1" customHeight="1">
      <c r="A40" s="716"/>
      <c r="B40" s="717"/>
      <c r="C40" s="345" t="s">
        <v>6</v>
      </c>
      <c r="D40" s="100">
        <v>10874</v>
      </c>
      <c r="E40" s="101">
        <v>12461.880000000001</v>
      </c>
      <c r="F40" s="100">
        <v>133151.17593</v>
      </c>
      <c r="G40" s="103">
        <f>E40/$E$43</f>
        <v>0.19742968222735524</v>
      </c>
      <c r="H40" s="103">
        <f t="shared" ref="H40:H42" si="11">(E40-I40)/I40</f>
        <v>-3.3039605874880237E-2</v>
      </c>
      <c r="I40" s="104">
        <v>12887.684000000001</v>
      </c>
      <c r="J40" s="117">
        <v>137441.27275</v>
      </c>
      <c r="K40" s="402">
        <f t="shared" si="10"/>
        <v>0.20768665748104459</v>
      </c>
    </row>
    <row r="41" spans="1:11" ht="11.1" customHeight="1">
      <c r="A41" s="716"/>
      <c r="B41" s="717"/>
      <c r="C41" s="345" t="s">
        <v>7</v>
      </c>
      <c r="D41" s="100">
        <v>145653</v>
      </c>
      <c r="E41" s="101">
        <v>27157</v>
      </c>
      <c r="F41" s="100">
        <v>290163.40000000002</v>
      </c>
      <c r="G41" s="103">
        <f>E41/$E$43</f>
        <v>0.43023988998837143</v>
      </c>
      <c r="H41" s="103">
        <f t="shared" si="11"/>
        <v>2.8016156324171211E-2</v>
      </c>
      <c r="I41" s="104">
        <v>26416.9</v>
      </c>
      <c r="J41" s="117">
        <v>281723.7</v>
      </c>
      <c r="K41" s="402">
        <f t="shared" si="10"/>
        <v>0.42571168427244233</v>
      </c>
    </row>
    <row r="42" spans="1:11" ht="11.1" customHeight="1">
      <c r="A42" s="716"/>
      <c r="B42" s="717"/>
      <c r="C42" s="345" t="s">
        <v>107</v>
      </c>
      <c r="D42" s="100">
        <v>11</v>
      </c>
      <c r="E42" s="101">
        <v>201.98500000000001</v>
      </c>
      <c r="F42" s="100">
        <v>2158.1528399999997</v>
      </c>
      <c r="G42" s="103">
        <f>E42/$E$43</f>
        <v>3.1999854247266343E-3</v>
      </c>
      <c r="H42" s="103">
        <f t="shared" si="11"/>
        <v>8.5491490082062888E-2</v>
      </c>
      <c r="I42" s="104">
        <v>186.077</v>
      </c>
      <c r="J42" s="117">
        <v>1984.42542</v>
      </c>
      <c r="K42" s="402">
        <f t="shared" si="10"/>
        <v>2.9986543869403013E-3</v>
      </c>
    </row>
    <row r="43" spans="1:11" ht="11.1" customHeight="1">
      <c r="A43" s="718"/>
      <c r="B43" s="719"/>
      <c r="C43" s="318" t="s">
        <v>0</v>
      </c>
      <c r="D43" s="319">
        <v>156935</v>
      </c>
      <c r="E43" s="320">
        <v>63120.600000000006</v>
      </c>
      <c r="F43" s="319">
        <v>674422.45608999999</v>
      </c>
      <c r="G43" s="323">
        <f>SUM(G38:G42)</f>
        <v>1</v>
      </c>
      <c r="H43" s="323">
        <f>(E43-I43)/I43</f>
        <v>1.7196451449152841E-2</v>
      </c>
      <c r="I43" s="324">
        <v>62053.5</v>
      </c>
      <c r="J43" s="329">
        <v>661771.71803000011</v>
      </c>
      <c r="K43" s="403">
        <f>SUM(K38:K42)</f>
        <v>0.99999999999999989</v>
      </c>
    </row>
    <row r="44" spans="1:11" ht="11.1" customHeight="1">
      <c r="A44" s="714" t="str">
        <f>'3.1'!E6</f>
        <v>únor</v>
      </c>
      <c r="B44" s="715"/>
      <c r="C44" s="345" t="s">
        <v>4</v>
      </c>
      <c r="D44" s="105">
        <v>74</v>
      </c>
      <c r="E44" s="101">
        <v>16383.834000000001</v>
      </c>
      <c r="F44" s="105">
        <v>175091.70282999997</v>
      </c>
      <c r="G44" s="107">
        <f>E44/$E$49</f>
        <v>0.2834588068796205</v>
      </c>
      <c r="H44" s="107">
        <f>(E44-I44)/I44</f>
        <v>0.10954850521294669</v>
      </c>
      <c r="I44" s="104">
        <v>14766.216999999999</v>
      </c>
      <c r="J44" s="118">
        <v>157497.54651000004</v>
      </c>
      <c r="K44" s="401">
        <f>I44/$I$49</f>
        <v>0.30003732632186381</v>
      </c>
    </row>
    <row r="45" spans="1:11" ht="11.1" customHeight="1">
      <c r="A45" s="716"/>
      <c r="B45" s="717"/>
      <c r="C45" s="345" t="s">
        <v>5</v>
      </c>
      <c r="D45" s="100">
        <v>323</v>
      </c>
      <c r="E45" s="101">
        <v>4948.7489999999998</v>
      </c>
      <c r="F45" s="100">
        <v>52886.478430000047</v>
      </c>
      <c r="G45" s="103">
        <f t="shared" ref="G45:G48" si="12">E45/$E$49</f>
        <v>8.5618939198646354E-2</v>
      </c>
      <c r="H45" s="103">
        <f>(E45-I45)/I45</f>
        <v>0.16940088145492274</v>
      </c>
      <c r="I45" s="104">
        <v>4231.8670000000002</v>
      </c>
      <c r="J45" s="117">
        <v>45137.942010000013</v>
      </c>
      <c r="K45" s="402">
        <f t="shared" ref="K45:K48" si="13">I45/$I$49</f>
        <v>8.5988040134431662E-2</v>
      </c>
    </row>
    <row r="46" spans="1:11" ht="11.1" customHeight="1">
      <c r="A46" s="716"/>
      <c r="B46" s="717"/>
      <c r="C46" s="345" t="s">
        <v>6</v>
      </c>
      <c r="D46" s="100">
        <v>10867</v>
      </c>
      <c r="E46" s="101">
        <v>11515.137000000001</v>
      </c>
      <c r="F46" s="100">
        <v>123060.64796</v>
      </c>
      <c r="G46" s="103">
        <f t="shared" si="12"/>
        <v>0.19922485756846492</v>
      </c>
      <c r="H46" s="103">
        <f t="shared" ref="H46:H48" si="14">(E46-I46)/I46</f>
        <v>0.20285793137220895</v>
      </c>
      <c r="I46" s="104">
        <v>9573.148000000001</v>
      </c>
      <c r="J46" s="117">
        <v>102108.1832</v>
      </c>
      <c r="K46" s="402">
        <f t="shared" si="13"/>
        <v>0.19451845590536143</v>
      </c>
    </row>
    <row r="47" spans="1:11" ht="11.1" customHeight="1">
      <c r="A47" s="716"/>
      <c r="B47" s="717"/>
      <c r="C47" s="345" t="s">
        <v>7</v>
      </c>
      <c r="D47" s="100">
        <v>145598</v>
      </c>
      <c r="E47" s="101">
        <v>24746.6</v>
      </c>
      <c r="F47" s="100">
        <v>264462.7</v>
      </c>
      <c r="G47" s="103">
        <f t="shared" si="12"/>
        <v>0.42814409071327358</v>
      </c>
      <c r="H47" s="103">
        <f t="shared" si="14"/>
        <v>0.20937529016777193</v>
      </c>
      <c r="I47" s="104">
        <v>20462.3</v>
      </c>
      <c r="J47" s="117">
        <v>218252.79999999999</v>
      </c>
      <c r="K47" s="402">
        <f t="shared" si="13"/>
        <v>0.41577702551681817</v>
      </c>
    </row>
    <row r="48" spans="1:11" ht="11.1" customHeight="1">
      <c r="A48" s="716"/>
      <c r="B48" s="717"/>
      <c r="C48" s="345" t="s">
        <v>107</v>
      </c>
      <c r="D48" s="100">
        <v>11</v>
      </c>
      <c r="E48" s="101">
        <v>205.38</v>
      </c>
      <c r="F48" s="100">
        <v>2194.8688299999999</v>
      </c>
      <c r="G48" s="103">
        <f t="shared" si="12"/>
        <v>3.5533056399946715E-3</v>
      </c>
      <c r="H48" s="103">
        <f t="shared" si="14"/>
        <v>0.13426999801179657</v>
      </c>
      <c r="I48" s="104">
        <v>181.06800000000001</v>
      </c>
      <c r="J48" s="117">
        <v>1931.2913700000001</v>
      </c>
      <c r="K48" s="402">
        <f t="shared" si="13"/>
        <v>3.6791521215249136E-3</v>
      </c>
    </row>
    <row r="49" spans="1:11" ht="11.1" customHeight="1">
      <c r="A49" s="718"/>
      <c r="B49" s="719"/>
      <c r="C49" s="318" t="s">
        <v>0</v>
      </c>
      <c r="D49" s="319">
        <v>156873</v>
      </c>
      <c r="E49" s="320">
        <v>57799.7</v>
      </c>
      <c r="F49" s="319">
        <v>617696.39805000008</v>
      </c>
      <c r="G49" s="323">
        <f>SUM(G44:G48)</f>
        <v>1</v>
      </c>
      <c r="H49" s="323">
        <f t="shared" ref="H49" si="15">(E49-I49)/I49</f>
        <v>0.17444213708940026</v>
      </c>
      <c r="I49" s="324">
        <v>49214.6</v>
      </c>
      <c r="J49" s="329">
        <v>524927.76309000014</v>
      </c>
      <c r="K49" s="403">
        <f>SUM(K44:K48)</f>
        <v>1</v>
      </c>
    </row>
    <row r="50" spans="1:11" ht="11.1" customHeight="1">
      <c r="A50" s="720" t="str">
        <f>'3.1'!F6</f>
        <v>březen</v>
      </c>
      <c r="B50" s="721"/>
      <c r="C50" s="344" t="s">
        <v>4</v>
      </c>
      <c r="D50" s="105">
        <v>74</v>
      </c>
      <c r="E50" s="250">
        <v>19784.560999999998</v>
      </c>
      <c r="F50" s="105">
        <v>211143.19354999997</v>
      </c>
      <c r="G50" s="107">
        <f>E50/$E$55</f>
        <v>0.35786684200149405</v>
      </c>
      <c r="H50" s="107">
        <f>(E50-I50)/I50</f>
        <v>0.3396489290323767</v>
      </c>
      <c r="I50" s="462">
        <v>14768.467000000001</v>
      </c>
      <c r="J50" s="118">
        <v>157540.13286000007</v>
      </c>
      <c r="K50" s="401">
        <f>I50/$I$55</f>
        <v>0.32029050349601823</v>
      </c>
    </row>
    <row r="51" spans="1:11" ht="11.1" customHeight="1">
      <c r="A51" s="720"/>
      <c r="B51" s="721"/>
      <c r="C51" s="345" t="s">
        <v>5</v>
      </c>
      <c r="D51" s="100">
        <v>312</v>
      </c>
      <c r="E51" s="101">
        <v>4229.1050000000005</v>
      </c>
      <c r="F51" s="100">
        <v>45133.639539999996</v>
      </c>
      <c r="G51" s="103">
        <f t="shared" ref="G51:G54" si="16">E51/$E$55</f>
        <v>7.6496842706933396E-2</v>
      </c>
      <c r="H51" s="103">
        <f t="shared" ref="H51:H54" si="17">(E51-I51)/I51</f>
        <v>7.2080611159501637E-2</v>
      </c>
      <c r="I51" s="104">
        <v>3944.7640000000001</v>
      </c>
      <c r="J51" s="117">
        <v>42079.936680000006</v>
      </c>
      <c r="K51" s="402">
        <f t="shared" ref="K51:K54" si="18">I51/$I$55</f>
        <v>8.555190242379028E-2</v>
      </c>
    </row>
    <row r="52" spans="1:11" ht="11.1" customHeight="1">
      <c r="A52" s="720"/>
      <c r="B52" s="721"/>
      <c r="C52" s="345" t="s">
        <v>6</v>
      </c>
      <c r="D52" s="100">
        <v>10869</v>
      </c>
      <c r="E52" s="101">
        <v>9711.2049999999999</v>
      </c>
      <c r="F52" s="100">
        <v>103639.44699000001</v>
      </c>
      <c r="G52" s="103">
        <f t="shared" si="16"/>
        <v>0.17565809346889827</v>
      </c>
      <c r="H52" s="103">
        <f t="shared" si="17"/>
        <v>8.4015996349406791E-2</v>
      </c>
      <c r="I52" s="104">
        <v>8958.5439999999999</v>
      </c>
      <c r="J52" s="117">
        <v>95563.770220000006</v>
      </c>
      <c r="K52" s="402">
        <f t="shared" si="18"/>
        <v>0.19428804413831394</v>
      </c>
    </row>
    <row r="53" spans="1:11" ht="10.5" customHeight="1">
      <c r="A53" s="720"/>
      <c r="B53" s="721"/>
      <c r="C53" s="345" t="s">
        <v>7</v>
      </c>
      <c r="D53" s="100">
        <v>145533</v>
      </c>
      <c r="E53" s="101">
        <v>21347.599999999999</v>
      </c>
      <c r="F53" s="100">
        <v>227824.5</v>
      </c>
      <c r="G53" s="103">
        <f t="shared" si="16"/>
        <v>0.38613938395252212</v>
      </c>
      <c r="H53" s="103">
        <f t="shared" si="17"/>
        <v>0.16779265110528818</v>
      </c>
      <c r="I53" s="104">
        <v>18280.3</v>
      </c>
      <c r="J53" s="117">
        <v>195003</v>
      </c>
      <c r="K53" s="402">
        <f t="shared" si="18"/>
        <v>0.3964532331661953</v>
      </c>
    </row>
    <row r="54" spans="1:11" ht="11.1" customHeight="1">
      <c r="A54" s="720"/>
      <c r="B54" s="721"/>
      <c r="C54" s="345" t="s">
        <v>107</v>
      </c>
      <c r="D54" s="100">
        <v>11</v>
      </c>
      <c r="E54" s="101">
        <v>212.22900000000001</v>
      </c>
      <c r="F54" s="100">
        <v>2264.9320900000002</v>
      </c>
      <c r="G54" s="103">
        <f t="shared" si="16"/>
        <v>3.8388378701521403E-3</v>
      </c>
      <c r="H54" s="103">
        <f t="shared" si="17"/>
        <v>0.34727186160926843</v>
      </c>
      <c r="I54" s="104">
        <v>157.52500000000001</v>
      </c>
      <c r="J54" s="117">
        <v>1680.3697500000001</v>
      </c>
      <c r="K54" s="402">
        <f t="shared" si="18"/>
        <v>3.4163167756822875E-3</v>
      </c>
    </row>
    <row r="55" spans="1:11" ht="11.1" customHeight="1">
      <c r="A55" s="720"/>
      <c r="B55" s="721"/>
      <c r="C55" s="318" t="s">
        <v>0</v>
      </c>
      <c r="D55" s="319">
        <v>156799</v>
      </c>
      <c r="E55" s="320">
        <v>55284.7</v>
      </c>
      <c r="F55" s="319">
        <v>590005.71216999996</v>
      </c>
      <c r="G55" s="323">
        <f>SUM(G50:G54)</f>
        <v>1</v>
      </c>
      <c r="H55" s="323">
        <f>(E55-I55)/I55</f>
        <v>0.19898459323004317</v>
      </c>
      <c r="I55" s="324">
        <v>46109.599999999999</v>
      </c>
      <c r="J55" s="329">
        <v>491867.20951000013</v>
      </c>
      <c r="K55" s="403">
        <f>SUM(K50:K54)</f>
        <v>1</v>
      </c>
    </row>
    <row r="56" spans="1:11" ht="11.1" customHeight="1">
      <c r="A56" s="722" t="str">
        <f>'3.1'!G6</f>
        <v>I. čtvrtletí</v>
      </c>
      <c r="B56" s="723"/>
      <c r="C56" s="345" t="s">
        <v>4</v>
      </c>
      <c r="D56" s="100">
        <f>D50</f>
        <v>74</v>
      </c>
      <c r="E56" s="101">
        <f>E38+E44+E50</f>
        <v>54300.014999999999</v>
      </c>
      <c r="F56" s="100">
        <f>F38+F44+F50</f>
        <v>579965.02712999994</v>
      </c>
      <c r="G56" s="103">
        <f>E56/$E$61</f>
        <v>0.30816387162679826</v>
      </c>
      <c r="H56" s="103">
        <f>(E56-I56)/I56</f>
        <v>0.16536393822851711</v>
      </c>
      <c r="I56" s="104">
        <f>I38+I44+I50</f>
        <v>46594.899000000005</v>
      </c>
      <c r="J56" s="117">
        <f>J38+J44+J50</f>
        <v>496976.77146000013</v>
      </c>
      <c r="K56" s="402">
        <f>I56/$I$61</f>
        <v>0.29607052968749697</v>
      </c>
    </row>
    <row r="57" spans="1:11" ht="11.1" customHeight="1">
      <c r="A57" s="720"/>
      <c r="B57" s="721"/>
      <c r="C57" s="345" t="s">
        <v>5</v>
      </c>
      <c r="D57" s="100">
        <f>D51</f>
        <v>312</v>
      </c>
      <c r="E57" s="101">
        <f t="shared" ref="E57:F58" si="19">E39+E45+E51</f>
        <v>14345.969000000001</v>
      </c>
      <c r="F57" s="100">
        <f t="shared" si="19"/>
        <v>153239.71454000002</v>
      </c>
      <c r="G57" s="103">
        <f t="shared" ref="G57:G60" si="20">E57/$E$61</f>
        <v>8.1416355949036623E-2</v>
      </c>
      <c r="H57" s="103">
        <f t="shared" ref="H57:H60" si="21">(E57-I57)/I57</f>
        <v>4.8739057792255493E-2</v>
      </c>
      <c r="I57" s="104">
        <f t="shared" ref="I57:J57" si="22">I39+I45+I51</f>
        <v>13679.255000000001</v>
      </c>
      <c r="J57" s="117">
        <f t="shared" si="22"/>
        <v>145901.10646000004</v>
      </c>
      <c r="K57" s="402">
        <f t="shared" ref="K57:K60" si="23">I57/$I$61</f>
        <v>8.6919906695802504E-2</v>
      </c>
    </row>
    <row r="58" spans="1:11" ht="11.1" customHeight="1">
      <c r="A58" s="720"/>
      <c r="B58" s="721"/>
      <c r="C58" s="345" t="s">
        <v>6</v>
      </c>
      <c r="D58" s="100">
        <f>D52</f>
        <v>10869</v>
      </c>
      <c r="E58" s="101">
        <f>E40+E46+E52</f>
        <v>33688.222000000002</v>
      </c>
      <c r="F58" s="100">
        <f t="shared" si="19"/>
        <v>359851.27088000003</v>
      </c>
      <c r="G58" s="103">
        <f t="shared" si="20"/>
        <v>0.19118766209812432</v>
      </c>
      <c r="H58" s="103">
        <f t="shared" si="21"/>
        <v>7.2211682370776478E-2</v>
      </c>
      <c r="I58" s="104">
        <f>I40+I46+I52</f>
        <v>31419.376000000004</v>
      </c>
      <c r="J58" s="117">
        <f t="shared" ref="J58" si="24">J40+J46+J52</f>
        <v>335113.22617000004</v>
      </c>
      <c r="K58" s="402">
        <f t="shared" si="23"/>
        <v>0.19964312605915574</v>
      </c>
    </row>
    <row r="59" spans="1:11" ht="11.1" customHeight="1">
      <c r="A59" s="720"/>
      <c r="B59" s="721"/>
      <c r="C59" s="345" t="s">
        <v>7</v>
      </c>
      <c r="D59" s="100">
        <f>D53</f>
        <v>145533</v>
      </c>
      <c r="E59" s="101">
        <f t="shared" ref="E59:F60" si="25">E41+E47+E53</f>
        <v>73251.199999999997</v>
      </c>
      <c r="F59" s="100">
        <f t="shared" si="25"/>
        <v>782450.60000000009</v>
      </c>
      <c r="G59" s="103">
        <f t="shared" si="20"/>
        <v>0.41571578559064715</v>
      </c>
      <c r="H59" s="103">
        <f t="shared" si="21"/>
        <v>0.12418296641318606</v>
      </c>
      <c r="I59" s="104">
        <f t="shared" ref="I59:J59" si="26">I41+I47+I53</f>
        <v>65159.5</v>
      </c>
      <c r="J59" s="117">
        <f t="shared" si="26"/>
        <v>694979.5</v>
      </c>
      <c r="K59" s="402">
        <f t="shared" si="23"/>
        <v>0.41403261071930764</v>
      </c>
    </row>
    <row r="60" spans="1:11" ht="11.1" customHeight="1">
      <c r="A60" s="720"/>
      <c r="B60" s="721"/>
      <c r="C60" s="345" t="s">
        <v>107</v>
      </c>
      <c r="D60" s="100">
        <f>D54</f>
        <v>11</v>
      </c>
      <c r="E60" s="101">
        <f>E42+E48+E54</f>
        <v>619.59400000000005</v>
      </c>
      <c r="F60" s="100">
        <f t="shared" si="25"/>
        <v>6617.9537600000003</v>
      </c>
      <c r="G60" s="103">
        <f t="shared" si="20"/>
        <v>3.5163247353934336E-3</v>
      </c>
      <c r="H60" s="103">
        <f t="shared" si="21"/>
        <v>0.18092134103341168</v>
      </c>
      <c r="I60" s="104">
        <f>I42+I48+I54</f>
        <v>524.66999999999996</v>
      </c>
      <c r="J60" s="117">
        <f t="shared" ref="J60" si="27">J42+J48+J54</f>
        <v>5596.0865400000002</v>
      </c>
      <c r="K60" s="402">
        <f t="shared" si="23"/>
        <v>3.3338268382369285E-3</v>
      </c>
    </row>
    <row r="61" spans="1:11" ht="11.1" customHeight="1">
      <c r="A61" s="720"/>
      <c r="B61" s="721"/>
      <c r="C61" s="318" t="s">
        <v>0</v>
      </c>
      <c r="D61" s="319">
        <f>SUM(D56:D60)</f>
        <v>156799</v>
      </c>
      <c r="E61" s="320">
        <f>SUM(E56:E60)</f>
        <v>176205.00000000003</v>
      </c>
      <c r="F61" s="319">
        <f>SUM(F56:F60)</f>
        <v>1882124.5663099999</v>
      </c>
      <c r="G61" s="323">
        <f>SUM(G56:G60)</f>
        <v>0.99999999999999978</v>
      </c>
      <c r="H61" s="323">
        <f>(E61-I61)/I61</f>
        <v>0.11963130735803093</v>
      </c>
      <c r="I61" s="324">
        <f>SUM(I56:I60)</f>
        <v>157377.70000000004</v>
      </c>
      <c r="J61" s="329">
        <f>SUM(J56:J60)</f>
        <v>1678566.6906300001</v>
      </c>
      <c r="K61" s="403">
        <f>SUM(K56:K60)</f>
        <v>0.99999999999999978</v>
      </c>
    </row>
    <row r="62" spans="1:11" ht="15" customHeight="1">
      <c r="A62" s="99"/>
      <c r="B62" s="99"/>
      <c r="C62" s="99"/>
      <c r="D62" s="99"/>
      <c r="E62" s="99"/>
      <c r="F62" s="99"/>
      <c r="G62" s="99"/>
      <c r="H62" s="99"/>
      <c r="I62" s="99"/>
      <c r="J62" s="99"/>
      <c r="K62" s="99"/>
    </row>
    <row r="63" spans="1:11" ht="15" customHeight="1">
      <c r="A63" s="99"/>
      <c r="B63" s="99"/>
      <c r="C63" s="99"/>
      <c r="D63" s="99"/>
      <c r="E63" s="99"/>
      <c r="F63" s="99"/>
      <c r="G63" s="99"/>
      <c r="H63" s="99"/>
      <c r="I63" s="99"/>
      <c r="J63" s="99"/>
      <c r="K63" s="99"/>
    </row>
    <row r="64" spans="1:11" ht="15" customHeight="1">
      <c r="A64" s="99"/>
      <c r="B64" s="99"/>
      <c r="C64" s="99"/>
      <c r="D64" s="99"/>
      <c r="E64" s="99"/>
      <c r="F64" s="99"/>
      <c r="G64" s="99"/>
      <c r="H64" s="99"/>
      <c r="I64" s="99"/>
      <c r="J64" s="99"/>
      <c r="K64" s="99"/>
    </row>
    <row r="65" spans="1:11" ht="15" customHeight="1">
      <c r="A65" s="99"/>
      <c r="B65" s="99"/>
      <c r="C65" s="99"/>
      <c r="D65" s="99"/>
      <c r="E65" s="99"/>
      <c r="F65" s="99"/>
      <c r="G65" s="99"/>
      <c r="H65" s="99"/>
      <c r="I65" s="99"/>
      <c r="J65" s="99"/>
      <c r="K65" s="99"/>
    </row>
    <row r="66" spans="1:11" ht="15" customHeight="1">
      <c r="A66" s="99"/>
      <c r="B66" s="99"/>
      <c r="C66" s="99"/>
      <c r="D66" s="99"/>
      <c r="E66" s="99"/>
      <c r="F66" s="99"/>
      <c r="G66" s="99"/>
      <c r="H66" s="99"/>
      <c r="I66" s="99"/>
      <c r="J66" s="99"/>
      <c r="K66" s="99"/>
    </row>
    <row r="67" spans="1:11" ht="15" customHeight="1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99"/>
    </row>
    <row r="68" spans="1:11" ht="15" customHeight="1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</row>
    <row r="69" spans="1:11" ht="15" customHeight="1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</row>
    <row r="70" spans="1:11" ht="15" customHeight="1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</row>
    <row r="71" spans="1:11" ht="15" customHeight="1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</row>
    <row r="72" spans="1:11" ht="15" customHeight="1">
      <c r="A72" s="99"/>
      <c r="B72" s="99"/>
      <c r="C72" s="99"/>
      <c r="D72" s="99"/>
      <c r="E72" s="99"/>
      <c r="F72" s="99"/>
      <c r="G72" s="99"/>
      <c r="H72" s="99"/>
      <c r="I72" s="99"/>
      <c r="J72" s="99"/>
      <c r="K72" s="99"/>
    </row>
    <row r="73" spans="1:11" ht="15" customHeight="1">
      <c r="A73" s="99"/>
      <c r="B73" s="99"/>
      <c r="C73" s="99"/>
      <c r="D73" s="99"/>
      <c r="E73" s="99"/>
      <c r="F73" s="99"/>
      <c r="G73" s="99"/>
      <c r="H73" s="99"/>
      <c r="I73" s="99"/>
      <c r="J73" s="99"/>
      <c r="K73" s="99"/>
    </row>
    <row r="74" spans="1:11" ht="15" customHeight="1">
      <c r="A74" s="99"/>
      <c r="B74" s="99"/>
      <c r="C74" s="99"/>
      <c r="D74" s="99"/>
      <c r="E74" s="99"/>
      <c r="F74" s="99"/>
      <c r="G74" s="99"/>
      <c r="H74" s="99"/>
      <c r="I74" s="99"/>
      <c r="J74" s="99"/>
      <c r="K74" s="99"/>
    </row>
    <row r="75" spans="1:11" ht="15" customHeight="1">
      <c r="A75" s="99"/>
      <c r="B75" s="99"/>
      <c r="C75" s="99"/>
      <c r="D75" s="99"/>
      <c r="E75" s="99"/>
      <c r="F75" s="99"/>
      <c r="G75" s="99"/>
      <c r="H75" s="99"/>
      <c r="I75" s="99"/>
      <c r="J75" s="99"/>
      <c r="K75" s="99"/>
    </row>
    <row r="76" spans="1:11" ht="15" customHeight="1">
      <c r="A76" s="99"/>
      <c r="B76" s="99"/>
      <c r="C76" s="99"/>
      <c r="D76" s="99"/>
      <c r="E76" s="99"/>
      <c r="F76" s="99"/>
      <c r="G76" s="99"/>
      <c r="H76" s="99"/>
      <c r="I76" s="99"/>
      <c r="J76" s="99"/>
      <c r="K76" s="99"/>
    </row>
    <row r="77" spans="1:11" ht="15" customHeight="1">
      <c r="A77" s="99"/>
      <c r="B77" s="99"/>
      <c r="C77" s="99"/>
      <c r="D77" s="99"/>
      <c r="E77" s="99"/>
      <c r="F77" s="99"/>
      <c r="G77" s="99"/>
      <c r="H77" s="99"/>
      <c r="I77" s="99"/>
      <c r="J77" s="99"/>
      <c r="K77" s="99"/>
    </row>
    <row r="78" spans="1:11" ht="15" customHeight="1">
      <c r="A78" s="99"/>
      <c r="B78" s="99"/>
      <c r="C78" s="99"/>
      <c r="D78" s="99"/>
      <c r="E78" s="99"/>
      <c r="F78" s="99"/>
      <c r="G78" s="99"/>
      <c r="H78" s="99"/>
      <c r="I78" s="99"/>
      <c r="J78" s="99"/>
      <c r="K78" s="99"/>
    </row>
    <row r="79" spans="1:11" ht="15" customHeight="1">
      <c r="A79" s="99"/>
      <c r="B79" s="99"/>
      <c r="C79" s="99"/>
      <c r="D79" s="99"/>
      <c r="E79" s="99"/>
      <c r="F79" s="99"/>
      <c r="G79" s="99"/>
      <c r="H79" s="99"/>
      <c r="I79" s="99"/>
      <c r="J79" s="99"/>
      <c r="K79" s="99"/>
    </row>
    <row r="80" spans="1:11" ht="15" customHeight="1">
      <c r="A80" s="99"/>
      <c r="B80" s="99"/>
      <c r="C80" s="99"/>
      <c r="D80" s="99"/>
      <c r="E80" s="99"/>
      <c r="F80" s="99"/>
      <c r="G80" s="99"/>
      <c r="H80" s="99"/>
      <c r="I80" s="99"/>
      <c r="J80" s="99"/>
      <c r="K80" s="99"/>
    </row>
    <row r="81" spans="1:11" ht="15" customHeight="1">
      <c r="A81" s="99"/>
      <c r="B81" s="99"/>
      <c r="C81" s="99"/>
      <c r="D81" s="99"/>
      <c r="E81" s="99"/>
      <c r="F81" s="99"/>
      <c r="G81" s="99"/>
      <c r="H81" s="99"/>
      <c r="I81" s="99"/>
      <c r="J81" s="99"/>
      <c r="K81" s="99"/>
    </row>
    <row r="82" spans="1:11" ht="15" customHeight="1">
      <c r="A82" s="99"/>
      <c r="B82" s="99"/>
      <c r="C82" s="99"/>
      <c r="D82" s="99"/>
      <c r="E82" s="99"/>
      <c r="F82" s="99"/>
      <c r="G82" s="99"/>
      <c r="H82" s="99"/>
      <c r="I82" s="99"/>
      <c r="J82" s="99"/>
      <c r="K82" s="99"/>
    </row>
    <row r="83" spans="1:11" ht="15" customHeight="1">
      <c r="A83" s="99"/>
      <c r="B83" s="99"/>
      <c r="C83" s="99"/>
      <c r="D83" s="99"/>
      <c r="E83" s="99"/>
      <c r="F83" s="99"/>
      <c r="G83" s="99"/>
      <c r="H83" s="99"/>
      <c r="I83" s="99"/>
      <c r="J83" s="99"/>
      <c r="K83" s="99"/>
    </row>
    <row r="84" spans="1:11" ht="15" customHeight="1">
      <c r="A84" s="99"/>
      <c r="B84" s="99"/>
      <c r="C84" s="99"/>
      <c r="D84" s="99"/>
      <c r="E84" s="99"/>
      <c r="F84" s="99"/>
      <c r="G84" s="99"/>
      <c r="H84" s="99"/>
      <c r="I84" s="99"/>
      <c r="J84" s="99"/>
      <c r="K84" s="99"/>
    </row>
    <row r="85" spans="1:11" ht="15" customHeight="1">
      <c r="A85" s="99"/>
      <c r="B85" s="99"/>
      <c r="C85" s="99"/>
      <c r="D85" s="99"/>
      <c r="E85" s="99"/>
      <c r="F85" s="99"/>
      <c r="G85" s="99"/>
      <c r="H85" s="99"/>
      <c r="I85" s="99"/>
      <c r="J85" s="99"/>
      <c r="K85" s="99"/>
    </row>
    <row r="86" spans="1:11" ht="15" customHeight="1">
      <c r="A86" s="99"/>
      <c r="B86" s="99"/>
      <c r="C86" s="99"/>
      <c r="D86" s="99"/>
      <c r="E86" s="99"/>
      <c r="F86" s="99"/>
      <c r="G86" s="99"/>
      <c r="H86" s="99"/>
      <c r="I86" s="99"/>
      <c r="J86" s="99"/>
      <c r="K86" s="99"/>
    </row>
    <row r="87" spans="1:11" ht="15" customHeight="1">
      <c r="A87" s="99"/>
      <c r="B87" s="99"/>
      <c r="C87" s="99"/>
      <c r="D87" s="99"/>
      <c r="E87" s="99"/>
      <c r="F87" s="99"/>
      <c r="G87" s="99"/>
      <c r="H87" s="99"/>
      <c r="I87" s="99"/>
      <c r="J87" s="99"/>
      <c r="K87" s="99"/>
    </row>
    <row r="88" spans="1:11" ht="15" customHeight="1">
      <c r="A88" s="99"/>
      <c r="B88" s="99"/>
      <c r="C88" s="99"/>
      <c r="D88" s="99"/>
      <c r="E88" s="99"/>
      <c r="F88" s="99"/>
      <c r="G88" s="99"/>
      <c r="H88" s="99"/>
      <c r="I88" s="99"/>
      <c r="J88" s="99"/>
      <c r="K88" s="99"/>
    </row>
    <row r="89" spans="1:11" ht="15" customHeight="1">
      <c r="A89" s="99"/>
      <c r="B89" s="99"/>
      <c r="C89" s="99"/>
      <c r="D89" s="99"/>
      <c r="E89" s="99"/>
      <c r="F89" s="99"/>
      <c r="G89" s="99"/>
      <c r="H89" s="99"/>
      <c r="I89" s="99"/>
      <c r="J89" s="99"/>
      <c r="K89" s="99"/>
    </row>
    <row r="90" spans="1:11" ht="15" customHeight="1">
      <c r="A90" s="99"/>
      <c r="B90" s="99"/>
      <c r="C90" s="99"/>
      <c r="D90" s="99"/>
      <c r="E90" s="99"/>
      <c r="F90" s="99"/>
      <c r="G90" s="99"/>
      <c r="H90" s="99"/>
      <c r="I90" s="99"/>
      <c r="J90" s="99"/>
      <c r="K90" s="99"/>
    </row>
    <row r="91" spans="1:11" ht="15" customHeight="1">
      <c r="A91" s="99"/>
      <c r="B91" s="99"/>
      <c r="C91" s="99"/>
      <c r="D91" s="99"/>
      <c r="E91" s="99"/>
      <c r="F91" s="99"/>
      <c r="G91" s="99"/>
      <c r="H91" s="99"/>
      <c r="I91" s="99"/>
      <c r="J91" s="99"/>
      <c r="K91" s="99"/>
    </row>
    <row r="92" spans="1:11" ht="15" customHeight="1">
      <c r="A92" s="99"/>
      <c r="B92" s="99"/>
      <c r="C92" s="99"/>
      <c r="D92" s="99"/>
      <c r="E92" s="99"/>
      <c r="F92" s="99"/>
      <c r="G92" s="99"/>
      <c r="H92" s="99"/>
      <c r="I92" s="99"/>
      <c r="J92" s="99"/>
      <c r="K92" s="99"/>
    </row>
    <row r="93" spans="1:11" ht="15" customHeight="1">
      <c r="A93" s="99"/>
      <c r="B93" s="99"/>
      <c r="C93" s="99"/>
      <c r="D93" s="99"/>
      <c r="E93" s="99"/>
      <c r="F93" s="99"/>
      <c r="G93" s="99"/>
      <c r="H93" s="99"/>
      <c r="I93" s="99"/>
      <c r="J93" s="99"/>
      <c r="K93" s="99"/>
    </row>
    <row r="94" spans="1:11" ht="15" customHeight="1">
      <c r="A94" s="99"/>
      <c r="B94" s="99"/>
      <c r="C94" s="99"/>
      <c r="D94" s="99"/>
      <c r="E94" s="99"/>
      <c r="F94" s="99"/>
      <c r="G94" s="99"/>
      <c r="H94" s="99"/>
      <c r="I94" s="99"/>
      <c r="J94" s="99"/>
      <c r="K94" s="99"/>
    </row>
    <row r="95" spans="1:11" ht="15" customHeight="1">
      <c r="A95" s="99"/>
      <c r="B95" s="99"/>
      <c r="C95" s="99"/>
      <c r="D95" s="99"/>
      <c r="E95" s="99"/>
      <c r="F95" s="99"/>
      <c r="G95" s="99"/>
      <c r="H95" s="99"/>
      <c r="I95" s="99"/>
      <c r="J95" s="99"/>
      <c r="K95" s="99"/>
    </row>
    <row r="96" spans="1:11" ht="15" customHeight="1">
      <c r="A96" s="99"/>
      <c r="B96" s="99"/>
      <c r="C96" s="99"/>
      <c r="D96" s="99"/>
      <c r="E96" s="99"/>
      <c r="F96" s="99"/>
      <c r="G96" s="99"/>
      <c r="H96" s="99"/>
      <c r="I96" s="99"/>
      <c r="J96" s="99"/>
      <c r="K96" s="99"/>
    </row>
    <row r="97" spans="1:11" ht="15" customHeight="1">
      <c r="A97" s="99"/>
      <c r="B97" s="99"/>
      <c r="C97" s="99"/>
      <c r="D97" s="99"/>
      <c r="E97" s="99"/>
      <c r="F97" s="99"/>
      <c r="G97" s="99"/>
      <c r="H97" s="99"/>
      <c r="I97" s="99"/>
      <c r="J97" s="99"/>
      <c r="K97" s="99"/>
    </row>
    <row r="98" spans="1:11" ht="15" customHeight="1">
      <c r="A98" s="99"/>
      <c r="B98" s="99"/>
      <c r="C98" s="99"/>
      <c r="D98" s="99"/>
      <c r="E98" s="99"/>
      <c r="F98" s="99"/>
      <c r="G98" s="99"/>
      <c r="H98" s="99"/>
      <c r="I98" s="99"/>
      <c r="J98" s="99"/>
      <c r="K98" s="99"/>
    </row>
    <row r="99" spans="1:11" ht="15" customHeight="1">
      <c r="A99" s="99"/>
      <c r="B99" s="99"/>
      <c r="C99" s="99"/>
      <c r="D99" s="99"/>
      <c r="E99" s="99"/>
      <c r="F99" s="99"/>
      <c r="G99" s="99"/>
      <c r="H99" s="99"/>
      <c r="I99" s="99"/>
      <c r="J99" s="99"/>
      <c r="K99" s="99"/>
    </row>
    <row r="100" spans="1:11" ht="15" customHeight="1">
      <c r="A100" s="99"/>
      <c r="B100" s="99"/>
      <c r="C100" s="99"/>
      <c r="D100" s="99"/>
      <c r="E100" s="99"/>
      <c r="F100" s="99"/>
      <c r="G100" s="99"/>
      <c r="H100" s="99"/>
      <c r="I100" s="99"/>
      <c r="J100" s="99"/>
      <c r="K100" s="99"/>
    </row>
    <row r="101" spans="1:11" ht="15" customHeight="1">
      <c r="A101" s="99"/>
      <c r="B101" s="99"/>
      <c r="C101" s="99"/>
      <c r="D101" s="99"/>
      <c r="E101" s="99"/>
      <c r="F101" s="99"/>
      <c r="G101" s="99"/>
      <c r="H101" s="99"/>
      <c r="I101" s="99"/>
      <c r="J101" s="99"/>
      <c r="K101" s="99"/>
    </row>
    <row r="102" spans="1:11" ht="15" customHeight="1">
      <c r="A102" s="99"/>
      <c r="B102" s="99"/>
      <c r="C102" s="99"/>
      <c r="D102" s="99"/>
      <c r="E102" s="99"/>
      <c r="F102" s="99"/>
      <c r="G102" s="99"/>
      <c r="H102" s="99"/>
      <c r="I102" s="99"/>
      <c r="J102" s="99"/>
      <c r="K102" s="99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1:K1"/>
    <mergeCell ref="A2:C2"/>
    <mergeCell ref="A8:B13"/>
    <mergeCell ref="A14:B19"/>
    <mergeCell ref="A20:B25"/>
    <mergeCell ref="H5:H7"/>
    <mergeCell ref="A3:D3"/>
    <mergeCell ref="E4:G4"/>
    <mergeCell ref="I4:K4"/>
    <mergeCell ref="D6:D7"/>
    <mergeCell ref="A7:B7"/>
    <mergeCell ref="E5:F6"/>
    <mergeCell ref="I5:J6"/>
    <mergeCell ref="G5:G7"/>
    <mergeCell ref="K5:K7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7"/>
    <mergeCell ref="K35:K37"/>
    <mergeCell ref="A38:B43"/>
    <mergeCell ref="A44:B49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30"/>
  <dimension ref="A1:P58"/>
  <sheetViews>
    <sheetView showGridLines="0" zoomScaleNormal="100" zoomScaleSheetLayoutView="100" workbookViewId="0">
      <selection activeCell="L8" sqref="L8"/>
    </sheetView>
  </sheetViews>
  <sheetFormatPr defaultColWidth="9.109375" defaultRowHeight="13.8"/>
  <cols>
    <col min="1" max="1" width="16.33203125" style="212" customWidth="1"/>
    <col min="2" max="2" width="10.33203125" style="212" customWidth="1"/>
    <col min="3" max="3" width="10" style="212" customWidth="1"/>
    <col min="4" max="4" width="10.6640625" style="212" customWidth="1"/>
    <col min="5" max="6" width="8.5546875" style="212" customWidth="1"/>
    <col min="7" max="10" width="6.6640625" style="212" customWidth="1"/>
    <col min="11" max="11" width="8.109375" style="212" customWidth="1"/>
    <col min="12" max="13" width="9.109375" style="212"/>
    <col min="14" max="14" width="11.109375" style="212" customWidth="1"/>
    <col min="15" max="16384" width="9.109375" style="212"/>
  </cols>
  <sheetData>
    <row r="1" spans="1:11" s="225" customFormat="1" ht="15.6">
      <c r="A1" s="734" t="str">
        <f>"6.8. Spotřeba zemního plynu a teplota ovzduší podle krajů: "&amp;LOWER(C3)</f>
        <v>6.8. Spotřeba zemního plynu a teplota ovzduší podle krajů: leden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</row>
    <row r="2" spans="1:11" ht="6" customHeight="1">
      <c r="A2" s="744"/>
      <c r="B2" s="744"/>
      <c r="C2" s="214"/>
      <c r="D2" s="215"/>
      <c r="E2" s="216"/>
      <c r="F2" s="216"/>
      <c r="G2" s="216"/>
      <c r="H2" s="216"/>
      <c r="I2" s="81"/>
      <c r="J2" s="81"/>
      <c r="K2" s="81"/>
    </row>
    <row r="3" spans="1:11" ht="20.100000000000001" customHeight="1">
      <c r="A3" s="739"/>
      <c r="B3" s="740"/>
      <c r="C3" s="737" t="str">
        <f>'3.1'!D6</f>
        <v>leden</v>
      </c>
      <c r="D3" s="738"/>
      <c r="E3" s="738"/>
      <c r="F3" s="738"/>
      <c r="G3" s="738"/>
      <c r="H3" s="738"/>
      <c r="I3" s="738"/>
      <c r="J3" s="738"/>
      <c r="K3" s="738"/>
    </row>
    <row r="4" spans="1:11" ht="20.100000000000001" customHeight="1">
      <c r="A4" s="291"/>
      <c r="B4" s="280"/>
      <c r="C4" s="741" t="s">
        <v>65</v>
      </c>
      <c r="D4" s="742"/>
      <c r="E4" s="742"/>
      <c r="F4" s="743"/>
      <c r="G4" s="741" t="s">
        <v>243</v>
      </c>
      <c r="H4" s="742"/>
      <c r="I4" s="742"/>
      <c r="J4" s="742"/>
      <c r="K4" s="742"/>
    </row>
    <row r="5" spans="1:11" ht="24.9" customHeight="1">
      <c r="A5" s="294"/>
      <c r="B5" s="295"/>
      <c r="C5" s="305"/>
      <c r="D5" s="306"/>
      <c r="E5" s="695" t="s">
        <v>240</v>
      </c>
      <c r="F5" s="698" t="s">
        <v>225</v>
      </c>
      <c r="G5" s="735"/>
      <c r="H5" s="735"/>
      <c r="I5" s="735"/>
      <c r="J5" s="735"/>
      <c r="K5" s="736"/>
    </row>
    <row r="6" spans="1:11" ht="14.1" customHeight="1">
      <c r="A6" s="296"/>
      <c r="B6" s="704" t="s">
        <v>239</v>
      </c>
      <c r="C6" s="281"/>
      <c r="D6" s="307"/>
      <c r="E6" s="697"/>
      <c r="F6" s="704"/>
      <c r="G6" s="283" t="s">
        <v>72</v>
      </c>
      <c r="H6" s="283" t="s">
        <v>226</v>
      </c>
      <c r="I6" s="283" t="s">
        <v>227</v>
      </c>
      <c r="J6" s="283" t="s">
        <v>241</v>
      </c>
      <c r="K6" s="283" t="s">
        <v>242</v>
      </c>
    </row>
    <row r="7" spans="1:11" ht="15" customHeight="1">
      <c r="A7" s="348" t="s">
        <v>244</v>
      </c>
      <c r="B7" s="705"/>
      <c r="C7" s="347" t="s">
        <v>278</v>
      </c>
      <c r="D7" s="346" t="s">
        <v>273</v>
      </c>
      <c r="E7" s="760"/>
      <c r="F7" s="705"/>
      <c r="G7" s="284" t="s">
        <v>276</v>
      </c>
      <c r="H7" s="285" t="s">
        <v>276</v>
      </c>
      <c r="I7" s="285" t="s">
        <v>276</v>
      </c>
      <c r="J7" s="285" t="s">
        <v>276</v>
      </c>
      <c r="K7" s="285" t="s">
        <v>276</v>
      </c>
    </row>
    <row r="8" spans="1:11" ht="14.1" customHeight="1">
      <c r="A8" s="188" t="s">
        <v>9</v>
      </c>
      <c r="B8" s="105">
        <f>'6.1'!D14</f>
        <v>105175</v>
      </c>
      <c r="C8" s="101">
        <f>'6.1'!E14</f>
        <v>42816.894030000003</v>
      </c>
      <c r="D8" s="105">
        <f>'6.1'!F14</f>
        <v>456955.37602999993</v>
      </c>
      <c r="E8" s="128">
        <f t="shared" ref="E8:E21" si="0">D8/$D$22</f>
        <v>3.4173584140084173E-2</v>
      </c>
      <c r="F8" s="106">
        <f>'6.1'!H14</f>
        <v>7.7532398445267603E-2</v>
      </c>
      <c r="G8" s="110">
        <v>-1.2935483870967743</v>
      </c>
      <c r="H8" s="111">
        <v>3.9</v>
      </c>
      <c r="I8" s="111">
        <v>-6</v>
      </c>
      <c r="J8" s="111">
        <v>-1.899999999999999</v>
      </c>
      <c r="K8" s="389">
        <v>0.60645161290322469</v>
      </c>
    </row>
    <row r="9" spans="1:11" ht="14.1" customHeight="1">
      <c r="A9" s="405" t="s">
        <v>10</v>
      </c>
      <c r="B9" s="126">
        <f>'6.1'!D44</f>
        <v>383530</v>
      </c>
      <c r="C9" s="127">
        <f>'6.1'!E44</f>
        <v>164778.19999999998</v>
      </c>
      <c r="D9" s="126">
        <f>'6.1'!F44</f>
        <v>1760602.8403</v>
      </c>
      <c r="E9" s="129">
        <f t="shared" si="0"/>
        <v>0.13166736284619882</v>
      </c>
      <c r="F9" s="130">
        <f>'6.1'!H44</f>
        <v>-1.21211031175061E-2</v>
      </c>
      <c r="G9" s="131">
        <v>0.34838709677419355</v>
      </c>
      <c r="H9" s="132">
        <v>4.8</v>
      </c>
      <c r="I9" s="132">
        <v>-5.8</v>
      </c>
      <c r="J9" s="132">
        <v>-1.7000000000000008</v>
      </c>
      <c r="K9" s="134">
        <v>2.0483870967741944</v>
      </c>
    </row>
    <row r="10" spans="1:11" ht="14.1" customHeight="1">
      <c r="A10" s="188" t="s">
        <v>11</v>
      </c>
      <c r="B10" s="105">
        <f>'6.2'!D13</f>
        <v>84351</v>
      </c>
      <c r="C10" s="101">
        <f>'6.2'!E13</f>
        <v>65127.9</v>
      </c>
      <c r="D10" s="105">
        <f>'6.2'!F13</f>
        <v>695871.49222999997</v>
      </c>
      <c r="E10" s="128">
        <f t="shared" si="0"/>
        <v>5.2041018090236028E-2</v>
      </c>
      <c r="F10" s="106">
        <f>'6.2'!H13</f>
        <v>1.1817003272823505</v>
      </c>
      <c r="G10" s="110">
        <v>-1.7193548387096769</v>
      </c>
      <c r="H10" s="111">
        <v>3.9</v>
      </c>
      <c r="I10" s="111">
        <v>-6.8</v>
      </c>
      <c r="J10" s="111">
        <v>-2</v>
      </c>
      <c r="K10" s="389">
        <v>0.28064516129032313</v>
      </c>
    </row>
    <row r="11" spans="1:11" ht="14.1" customHeight="1">
      <c r="A11" s="405" t="s">
        <v>106</v>
      </c>
      <c r="B11" s="126">
        <f>'6.2'!D43</f>
        <v>118284</v>
      </c>
      <c r="C11" s="127">
        <f>'6.2'!E43</f>
        <v>51366</v>
      </c>
      <c r="D11" s="126">
        <f>'6.2'!F43</f>
        <v>548830.24771999987</v>
      </c>
      <c r="E11" s="129">
        <f t="shared" si="0"/>
        <v>4.1044481874858874E-2</v>
      </c>
      <c r="F11" s="130">
        <f>'6.2'!H43</f>
        <v>7.7653216977764056E-3</v>
      </c>
      <c r="G11" s="131">
        <v>-1.3967741935483871</v>
      </c>
      <c r="H11" s="132">
        <v>4.2</v>
      </c>
      <c r="I11" s="132">
        <v>-8.6999999999999993</v>
      </c>
      <c r="J11" s="132">
        <v>-2.2999999999999985</v>
      </c>
      <c r="K11" s="134">
        <v>0.90322580645161143</v>
      </c>
    </row>
    <row r="12" spans="1:11" ht="14.1" customHeight="1">
      <c r="A12" s="188" t="s">
        <v>12</v>
      </c>
      <c r="B12" s="105">
        <f>'6.3'!D13</f>
        <v>93408</v>
      </c>
      <c r="C12" s="101">
        <f>'6.3'!E13</f>
        <v>50993.399999999994</v>
      </c>
      <c r="D12" s="105">
        <f>'6.3'!F13</f>
        <v>544847.20625000005</v>
      </c>
      <c r="E12" s="128">
        <f t="shared" si="0"/>
        <v>4.0746608581429131E-2</v>
      </c>
      <c r="F12" s="106">
        <f>'6.3'!H13</f>
        <v>3.649967376523678E-2</v>
      </c>
      <c r="G12" s="110">
        <v>-1.0193548387096774</v>
      </c>
      <c r="H12" s="111">
        <v>4.3</v>
      </c>
      <c r="I12" s="111">
        <v>-8.1999999999999993</v>
      </c>
      <c r="J12" s="111">
        <v>-1.7000000000000008</v>
      </c>
      <c r="K12" s="389">
        <v>0.68064516129032349</v>
      </c>
    </row>
    <row r="13" spans="1:11" ht="14.1" customHeight="1">
      <c r="A13" s="405" t="s">
        <v>13</v>
      </c>
      <c r="B13" s="126">
        <f>'6.3'!D43</f>
        <v>378799</v>
      </c>
      <c r="C13" s="127">
        <f>'6.3'!E43</f>
        <v>120790.18799999999</v>
      </c>
      <c r="D13" s="126">
        <f>'6.3'!F43</f>
        <v>1290379.5003499999</v>
      </c>
      <c r="E13" s="129">
        <f t="shared" si="0"/>
        <v>9.6501528904116562E-2</v>
      </c>
      <c r="F13" s="130">
        <f>'6.3'!H43</f>
        <v>-1.9219763131913731E-2</v>
      </c>
      <c r="G13" s="131">
        <v>-0.92903225806451606</v>
      </c>
      <c r="H13" s="132">
        <v>7.1</v>
      </c>
      <c r="I13" s="132">
        <v>-12.5</v>
      </c>
      <c r="J13" s="132">
        <v>-1.899999999999999</v>
      </c>
      <c r="K13" s="134">
        <v>0.97096774193548296</v>
      </c>
    </row>
    <row r="14" spans="1:11" ht="14.1" customHeight="1">
      <c r="A14" s="188" t="s">
        <v>14</v>
      </c>
      <c r="B14" s="105">
        <f>'6.4'!D13</f>
        <v>187387</v>
      </c>
      <c r="C14" s="101">
        <f>'6.4'!E13</f>
        <v>73067.600000000006</v>
      </c>
      <c r="D14" s="105">
        <f>'6.4'!F13</f>
        <v>780703.51020000002</v>
      </c>
      <c r="E14" s="128">
        <f t="shared" si="0"/>
        <v>5.8385213291652374E-2</v>
      </c>
      <c r="F14" s="106">
        <f>'6.4'!H13</f>
        <v>6.2535627450295977E-2</v>
      </c>
      <c r="G14" s="110">
        <v>-1.3064516129032253</v>
      </c>
      <c r="H14" s="111">
        <v>5.2</v>
      </c>
      <c r="I14" s="111">
        <v>-10.6</v>
      </c>
      <c r="J14" s="111">
        <v>-2.5</v>
      </c>
      <c r="K14" s="389">
        <v>1.1935483870967747</v>
      </c>
    </row>
    <row r="15" spans="1:11" ht="14.1" customHeight="1">
      <c r="A15" s="405" t="s">
        <v>15</v>
      </c>
      <c r="B15" s="126">
        <f>'6.4'!D43</f>
        <v>137073</v>
      </c>
      <c r="C15" s="127">
        <f>'6.4'!E43</f>
        <v>56073.899999999994</v>
      </c>
      <c r="D15" s="126">
        <f>'6.4'!F43</f>
        <v>599132.42074000009</v>
      </c>
      <c r="E15" s="129">
        <f t="shared" si="0"/>
        <v>4.4806349296274646E-2</v>
      </c>
      <c r="F15" s="130">
        <f>'6.4'!H43</f>
        <v>4.5858264074366918E-2</v>
      </c>
      <c r="G15" s="131">
        <v>-1.1032258064516127</v>
      </c>
      <c r="H15" s="132">
        <v>4.3</v>
      </c>
      <c r="I15" s="132">
        <v>-7.9</v>
      </c>
      <c r="J15" s="132">
        <v>-1.6000000000000008</v>
      </c>
      <c r="K15" s="134">
        <v>0.49677419354838803</v>
      </c>
    </row>
    <row r="16" spans="1:11" ht="14.1" customHeight="1">
      <c r="A16" s="188" t="s">
        <v>16</v>
      </c>
      <c r="B16" s="105">
        <f>'6.5'!D13</f>
        <v>160536</v>
      </c>
      <c r="C16" s="101">
        <f>'6.5'!E13</f>
        <v>54778.799999999996</v>
      </c>
      <c r="D16" s="105">
        <f>'6.5'!F13</f>
        <v>585293.55972999998</v>
      </c>
      <c r="E16" s="128">
        <f t="shared" si="0"/>
        <v>4.3771404735085985E-2</v>
      </c>
      <c r="F16" s="106">
        <f>'6.5'!H13</f>
        <v>2.9316817804301308E-2</v>
      </c>
      <c r="G16" s="110">
        <v>-0.63548387096774217</v>
      </c>
      <c r="H16" s="111">
        <v>5</v>
      </c>
      <c r="I16" s="111">
        <v>-5.9</v>
      </c>
      <c r="J16" s="111">
        <v>-1.6000000000000008</v>
      </c>
      <c r="K16" s="389">
        <v>0.96451612903225858</v>
      </c>
    </row>
    <row r="17" spans="1:16" ht="14.1" customHeight="1">
      <c r="A17" s="405" t="s">
        <v>1</v>
      </c>
      <c r="B17" s="126">
        <f>'6.5'!D43</f>
        <v>417495</v>
      </c>
      <c r="C17" s="127">
        <f>'6.5'!E43</f>
        <v>138845.26360632022</v>
      </c>
      <c r="D17" s="126">
        <f>'6.5'!F43</f>
        <v>1481429.47171</v>
      </c>
      <c r="E17" s="129">
        <f t="shared" si="0"/>
        <v>0.11078927474038178</v>
      </c>
      <c r="F17" s="130">
        <f>'6.5'!H43</f>
        <v>3.2209240020039102E-2</v>
      </c>
      <c r="G17" s="131">
        <v>0.89677419354838728</v>
      </c>
      <c r="H17" s="132">
        <v>6.9</v>
      </c>
      <c r="I17" s="132">
        <v>-4.2</v>
      </c>
      <c r="J17" s="132">
        <v>-0.60000000000000009</v>
      </c>
      <c r="K17" s="134">
        <v>1.4967741935483874</v>
      </c>
    </row>
    <row r="18" spans="1:16" ht="14.1" customHeight="1">
      <c r="A18" s="188" t="s">
        <v>17</v>
      </c>
      <c r="B18" s="105">
        <f>'6.6'!D13</f>
        <v>261805</v>
      </c>
      <c r="C18" s="101">
        <f>'6.6'!E13</f>
        <v>155489.85500000001</v>
      </c>
      <c r="D18" s="105">
        <f>'6.6'!F13</f>
        <v>1661315.8074920001</v>
      </c>
      <c r="E18" s="128">
        <f t="shared" si="0"/>
        <v>0.12424214378178687</v>
      </c>
      <c r="F18" s="106">
        <f>'6.6'!H13</f>
        <v>5.26129962387109E-2</v>
      </c>
      <c r="G18" s="110">
        <v>-0.16451612903225804</v>
      </c>
      <c r="H18" s="111">
        <v>5.6</v>
      </c>
      <c r="I18" s="111">
        <v>-4.9000000000000004</v>
      </c>
      <c r="J18" s="111">
        <v>-1</v>
      </c>
      <c r="K18" s="389">
        <v>0.8354838709677419</v>
      </c>
      <c r="L18" s="218"/>
      <c r="N18" s="218"/>
      <c r="O18" s="218"/>
      <c r="P18" s="218"/>
    </row>
    <row r="19" spans="1:16" ht="14.1" customHeight="1">
      <c r="A19" s="405" t="s">
        <v>18</v>
      </c>
      <c r="B19" s="126">
        <f>'6.6'!D43</f>
        <v>222927</v>
      </c>
      <c r="C19" s="127">
        <f>'6.6'!E43</f>
        <v>163880.55600000001</v>
      </c>
      <c r="D19" s="126">
        <f>'6.6'!F43</f>
        <v>1749892.4741700001</v>
      </c>
      <c r="E19" s="129">
        <f t="shared" si="0"/>
        <v>0.13086638398192865</v>
      </c>
      <c r="F19" s="130">
        <f>'6.6'!H43</f>
        <v>-4.2499459158343904E-2</v>
      </c>
      <c r="G19" s="131">
        <v>-0.37419354838709679</v>
      </c>
      <c r="H19" s="132">
        <v>4</v>
      </c>
      <c r="I19" s="132">
        <v>-6</v>
      </c>
      <c r="J19" s="132">
        <v>-0.80000000000000038</v>
      </c>
      <c r="K19" s="134">
        <v>0.42580645161290359</v>
      </c>
      <c r="L19" s="218"/>
      <c r="N19" s="218"/>
      <c r="O19" s="218"/>
      <c r="P19" s="218"/>
    </row>
    <row r="20" spans="1:16" ht="14.1" customHeight="1">
      <c r="A20" s="188" t="s">
        <v>19</v>
      </c>
      <c r="B20" s="105">
        <f>'6.7'!D13</f>
        <v>120323</v>
      </c>
      <c r="C20" s="101">
        <f>'6.7'!E13</f>
        <v>50726.123960000004</v>
      </c>
      <c r="D20" s="105">
        <f>'6.7'!F13</f>
        <v>541920.07699999982</v>
      </c>
      <c r="E20" s="128">
        <f t="shared" si="0"/>
        <v>4.0527702090859215E-2</v>
      </c>
      <c r="F20" s="106">
        <f>'6.7'!H13</f>
        <v>3.0188427910051711E-2</v>
      </c>
      <c r="G20" s="110">
        <v>-1.4129032258064516</v>
      </c>
      <c r="H20" s="111">
        <v>3.2</v>
      </c>
      <c r="I20" s="111">
        <v>-6.6</v>
      </c>
      <c r="J20" s="111">
        <v>-2.5</v>
      </c>
      <c r="K20" s="389">
        <v>1.0870967741935484</v>
      </c>
      <c r="L20" s="218"/>
      <c r="N20" s="218"/>
      <c r="O20" s="218"/>
      <c r="P20" s="218"/>
    </row>
    <row r="21" spans="1:16" ht="14.1" customHeight="1">
      <c r="A21" s="405" t="s">
        <v>20</v>
      </c>
      <c r="B21" s="126">
        <f>'6.7'!D43</f>
        <v>156935</v>
      </c>
      <c r="C21" s="127">
        <f>'6.7'!E43</f>
        <v>63120.600000000006</v>
      </c>
      <c r="D21" s="126">
        <f>'6.7'!F43</f>
        <v>674422.45608999999</v>
      </c>
      <c r="E21" s="129">
        <f t="shared" si="0"/>
        <v>5.0436943645107112E-2</v>
      </c>
      <c r="F21" s="130">
        <f>'6.7'!H43</f>
        <v>1.7196451449152841E-2</v>
      </c>
      <c r="G21" s="131">
        <v>-1.2032258064516128</v>
      </c>
      <c r="H21" s="132">
        <v>5.9</v>
      </c>
      <c r="I21" s="132">
        <v>-11.2</v>
      </c>
      <c r="J21" s="132">
        <v>-1.6000000000000008</v>
      </c>
      <c r="K21" s="134">
        <v>0.39677419354838794</v>
      </c>
      <c r="L21" s="218"/>
    </row>
    <row r="22" spans="1:16" ht="14.1" customHeight="1">
      <c r="A22" s="464" t="s">
        <v>0</v>
      </c>
      <c r="B22" s="465">
        <f>SUM(B8:B21)</f>
        <v>2828028</v>
      </c>
      <c r="C22" s="466">
        <f>SUM(C8:C21)</f>
        <v>1251855.2805963203</v>
      </c>
      <c r="D22" s="467">
        <f>SUM(D8:D21)</f>
        <v>13371596.440011997</v>
      </c>
      <c r="E22" s="468">
        <f>SUM(E8:E21)</f>
        <v>1.0000000000000002</v>
      </c>
      <c r="F22" s="469"/>
      <c r="G22" s="470">
        <v>-0.91290322580645156</v>
      </c>
      <c r="H22" s="470">
        <v>4.7</v>
      </c>
      <c r="I22" s="470">
        <v>-6.8</v>
      </c>
      <c r="J22" s="470">
        <v>-1.2258064516129035</v>
      </c>
      <c r="K22" s="470">
        <v>0.31290322580645191</v>
      </c>
    </row>
    <row r="23" spans="1:16" ht="14.1" customHeight="1">
      <c r="A23" s="471" t="s">
        <v>109</v>
      </c>
      <c r="B23" s="472"/>
      <c r="C23" s="320">
        <f>'5.1'!E14</f>
        <v>21253.869455344007</v>
      </c>
      <c r="D23" s="319">
        <f>'5.1'!F14</f>
        <v>227093.644463</v>
      </c>
      <c r="E23" s="473"/>
      <c r="F23" s="322">
        <f>'5.1'!H14</f>
        <v>0.26967204080082763</v>
      </c>
      <c r="G23" s="474">
        <v>-0.91290322580645156</v>
      </c>
      <c r="H23" s="475">
        <v>4.7</v>
      </c>
      <c r="I23" s="475">
        <v>-6.8</v>
      </c>
      <c r="J23" s="475">
        <v>-1.2258064516129035</v>
      </c>
      <c r="K23" s="475">
        <v>0.31290322580645191</v>
      </c>
    </row>
    <row r="24" spans="1:16" ht="14.1" customHeight="1">
      <c r="A24" s="406" t="s">
        <v>60</v>
      </c>
      <c r="B24" s="330">
        <f>B22+B23</f>
        <v>2828028</v>
      </c>
      <c r="C24" s="331">
        <f>C22+C23</f>
        <v>1273109.1500516643</v>
      </c>
      <c r="D24" s="332">
        <f>D22+D23</f>
        <v>13598690.084474998</v>
      </c>
      <c r="E24" s="333"/>
      <c r="F24" s="334">
        <f>'5.1'!H15</f>
        <v>4.633478845962534E-2</v>
      </c>
      <c r="G24" s="335">
        <v>-0.91290322580645156</v>
      </c>
      <c r="H24" s="336">
        <v>4.7</v>
      </c>
      <c r="I24" s="336">
        <v>-6.8</v>
      </c>
      <c r="J24" s="336">
        <v>-1.2258064516129035</v>
      </c>
      <c r="K24" s="336">
        <v>0.31290322580645191</v>
      </c>
    </row>
    <row r="25" spans="1:16" ht="15" customHeight="1">
      <c r="A25" s="188"/>
      <c r="B25" s="189"/>
      <c r="C25" s="728" t="s">
        <v>202</v>
      </c>
      <c r="D25" s="728"/>
      <c r="E25" s="728"/>
      <c r="F25" s="728"/>
      <c r="G25" s="732" t="s">
        <v>124</v>
      </c>
      <c r="H25" s="732"/>
      <c r="I25" s="732"/>
      <c r="J25" s="732"/>
      <c r="K25" s="732"/>
    </row>
    <row r="26" spans="1:16" ht="15" customHeight="1">
      <c r="A26" s="99"/>
      <c r="B26" s="99"/>
      <c r="C26" s="729"/>
      <c r="D26" s="729"/>
      <c r="E26" s="729"/>
      <c r="F26" s="729"/>
      <c r="G26" s="733" t="s">
        <v>125</v>
      </c>
      <c r="H26" s="733"/>
      <c r="I26" s="733"/>
      <c r="J26" s="733"/>
      <c r="K26" s="733"/>
    </row>
    <row r="27" spans="1:16" ht="30" customHeight="1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</row>
    <row r="28" spans="1:16" ht="15" customHeight="1">
      <c r="A28" s="247"/>
      <c r="B28" s="247"/>
      <c r="C28" s="99"/>
      <c r="D28" s="222"/>
      <c r="E28" s="223"/>
      <c r="F28" s="223"/>
      <c r="G28" s="99"/>
      <c r="H28" s="220"/>
      <c r="I28" s="247"/>
      <c r="J28" s="99"/>
      <c r="K28" s="99"/>
    </row>
    <row r="29" spans="1:16" ht="18" customHeight="1">
      <c r="A29" s="99"/>
      <c r="B29" s="99"/>
      <c r="C29" s="99"/>
      <c r="D29" s="222"/>
      <c r="E29" s="223"/>
      <c r="F29" s="223"/>
      <c r="G29" s="99"/>
      <c r="H29" s="99"/>
      <c r="I29" s="99"/>
      <c r="J29" s="99"/>
      <c r="K29" s="99"/>
    </row>
    <row r="30" spans="1:16" ht="15" customHeight="1">
      <c r="A30" s="711" t="s">
        <v>68</v>
      </c>
      <c r="B30" s="711"/>
      <c r="C30" s="711"/>
      <c r="D30" s="711"/>
      <c r="E30" s="711"/>
      <c r="F30" s="711" t="s">
        <v>69</v>
      </c>
      <c r="G30" s="711"/>
      <c r="H30" s="711"/>
      <c r="I30" s="711"/>
      <c r="J30" s="711"/>
      <c r="K30" s="711"/>
    </row>
    <row r="31" spans="1:16" ht="15" customHeight="1">
      <c r="A31" s="350"/>
      <c r="B31" s="685" t="str">
        <f>C3</f>
        <v>leden</v>
      </c>
      <c r="C31" s="685"/>
      <c r="D31" s="350"/>
      <c r="E31" s="350"/>
      <c r="F31" s="350"/>
      <c r="G31" s="350"/>
      <c r="H31" s="685" t="str">
        <f>C3</f>
        <v>leden</v>
      </c>
      <c r="I31" s="685"/>
      <c r="J31" s="350"/>
      <c r="K31" s="350"/>
    </row>
    <row r="32" spans="1:16" ht="15" customHeight="1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</row>
    <row r="33" spans="1:11" ht="15" customHeight="1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</row>
    <row r="34" spans="1:11" ht="15" customHeight="1">
      <c r="A34" s="99"/>
      <c r="B34" s="99"/>
      <c r="C34" s="99"/>
      <c r="D34" s="99"/>
      <c r="E34" s="99"/>
      <c r="F34" s="99"/>
      <c r="G34" s="99"/>
      <c r="H34" s="99"/>
      <c r="I34" s="99"/>
      <c r="J34" s="99"/>
      <c r="K34" s="99"/>
    </row>
    <row r="35" spans="1:11" ht="15" customHeight="1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</row>
    <row r="36" spans="1:11" ht="15" customHeight="1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</row>
    <row r="37" spans="1:11" ht="15" customHeight="1">
      <c r="A37" s="99"/>
      <c r="B37" s="99"/>
      <c r="C37" s="99"/>
      <c r="D37" s="99"/>
      <c r="E37" s="99"/>
      <c r="F37" s="99"/>
      <c r="G37" s="99"/>
      <c r="H37" s="99"/>
      <c r="I37" s="99"/>
      <c r="J37" s="99"/>
      <c r="K37" s="99"/>
    </row>
    <row r="38" spans="1:11" ht="15" customHeight="1">
      <c r="A38" s="99"/>
      <c r="B38" s="99"/>
      <c r="C38" s="99"/>
      <c r="D38" s="99"/>
      <c r="E38" s="99"/>
      <c r="F38" s="99"/>
      <c r="G38" s="99"/>
      <c r="H38" s="99"/>
      <c r="I38" s="99"/>
      <c r="J38" s="99"/>
      <c r="K38" s="99"/>
    </row>
    <row r="39" spans="1:11" ht="15" customHeight="1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</row>
    <row r="40" spans="1:11" ht="15" customHeight="1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</row>
    <row r="41" spans="1:11" ht="15" customHeight="1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</row>
    <row r="42" spans="1:11" ht="15" customHeight="1">
      <c r="A42" s="99"/>
      <c r="B42" s="99"/>
      <c r="C42" s="99"/>
      <c r="D42" s="99"/>
      <c r="E42" s="99"/>
      <c r="F42" s="99"/>
      <c r="G42" s="99"/>
      <c r="H42" s="99"/>
      <c r="I42" s="99"/>
      <c r="J42" s="99"/>
      <c r="K42" s="99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</row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  <row r="58" spans="1:11" ht="15" customHeight="1"/>
  </sheetData>
  <mergeCells count="17">
    <mergeCell ref="A2:B2"/>
    <mergeCell ref="F5:F7"/>
    <mergeCell ref="E5:E7"/>
    <mergeCell ref="A1:K1"/>
    <mergeCell ref="C3:K3"/>
    <mergeCell ref="B31:C31"/>
    <mergeCell ref="H31:I31"/>
    <mergeCell ref="F30:K30"/>
    <mergeCell ref="A30:E30"/>
    <mergeCell ref="A3:B3"/>
    <mergeCell ref="B6:B7"/>
    <mergeCell ref="G26:K26"/>
    <mergeCell ref="G25:K25"/>
    <mergeCell ref="G5:K5"/>
    <mergeCell ref="C25:F26"/>
    <mergeCell ref="C4:F4"/>
    <mergeCell ref="G4:K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31"/>
  <dimension ref="A1:P58"/>
  <sheetViews>
    <sheetView showGridLines="0" zoomScaleNormal="100" zoomScaleSheetLayoutView="100" workbookViewId="0">
      <selection activeCell="L8" sqref="L8"/>
    </sheetView>
  </sheetViews>
  <sheetFormatPr defaultColWidth="9.109375" defaultRowHeight="13.8"/>
  <cols>
    <col min="1" max="1" width="16.33203125" style="212" customWidth="1"/>
    <col min="2" max="2" width="10.33203125" style="212" customWidth="1"/>
    <col min="3" max="3" width="10" style="212" customWidth="1"/>
    <col min="4" max="4" width="10.6640625" style="212" customWidth="1"/>
    <col min="5" max="6" width="8.5546875" style="212" customWidth="1"/>
    <col min="7" max="10" width="6.6640625" style="212" customWidth="1"/>
    <col min="11" max="11" width="8.109375" style="212" customWidth="1"/>
    <col min="12" max="13" width="9.109375" style="212"/>
    <col min="14" max="14" width="11.109375" style="212" customWidth="1"/>
    <col min="15" max="16384" width="9.109375" style="212"/>
  </cols>
  <sheetData>
    <row r="1" spans="1:11" s="225" customFormat="1" ht="15.75" customHeight="1">
      <c r="A1" s="734" t="str">
        <f>"6.9. Spotřeba zemního plynu a teplota ovzduší podle krajů: "&amp;LOWER(C3)</f>
        <v>6.9. Spotřeba zemního plynu a teplota ovzduší podle krajů: únor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</row>
    <row r="2" spans="1:11" ht="6" customHeight="1">
      <c r="A2" s="744"/>
      <c r="B2" s="744"/>
      <c r="C2" s="214"/>
      <c r="D2" s="215"/>
      <c r="E2" s="216"/>
      <c r="F2" s="216"/>
      <c r="G2" s="216"/>
      <c r="H2" s="216"/>
      <c r="I2" s="81"/>
      <c r="J2" s="81"/>
      <c r="K2" s="81"/>
    </row>
    <row r="3" spans="1:11" ht="20.100000000000001" customHeight="1">
      <c r="A3" s="739"/>
      <c r="B3" s="740"/>
      <c r="C3" s="737" t="str">
        <f>'3.1'!E6</f>
        <v>únor</v>
      </c>
      <c r="D3" s="738"/>
      <c r="E3" s="738"/>
      <c r="F3" s="738"/>
      <c r="G3" s="738"/>
      <c r="H3" s="738"/>
      <c r="I3" s="738"/>
      <c r="J3" s="738"/>
      <c r="K3" s="738"/>
    </row>
    <row r="4" spans="1:11" ht="20.100000000000001" customHeight="1">
      <c r="A4" s="291"/>
      <c r="B4" s="280"/>
      <c r="C4" s="741" t="s">
        <v>65</v>
      </c>
      <c r="D4" s="742"/>
      <c r="E4" s="742"/>
      <c r="F4" s="743"/>
      <c r="G4" s="741" t="s">
        <v>243</v>
      </c>
      <c r="H4" s="742"/>
      <c r="I4" s="742"/>
      <c r="J4" s="742"/>
      <c r="K4" s="742"/>
    </row>
    <row r="5" spans="1:11" ht="24.9" customHeight="1">
      <c r="A5" s="294"/>
      <c r="B5" s="295"/>
      <c r="C5" s="305"/>
      <c r="D5" s="306"/>
      <c r="E5" s="695" t="s">
        <v>240</v>
      </c>
      <c r="F5" s="698" t="s">
        <v>225</v>
      </c>
      <c r="G5" s="735"/>
      <c r="H5" s="735"/>
      <c r="I5" s="735"/>
      <c r="J5" s="735"/>
      <c r="K5" s="736"/>
    </row>
    <row r="6" spans="1:11" ht="14.1" customHeight="1">
      <c r="A6" s="296"/>
      <c r="B6" s="704" t="s">
        <v>239</v>
      </c>
      <c r="C6" s="281"/>
      <c r="D6" s="307"/>
      <c r="E6" s="697"/>
      <c r="F6" s="704"/>
      <c r="G6" s="283" t="s">
        <v>72</v>
      </c>
      <c r="H6" s="283" t="s">
        <v>226</v>
      </c>
      <c r="I6" s="283" t="s">
        <v>227</v>
      </c>
      <c r="J6" s="283" t="s">
        <v>241</v>
      </c>
      <c r="K6" s="283" t="s">
        <v>242</v>
      </c>
    </row>
    <row r="7" spans="1:11" ht="15" customHeight="1">
      <c r="A7" s="348" t="s">
        <v>244</v>
      </c>
      <c r="B7" s="705"/>
      <c r="C7" s="347" t="s">
        <v>278</v>
      </c>
      <c r="D7" s="346" t="s">
        <v>273</v>
      </c>
      <c r="E7" s="760"/>
      <c r="F7" s="705"/>
      <c r="G7" s="284" t="s">
        <v>276</v>
      </c>
      <c r="H7" s="285" t="s">
        <v>276</v>
      </c>
      <c r="I7" s="285" t="s">
        <v>276</v>
      </c>
      <c r="J7" s="285" t="s">
        <v>276</v>
      </c>
      <c r="K7" s="285" t="s">
        <v>276</v>
      </c>
    </row>
    <row r="8" spans="1:11" ht="14.1" customHeight="1">
      <c r="A8" s="188" t="s">
        <v>9</v>
      </c>
      <c r="B8" s="105">
        <f>'6.1'!D20</f>
        <v>105138</v>
      </c>
      <c r="C8" s="101">
        <f>'6.1'!E20</f>
        <v>36475.565070000004</v>
      </c>
      <c r="D8" s="105">
        <f>'6.1'!F20</f>
        <v>390205.89579999994</v>
      </c>
      <c r="E8" s="128">
        <f>D8/$D$22</f>
        <v>3.1939864842963753E-2</v>
      </c>
      <c r="F8" s="106">
        <f>'6.1'!H20</f>
        <v>0.15364545089356826</v>
      </c>
      <c r="G8" s="110">
        <v>3.2142857142857015E-2</v>
      </c>
      <c r="H8" s="111">
        <v>7.3</v>
      </c>
      <c r="I8" s="111">
        <v>-11.6</v>
      </c>
      <c r="J8" s="111">
        <v>-0.80000000000000038</v>
      </c>
      <c r="K8" s="389">
        <v>0.83214285714285741</v>
      </c>
    </row>
    <row r="9" spans="1:11" ht="14.1" customHeight="1">
      <c r="A9" s="405" t="s">
        <v>10</v>
      </c>
      <c r="B9" s="126">
        <f>'6.1'!D50</f>
        <v>383381</v>
      </c>
      <c r="C9" s="127">
        <f>'6.1'!E50</f>
        <v>151199.69999999998</v>
      </c>
      <c r="D9" s="126">
        <f>'6.1'!F50</f>
        <v>1615848.1601399996</v>
      </c>
      <c r="E9" s="129">
        <f t="shared" ref="E9:E21" si="0">D9/$D$22</f>
        <v>0.13226343424620096</v>
      </c>
      <c r="F9" s="130">
        <f>'6.1'!H50</f>
        <v>0.17209433207544811</v>
      </c>
      <c r="G9" s="131">
        <v>-6.4285714285713905E-2</v>
      </c>
      <c r="H9" s="132">
        <v>7.6</v>
      </c>
      <c r="I9" s="132">
        <v>-8.6</v>
      </c>
      <c r="J9" s="132">
        <v>-0.10000000000000005</v>
      </c>
      <c r="K9" s="134">
        <v>3.5714285714286143E-2</v>
      </c>
    </row>
    <row r="10" spans="1:11" ht="14.1" customHeight="1">
      <c r="A10" s="188" t="s">
        <v>11</v>
      </c>
      <c r="B10" s="105">
        <f>'6.2'!D19</f>
        <v>84318</v>
      </c>
      <c r="C10" s="101">
        <f>'6.2'!E19</f>
        <v>65446.9</v>
      </c>
      <c r="D10" s="105">
        <f>'6.2'!F19</f>
        <v>699421.35522999987</v>
      </c>
      <c r="E10" s="128">
        <f t="shared" si="0"/>
        <v>5.7250348584632377E-2</v>
      </c>
      <c r="F10" s="106">
        <f>'6.2'!H19</f>
        <v>1.6403506648592825</v>
      </c>
      <c r="G10" s="110">
        <v>-1.8107142857142857</v>
      </c>
      <c r="H10" s="111">
        <v>5.7</v>
      </c>
      <c r="I10" s="111">
        <v>-13.1</v>
      </c>
      <c r="J10" s="111">
        <v>-1.1000000000000005</v>
      </c>
      <c r="K10" s="389">
        <v>-0.71071428571428519</v>
      </c>
    </row>
    <row r="11" spans="1:11" ht="14.1" customHeight="1">
      <c r="A11" s="405" t="s">
        <v>106</v>
      </c>
      <c r="B11" s="126">
        <f>'6.2'!D49</f>
        <v>118235</v>
      </c>
      <c r="C11" s="127">
        <f>'6.2'!E49</f>
        <v>46785.799999999996</v>
      </c>
      <c r="D11" s="126">
        <f>'6.2'!F49</f>
        <v>499992.29269000003</v>
      </c>
      <c r="E11" s="129">
        <f t="shared" si="0"/>
        <v>4.0926306913690098E-2</v>
      </c>
      <c r="F11" s="130">
        <f>'6.2'!H49</f>
        <v>0.15696752830855878</v>
      </c>
      <c r="G11" s="131">
        <v>-1.7428571428571433</v>
      </c>
      <c r="H11" s="132">
        <v>5.2</v>
      </c>
      <c r="I11" s="132">
        <v>-11.7</v>
      </c>
      <c r="J11" s="132">
        <v>-1.1000000000000005</v>
      </c>
      <c r="K11" s="134">
        <v>-0.64285714285714279</v>
      </c>
    </row>
    <row r="12" spans="1:11" ht="14.1" customHeight="1">
      <c r="A12" s="188" t="s">
        <v>12</v>
      </c>
      <c r="B12" s="105">
        <f>'6.3'!D19</f>
        <v>93373</v>
      </c>
      <c r="C12" s="101">
        <f>'6.3'!E19</f>
        <v>45634.600000000006</v>
      </c>
      <c r="D12" s="105">
        <f>'6.3'!F19</f>
        <v>487690.22876000003</v>
      </c>
      <c r="E12" s="128">
        <f t="shared" si="0"/>
        <v>3.9919335303463338E-2</v>
      </c>
      <c r="F12" s="106">
        <f>'6.3'!H19</f>
        <v>0.15142355399008914</v>
      </c>
      <c r="G12" s="110">
        <v>-0.93214285714285694</v>
      </c>
      <c r="H12" s="111">
        <v>6</v>
      </c>
      <c r="I12" s="111">
        <v>-10.6</v>
      </c>
      <c r="J12" s="111">
        <v>-0.69999999999999962</v>
      </c>
      <c r="K12" s="389">
        <v>-0.23214285714285732</v>
      </c>
    </row>
    <row r="13" spans="1:11" ht="14.1" customHeight="1">
      <c r="A13" s="405" t="s">
        <v>13</v>
      </c>
      <c r="B13" s="126">
        <f>'6.3'!D49</f>
        <v>378649</v>
      </c>
      <c r="C13" s="127">
        <f>'6.3'!E49</f>
        <v>111928.795</v>
      </c>
      <c r="D13" s="126">
        <f>'6.3'!F49</f>
        <v>1195980.7076399999</v>
      </c>
      <c r="E13" s="129">
        <f t="shared" si="0"/>
        <v>9.7895656031791178E-2</v>
      </c>
      <c r="F13" s="130">
        <f>'6.3'!H49</f>
        <v>0.13079224583981056</v>
      </c>
      <c r="G13" s="131">
        <v>-0.77142857142857124</v>
      </c>
      <c r="H13" s="132">
        <v>9.8000000000000007</v>
      </c>
      <c r="I13" s="132">
        <v>-10.1</v>
      </c>
      <c r="J13" s="132">
        <v>-0.80000000000000038</v>
      </c>
      <c r="K13" s="134">
        <v>2.8571428571429136E-2</v>
      </c>
    </row>
    <row r="14" spans="1:11" ht="14.1" customHeight="1">
      <c r="A14" s="188" t="s">
        <v>14</v>
      </c>
      <c r="B14" s="105">
        <f>'6.4'!D19</f>
        <v>187315</v>
      </c>
      <c r="C14" s="101">
        <f>'6.4'!E19</f>
        <v>66502.200000000012</v>
      </c>
      <c r="D14" s="105">
        <f>'6.4'!F19</f>
        <v>710698.37773000007</v>
      </c>
      <c r="E14" s="128">
        <f t="shared" si="0"/>
        <v>5.817341658118997E-2</v>
      </c>
      <c r="F14" s="106">
        <f>'6.4'!H19</f>
        <v>0.22494607652620521</v>
      </c>
      <c r="G14" s="110">
        <v>-1.2357142857142855</v>
      </c>
      <c r="H14" s="111">
        <v>6.2</v>
      </c>
      <c r="I14" s="111">
        <v>-9.6999999999999993</v>
      </c>
      <c r="J14" s="111">
        <v>-1.2</v>
      </c>
      <c r="K14" s="389">
        <v>-3.5714285714285587E-2</v>
      </c>
    </row>
    <row r="15" spans="1:11" ht="14.1" customHeight="1">
      <c r="A15" s="405" t="s">
        <v>15</v>
      </c>
      <c r="B15" s="126">
        <f>'6.4'!D49</f>
        <v>137020</v>
      </c>
      <c r="C15" s="127">
        <f>'6.4'!E49</f>
        <v>50085.5</v>
      </c>
      <c r="D15" s="126">
        <f>'6.4'!F49</f>
        <v>535255.76632000005</v>
      </c>
      <c r="E15" s="129">
        <f t="shared" si="0"/>
        <v>4.3812758896498959E-2</v>
      </c>
      <c r="F15" s="130">
        <f>'6.4'!H49</f>
        <v>0.16907201094250754</v>
      </c>
      <c r="G15" s="131">
        <v>-1.2142857142857142</v>
      </c>
      <c r="H15" s="132">
        <v>6</v>
      </c>
      <c r="I15" s="132">
        <v>-11.1</v>
      </c>
      <c r="J15" s="132">
        <v>-0.3</v>
      </c>
      <c r="K15" s="134">
        <v>-0.91428571428571415</v>
      </c>
    </row>
    <row r="16" spans="1:11" ht="14.1" customHeight="1">
      <c r="A16" s="188" t="s">
        <v>16</v>
      </c>
      <c r="B16" s="105">
        <f>'6.5'!D19</f>
        <v>160475</v>
      </c>
      <c r="C16" s="101">
        <f>'6.5'!E19</f>
        <v>50600.3</v>
      </c>
      <c r="D16" s="105">
        <f>'6.5'!F19</f>
        <v>540757.98109999998</v>
      </c>
      <c r="E16" s="128">
        <f t="shared" si="0"/>
        <v>4.4263136500481214E-2</v>
      </c>
      <c r="F16" s="106">
        <f>'6.5'!H19</f>
        <v>0.16161238188813715</v>
      </c>
      <c r="G16" s="110">
        <v>-0.22142857142857214</v>
      </c>
      <c r="H16" s="111">
        <v>7.7</v>
      </c>
      <c r="I16" s="111">
        <v>-11.8</v>
      </c>
      <c r="J16" s="111">
        <v>-0.6</v>
      </c>
      <c r="K16" s="389">
        <v>0.37857142857142784</v>
      </c>
    </row>
    <row r="17" spans="1:16" ht="14.1" customHeight="1">
      <c r="A17" s="405" t="s">
        <v>1</v>
      </c>
      <c r="B17" s="126">
        <f>'6.5'!D49</f>
        <v>417212</v>
      </c>
      <c r="C17" s="127">
        <f>'6.5'!E49</f>
        <v>128401.12360841112</v>
      </c>
      <c r="D17" s="126">
        <f>'6.5'!F49</f>
        <v>1370998.37347</v>
      </c>
      <c r="E17" s="129">
        <f t="shared" si="0"/>
        <v>0.11222153027385126</v>
      </c>
      <c r="F17" s="130">
        <f>'6.5'!H49</f>
        <v>0.22710707488370183</v>
      </c>
      <c r="G17" s="131">
        <v>0.55000000000000004</v>
      </c>
      <c r="H17" s="132">
        <v>8.8000000000000007</v>
      </c>
      <c r="I17" s="132">
        <v>-9</v>
      </c>
      <c r="J17" s="132">
        <v>0.69999999999999962</v>
      </c>
      <c r="K17" s="134">
        <v>-0.14999999999999958</v>
      </c>
    </row>
    <row r="18" spans="1:16" ht="14.1" customHeight="1">
      <c r="A18" s="188" t="s">
        <v>17</v>
      </c>
      <c r="B18" s="105">
        <f>'6.6'!D19</f>
        <v>261703</v>
      </c>
      <c r="C18" s="101">
        <f>'6.6'!E19</f>
        <v>139718.89799999999</v>
      </c>
      <c r="D18" s="105">
        <f>'6.6'!F19</f>
        <v>1493138.8829280001</v>
      </c>
      <c r="E18" s="128">
        <f t="shared" si="0"/>
        <v>0.12221920433754299</v>
      </c>
      <c r="F18" s="106">
        <f>'6.6'!H19</f>
        <v>0.1898676232873576</v>
      </c>
      <c r="G18" s="110">
        <v>-0.31071428571428578</v>
      </c>
      <c r="H18" s="111">
        <v>7.5</v>
      </c>
      <c r="I18" s="111">
        <v>-11</v>
      </c>
      <c r="J18" s="111">
        <v>0.20000000000000009</v>
      </c>
      <c r="K18" s="389">
        <v>-0.5107142857142859</v>
      </c>
      <c r="L18" s="218"/>
      <c r="N18" s="218"/>
      <c r="O18" s="218"/>
      <c r="P18" s="218"/>
    </row>
    <row r="19" spans="1:16" ht="14.1" customHeight="1">
      <c r="A19" s="405" t="s">
        <v>18</v>
      </c>
      <c r="B19" s="126">
        <f>'6.6'!D49</f>
        <v>222842</v>
      </c>
      <c r="C19" s="127">
        <f>'6.6'!E49</f>
        <v>146558.05799999999</v>
      </c>
      <c r="D19" s="126">
        <f>'6.6'!F49</f>
        <v>1565149.9408600002</v>
      </c>
      <c r="E19" s="129">
        <f t="shared" si="0"/>
        <v>0.12811358851344432</v>
      </c>
      <c r="F19" s="130">
        <f>'6.6'!H49</f>
        <v>1.4557451700288566E-2</v>
      </c>
      <c r="G19" s="131">
        <v>-1.3535714285714282</v>
      </c>
      <c r="H19" s="132">
        <v>4.8</v>
      </c>
      <c r="I19" s="132">
        <v>-10.7</v>
      </c>
      <c r="J19" s="132">
        <v>0.40000000000000019</v>
      </c>
      <c r="K19" s="134">
        <v>-1.7535714285714283</v>
      </c>
      <c r="L19" s="218"/>
      <c r="N19" s="218"/>
      <c r="O19" s="218"/>
      <c r="P19" s="218"/>
    </row>
    <row r="20" spans="1:16" ht="14.1" customHeight="1">
      <c r="A20" s="188" t="s">
        <v>19</v>
      </c>
      <c r="B20" s="105">
        <f>'6.7'!D19</f>
        <v>120277</v>
      </c>
      <c r="C20" s="101">
        <f>'6.7'!E19</f>
        <v>46225.322919999999</v>
      </c>
      <c r="D20" s="105">
        <f>'6.7'!F19</f>
        <v>494058.15646999999</v>
      </c>
      <c r="E20" s="128">
        <f t="shared" si="0"/>
        <v>4.0440574865900428E-2</v>
      </c>
      <c r="F20" s="106">
        <f>'6.7'!H19</f>
        <v>0.17670869230489381</v>
      </c>
      <c r="G20" s="110">
        <v>-0.69642857142857129</v>
      </c>
      <c r="H20" s="111">
        <v>6.6</v>
      </c>
      <c r="I20" s="111">
        <v>-11.2</v>
      </c>
      <c r="J20" s="111">
        <v>-1.2999999999999998</v>
      </c>
      <c r="K20" s="389">
        <v>0.60357142857142854</v>
      </c>
      <c r="L20" s="218"/>
      <c r="N20" s="218"/>
      <c r="O20" s="218"/>
      <c r="P20" s="218"/>
    </row>
    <row r="21" spans="1:16" ht="14.1" customHeight="1">
      <c r="A21" s="220" t="s">
        <v>20</v>
      </c>
      <c r="B21" s="100">
        <f>'6.7'!D49</f>
        <v>156873</v>
      </c>
      <c r="C21" s="476">
        <f>'6.7'!E49</f>
        <v>57799.7</v>
      </c>
      <c r="D21" s="100">
        <f>'6.7'!F49</f>
        <v>617696.39805000008</v>
      </c>
      <c r="E21" s="477">
        <f t="shared" si="0"/>
        <v>5.0560844108349184E-2</v>
      </c>
      <c r="F21" s="102">
        <f>'6.7'!H49</f>
        <v>0.17444213708940026</v>
      </c>
      <c r="G21" s="478">
        <v>-1.0107142857142859</v>
      </c>
      <c r="H21" s="111">
        <v>7.2</v>
      </c>
      <c r="I21" s="111">
        <v>-9.9</v>
      </c>
      <c r="J21" s="111">
        <v>-0.10000000000000005</v>
      </c>
      <c r="K21" s="110">
        <v>-0.91071428571428581</v>
      </c>
      <c r="L21" s="218"/>
    </row>
    <row r="22" spans="1:16" ht="14.1" customHeight="1">
      <c r="A22" s="479" t="s">
        <v>0</v>
      </c>
      <c r="B22" s="480">
        <f>SUM(B8:B21)</f>
        <v>2826811</v>
      </c>
      <c r="C22" s="481">
        <f>SUM(C8:C21)</f>
        <v>1143362.4625984111</v>
      </c>
      <c r="D22" s="482">
        <f>SUM(D8:D21)</f>
        <v>12216892.517188</v>
      </c>
      <c r="E22" s="483">
        <f>SUM(E8:E21)</f>
        <v>1.0000000000000002</v>
      </c>
      <c r="F22" s="484"/>
      <c r="G22" s="485">
        <v>-0.7250000000000002</v>
      </c>
      <c r="H22" s="485">
        <v>6.3</v>
      </c>
      <c r="I22" s="485">
        <v>-10.8</v>
      </c>
      <c r="J22" s="485">
        <v>-0.15517241379310354</v>
      </c>
      <c r="K22" s="485">
        <v>-0.56982758620689666</v>
      </c>
    </row>
    <row r="23" spans="1:16" ht="14.1" customHeight="1">
      <c r="A23" s="471" t="s">
        <v>109</v>
      </c>
      <c r="B23" s="472"/>
      <c r="C23" s="320">
        <f>'5.1'!E21</f>
        <v>21844.296182222643</v>
      </c>
      <c r="D23" s="319">
        <f>'5.1'!F21</f>
        <v>233520.44339458054</v>
      </c>
      <c r="E23" s="473"/>
      <c r="F23" s="322">
        <f>'5.1'!H21</f>
        <v>0.42069565407832954</v>
      </c>
      <c r="G23" s="474">
        <v>-0.7250000000000002</v>
      </c>
      <c r="H23" s="475">
        <v>6.3</v>
      </c>
      <c r="I23" s="475">
        <v>-10.8</v>
      </c>
      <c r="J23" s="475">
        <v>-0.15517241379310354</v>
      </c>
      <c r="K23" s="475">
        <v>-0.56982758620689666</v>
      </c>
    </row>
    <row r="24" spans="1:16" ht="14.1" customHeight="1">
      <c r="A24" s="406" t="s">
        <v>60</v>
      </c>
      <c r="B24" s="330">
        <f>B22+B23</f>
        <v>2826811</v>
      </c>
      <c r="C24" s="331">
        <f t="shared" ref="C24:D24" si="1">C22+C23</f>
        <v>1165206.7587806338</v>
      </c>
      <c r="D24" s="332">
        <f t="shared" si="1"/>
        <v>12450412.96058258</v>
      </c>
      <c r="E24" s="333"/>
      <c r="F24" s="334">
        <f>'5.1'!H22</f>
        <v>0.19442078638002833</v>
      </c>
      <c r="G24" s="335">
        <v>-0.7250000000000002</v>
      </c>
      <c r="H24" s="336">
        <v>6.3</v>
      </c>
      <c r="I24" s="336">
        <v>-10.8</v>
      </c>
      <c r="J24" s="336">
        <v>-0.15517241379310354</v>
      </c>
      <c r="K24" s="336">
        <v>-0.56982758620689666</v>
      </c>
    </row>
    <row r="25" spans="1:16" ht="15" customHeight="1">
      <c r="A25" s="188"/>
      <c r="B25" s="189"/>
      <c r="C25" s="728" t="s">
        <v>202</v>
      </c>
      <c r="D25" s="728"/>
      <c r="E25" s="728"/>
      <c r="F25" s="728"/>
      <c r="G25" s="732" t="s">
        <v>124</v>
      </c>
      <c r="H25" s="732"/>
      <c r="I25" s="732"/>
      <c r="J25" s="732"/>
      <c r="K25" s="732"/>
    </row>
    <row r="26" spans="1:16" ht="15" customHeight="1">
      <c r="A26" s="99"/>
      <c r="B26" s="99"/>
      <c r="C26" s="729"/>
      <c r="D26" s="729"/>
      <c r="E26" s="729"/>
      <c r="F26" s="729"/>
      <c r="G26" s="733" t="s">
        <v>125</v>
      </c>
      <c r="H26" s="733"/>
      <c r="I26" s="733"/>
      <c r="J26" s="733"/>
      <c r="K26" s="733"/>
    </row>
    <row r="27" spans="1:16" ht="30" customHeight="1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</row>
    <row r="28" spans="1:16" ht="15" customHeight="1">
      <c r="A28" s="247"/>
      <c r="B28" s="247"/>
      <c r="C28" s="99"/>
      <c r="D28" s="222"/>
      <c r="E28" s="223"/>
      <c r="F28" s="223"/>
      <c r="G28" s="99"/>
      <c r="H28" s="220"/>
      <c r="I28" s="247"/>
      <c r="J28" s="99"/>
      <c r="K28" s="99"/>
    </row>
    <row r="29" spans="1:16" ht="18" customHeight="1">
      <c r="A29" s="99"/>
      <c r="B29" s="99"/>
      <c r="C29" s="99"/>
      <c r="D29" s="222"/>
      <c r="E29" s="223"/>
      <c r="F29" s="223"/>
      <c r="G29" s="99"/>
      <c r="H29" s="99"/>
      <c r="I29" s="99"/>
      <c r="J29" s="99"/>
      <c r="K29" s="99"/>
    </row>
    <row r="30" spans="1:16" ht="15" customHeight="1">
      <c r="A30" s="711" t="s">
        <v>68</v>
      </c>
      <c r="B30" s="711"/>
      <c r="C30" s="711"/>
      <c r="D30" s="711"/>
      <c r="E30" s="711"/>
      <c r="F30" s="711" t="s">
        <v>69</v>
      </c>
      <c r="G30" s="711"/>
      <c r="H30" s="711"/>
      <c r="I30" s="711"/>
      <c r="J30" s="711"/>
      <c r="K30" s="711"/>
    </row>
    <row r="31" spans="1:16" ht="15" customHeight="1">
      <c r="A31" s="350"/>
      <c r="B31" s="685" t="str">
        <f>C3</f>
        <v>únor</v>
      </c>
      <c r="C31" s="685"/>
      <c r="D31" s="350"/>
      <c r="E31" s="350"/>
      <c r="F31" s="350"/>
      <c r="G31" s="350"/>
      <c r="H31" s="685" t="str">
        <f>C3</f>
        <v>únor</v>
      </c>
      <c r="I31" s="685"/>
      <c r="J31" s="350"/>
      <c r="K31" s="350"/>
    </row>
    <row r="32" spans="1:16" ht="15" customHeight="1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</row>
    <row r="33" spans="1:11" ht="15" customHeight="1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</row>
    <row r="34" spans="1:11" ht="15" customHeight="1">
      <c r="A34" s="99"/>
      <c r="B34" s="99"/>
      <c r="C34" s="99"/>
      <c r="D34" s="99"/>
      <c r="E34" s="99"/>
      <c r="F34" s="99"/>
      <c r="G34" s="99"/>
      <c r="H34" s="99"/>
      <c r="I34" s="99"/>
      <c r="J34" s="99"/>
      <c r="K34" s="99"/>
    </row>
    <row r="35" spans="1:11" ht="15" customHeight="1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</row>
    <row r="36" spans="1:11" ht="15" customHeight="1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</row>
    <row r="37" spans="1:11" ht="15" customHeight="1">
      <c r="A37" s="99"/>
      <c r="B37" s="99"/>
      <c r="C37" s="99"/>
      <c r="D37" s="99"/>
      <c r="E37" s="99"/>
      <c r="F37" s="99"/>
      <c r="G37" s="99"/>
      <c r="H37" s="99"/>
      <c r="I37" s="99"/>
      <c r="J37" s="99"/>
      <c r="K37" s="99"/>
    </row>
    <row r="38" spans="1:11" ht="15" customHeight="1">
      <c r="A38" s="99"/>
      <c r="B38" s="99"/>
      <c r="C38" s="99"/>
      <c r="D38" s="99"/>
      <c r="E38" s="99"/>
      <c r="F38" s="99"/>
      <c r="G38" s="99"/>
      <c r="H38" s="99"/>
      <c r="I38" s="99"/>
      <c r="J38" s="99"/>
      <c r="K38" s="99"/>
    </row>
    <row r="39" spans="1:11" ht="15" customHeight="1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</row>
    <row r="40" spans="1:11" ht="15" customHeight="1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</row>
    <row r="41" spans="1:11" ht="15" customHeight="1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</row>
    <row r="42" spans="1:11" ht="15" customHeight="1">
      <c r="A42" s="99"/>
      <c r="B42" s="99"/>
      <c r="C42" s="99"/>
      <c r="D42" s="99"/>
      <c r="E42" s="99"/>
      <c r="F42" s="99"/>
      <c r="G42" s="99"/>
      <c r="H42" s="99"/>
      <c r="I42" s="99"/>
      <c r="J42" s="99"/>
      <c r="K42" s="99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</row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  <row r="58" spans="1:11" ht="15" customHeight="1"/>
  </sheetData>
  <mergeCells count="17">
    <mergeCell ref="A1:K1"/>
    <mergeCell ref="C3:K3"/>
    <mergeCell ref="A2:B2"/>
    <mergeCell ref="B31:C31"/>
    <mergeCell ref="H31:I31"/>
    <mergeCell ref="B6:B7"/>
    <mergeCell ref="A3:B3"/>
    <mergeCell ref="G5:K5"/>
    <mergeCell ref="C4:F4"/>
    <mergeCell ref="G4:K4"/>
    <mergeCell ref="G25:K25"/>
    <mergeCell ref="G26:K26"/>
    <mergeCell ref="C25:F26"/>
    <mergeCell ref="F30:K30"/>
    <mergeCell ref="A30:E30"/>
    <mergeCell ref="E5:E7"/>
    <mergeCell ref="F5:F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F72"/>
  <sheetViews>
    <sheetView showGridLines="0" zoomScaleNormal="100" zoomScaleSheetLayoutView="100" workbookViewId="0"/>
  </sheetViews>
  <sheetFormatPr defaultColWidth="9.109375" defaultRowHeight="10.199999999999999"/>
  <cols>
    <col min="1" max="1" width="90.33203125" style="144" customWidth="1"/>
    <col min="2" max="2" width="9.109375" style="167" customWidth="1"/>
    <col min="3" max="4" width="9.109375" style="144" customWidth="1"/>
    <col min="5" max="5" width="9.109375" style="144"/>
    <col min="6" max="6" width="9.109375" style="144" customWidth="1"/>
    <col min="7" max="8" width="9.109375" style="144"/>
    <col min="9" max="9" width="9.109375" style="144" customWidth="1"/>
    <col min="10" max="16384" width="9.109375" style="144"/>
  </cols>
  <sheetData>
    <row r="1" spans="1:4" ht="18">
      <c r="A1" s="20" t="s">
        <v>136</v>
      </c>
      <c r="C1" s="173"/>
      <c r="D1" s="173"/>
    </row>
    <row r="2" spans="1:4" s="143" customFormat="1" ht="6" customHeight="1">
      <c r="A2" s="190"/>
      <c r="B2" s="190"/>
      <c r="C2" s="190"/>
      <c r="D2" s="190"/>
    </row>
    <row r="3" spans="1:4" ht="11.25" customHeight="1">
      <c r="A3" s="632" t="s">
        <v>308</v>
      </c>
      <c r="B3" s="632"/>
    </row>
    <row r="4" spans="1:4" ht="11.25" customHeight="1">
      <c r="A4" s="632"/>
      <c r="B4" s="632"/>
    </row>
    <row r="5" spans="1:4" ht="11.25" customHeight="1">
      <c r="A5" s="632"/>
      <c r="B5" s="632"/>
      <c r="C5" s="168"/>
      <c r="D5" s="168"/>
    </row>
    <row r="6" spans="1:4" ht="11.25" customHeight="1">
      <c r="A6" s="632"/>
      <c r="B6" s="632"/>
      <c r="C6" s="168"/>
      <c r="D6" s="168"/>
    </row>
    <row r="7" spans="1:4" ht="11.25" customHeight="1">
      <c r="A7" s="632"/>
      <c r="B7" s="632"/>
      <c r="C7" s="169"/>
      <c r="D7" s="168"/>
    </row>
    <row r="8" spans="1:4" ht="11.25" customHeight="1">
      <c r="A8" s="632"/>
      <c r="B8" s="632"/>
      <c r="C8" s="168"/>
      <c r="D8" s="168"/>
    </row>
    <row r="9" spans="1:4" ht="11.25" customHeight="1">
      <c r="A9" s="632"/>
      <c r="B9" s="632"/>
      <c r="C9" s="168"/>
      <c r="D9" s="168"/>
    </row>
    <row r="10" spans="1:4" ht="11.25" customHeight="1">
      <c r="A10" s="632"/>
      <c r="B10" s="632"/>
      <c r="C10" s="168"/>
      <c r="D10" s="168"/>
    </row>
    <row r="11" spans="1:4" ht="11.25" customHeight="1">
      <c r="A11" s="632"/>
      <c r="B11" s="632"/>
      <c r="C11" s="168"/>
      <c r="D11" s="168"/>
    </row>
    <row r="12" spans="1:4" ht="11.25" customHeight="1">
      <c r="A12" s="632"/>
      <c r="B12" s="632"/>
      <c r="C12" s="168"/>
      <c r="D12" s="168"/>
    </row>
    <row r="13" spans="1:4" ht="11.25" customHeight="1">
      <c r="A13" s="632"/>
      <c r="B13" s="632"/>
      <c r="C13" s="168"/>
      <c r="D13" s="168"/>
    </row>
    <row r="14" spans="1:4" ht="11.25" customHeight="1">
      <c r="A14" s="632"/>
      <c r="B14" s="632"/>
      <c r="C14" s="168"/>
      <c r="D14" s="168"/>
    </row>
    <row r="15" spans="1:4" ht="11.25" customHeight="1">
      <c r="A15" s="632"/>
      <c r="B15" s="632"/>
      <c r="C15" s="168"/>
      <c r="D15" s="168"/>
    </row>
    <row r="16" spans="1:4" ht="11.25" customHeight="1">
      <c r="A16" s="632"/>
      <c r="B16" s="632"/>
      <c r="C16" s="168"/>
      <c r="D16" s="168"/>
    </row>
    <row r="17" spans="1:6" ht="11.25" customHeight="1">
      <c r="A17" s="632"/>
      <c r="B17" s="632"/>
      <c r="C17" s="168"/>
      <c r="D17" s="168"/>
    </row>
    <row r="18" spans="1:6" ht="11.25" customHeight="1">
      <c r="A18" s="632"/>
      <c r="B18" s="632"/>
      <c r="C18" s="168"/>
      <c r="D18" s="168"/>
      <c r="F18" s="167"/>
    </row>
    <row r="19" spans="1:6" ht="11.25" customHeight="1">
      <c r="A19" s="632"/>
      <c r="B19" s="632"/>
      <c r="C19" s="168"/>
      <c r="D19" s="168"/>
      <c r="F19" s="167"/>
    </row>
    <row r="20" spans="1:6" ht="11.25" customHeight="1">
      <c r="A20" s="632"/>
      <c r="B20" s="632"/>
      <c r="C20" s="168"/>
      <c r="D20" s="168"/>
      <c r="F20" s="167"/>
    </row>
    <row r="21" spans="1:6" ht="11.25" customHeight="1">
      <c r="A21" s="632"/>
      <c r="B21" s="632"/>
      <c r="C21" s="168"/>
      <c r="D21" s="168"/>
      <c r="F21" s="167"/>
    </row>
    <row r="22" spans="1:6" ht="11.25" customHeight="1">
      <c r="A22" s="632"/>
      <c r="B22" s="632"/>
      <c r="C22" s="168"/>
      <c r="D22" s="168"/>
      <c r="F22" s="167"/>
    </row>
    <row r="23" spans="1:6" ht="11.25" customHeight="1">
      <c r="A23" s="632"/>
      <c r="B23" s="632"/>
      <c r="C23" s="168"/>
      <c r="D23" s="168"/>
      <c r="F23" s="167"/>
    </row>
    <row r="24" spans="1:6" ht="11.25" customHeight="1">
      <c r="A24" s="632"/>
      <c r="B24" s="632"/>
      <c r="C24" s="168"/>
      <c r="D24" s="168"/>
      <c r="F24" s="167"/>
    </row>
    <row r="25" spans="1:6" ht="11.25" customHeight="1">
      <c r="A25" s="632"/>
      <c r="B25" s="632"/>
      <c r="C25" s="168"/>
      <c r="D25" s="168"/>
      <c r="F25" s="167"/>
    </row>
    <row r="26" spans="1:6" ht="11.25" customHeight="1">
      <c r="A26" s="632"/>
      <c r="B26" s="632"/>
      <c r="C26" s="168"/>
      <c r="D26" s="168"/>
      <c r="F26" s="167"/>
    </row>
    <row r="27" spans="1:6" ht="11.25" customHeight="1">
      <c r="A27" s="632"/>
      <c r="B27" s="632"/>
      <c r="C27" s="168"/>
      <c r="D27" s="168"/>
      <c r="F27" s="167"/>
    </row>
    <row r="28" spans="1:6" ht="11.25" customHeight="1">
      <c r="A28" s="632"/>
      <c r="B28" s="632"/>
      <c r="C28" s="170"/>
      <c r="D28" s="170"/>
      <c r="F28" s="167"/>
    </row>
    <row r="29" spans="1:6" ht="11.25" customHeight="1">
      <c r="A29" s="632"/>
      <c r="B29" s="632"/>
      <c r="C29" s="168"/>
      <c r="D29" s="168"/>
      <c r="F29" s="167"/>
    </row>
    <row r="30" spans="1:6" ht="11.25" customHeight="1">
      <c r="A30" s="632"/>
      <c r="B30" s="632"/>
      <c r="C30" s="168"/>
      <c r="D30" s="168"/>
    </row>
    <row r="31" spans="1:6" ht="11.25" customHeight="1">
      <c r="A31" s="632"/>
      <c r="B31" s="632"/>
      <c r="C31" s="168"/>
      <c r="D31" s="168"/>
    </row>
    <row r="32" spans="1:6" ht="11.25" customHeight="1">
      <c r="A32" s="632"/>
      <c r="B32" s="632"/>
      <c r="C32" s="168"/>
      <c r="D32" s="168"/>
    </row>
    <row r="33" spans="1:4" ht="11.25" customHeight="1">
      <c r="A33" s="632"/>
      <c r="B33" s="632"/>
      <c r="C33" s="168"/>
      <c r="D33" s="168"/>
    </row>
    <row r="34" spans="1:4" ht="11.25" customHeight="1">
      <c r="A34" s="632"/>
      <c r="B34" s="632"/>
      <c r="C34" s="168"/>
      <c r="D34" s="168"/>
    </row>
    <row r="35" spans="1:4" ht="11.25" customHeight="1">
      <c r="A35" s="632"/>
      <c r="B35" s="632"/>
      <c r="C35" s="168"/>
      <c r="D35" s="168"/>
    </row>
    <row r="36" spans="1:4" ht="11.25" customHeight="1">
      <c r="A36" s="632"/>
      <c r="B36" s="632"/>
      <c r="C36" s="168"/>
      <c r="D36" s="168"/>
    </row>
    <row r="37" spans="1:4" ht="11.25" customHeight="1">
      <c r="A37" s="632"/>
      <c r="B37" s="632"/>
      <c r="C37" s="171"/>
      <c r="D37" s="171"/>
    </row>
    <row r="38" spans="1:4" ht="11.25" customHeight="1">
      <c r="A38" s="632"/>
      <c r="B38" s="632"/>
    </row>
    <row r="39" spans="1:4" ht="11.25" customHeight="1">
      <c r="A39" s="632"/>
      <c r="B39" s="632"/>
    </row>
    <row r="40" spans="1:4" ht="11.25" customHeight="1">
      <c r="A40" s="632"/>
      <c r="B40" s="632"/>
    </row>
    <row r="41" spans="1:4" ht="11.25" customHeight="1">
      <c r="A41" s="632"/>
      <c r="B41" s="632"/>
    </row>
    <row r="42" spans="1:4" ht="11.25" customHeight="1">
      <c r="A42" s="632"/>
      <c r="B42" s="632"/>
    </row>
    <row r="43" spans="1:4" ht="11.25" customHeight="1">
      <c r="A43" s="632"/>
      <c r="B43" s="632"/>
    </row>
    <row r="44" spans="1:4" ht="11.25" customHeight="1">
      <c r="A44" s="632"/>
      <c r="B44" s="632"/>
    </row>
    <row r="45" spans="1:4" ht="11.25" customHeight="1">
      <c r="A45" s="632"/>
      <c r="B45" s="632"/>
    </row>
    <row r="46" spans="1:4" ht="11.25" customHeight="1">
      <c r="A46" s="632"/>
      <c r="B46" s="632"/>
    </row>
    <row r="47" spans="1:4" ht="11.25" customHeight="1">
      <c r="A47" s="632"/>
      <c r="B47" s="632"/>
    </row>
    <row r="48" spans="1:4" ht="11.25" customHeight="1">
      <c r="A48" s="632"/>
      <c r="B48" s="632"/>
    </row>
    <row r="49" spans="1:2" ht="11.25" customHeight="1">
      <c r="A49" s="632"/>
      <c r="B49" s="632"/>
    </row>
    <row r="50" spans="1:2" ht="11.25" customHeight="1">
      <c r="A50" s="632"/>
      <c r="B50" s="632"/>
    </row>
    <row r="51" spans="1:2" ht="11.25" customHeight="1">
      <c r="A51" s="632"/>
      <c r="B51" s="632"/>
    </row>
    <row r="52" spans="1:2" ht="11.25" customHeight="1">
      <c r="A52" s="632"/>
      <c r="B52" s="632"/>
    </row>
    <row r="53" spans="1:2" ht="11.25" customHeight="1">
      <c r="A53" s="632"/>
      <c r="B53" s="632"/>
    </row>
    <row r="54" spans="1:2" ht="11.25" customHeight="1">
      <c r="A54" s="632"/>
      <c r="B54" s="632"/>
    </row>
    <row r="55" spans="1:2" ht="11.25" customHeight="1">
      <c r="A55" s="632"/>
      <c r="B55" s="632"/>
    </row>
    <row r="56" spans="1:2" ht="11.25" customHeight="1">
      <c r="A56" s="632"/>
      <c r="B56" s="632"/>
    </row>
    <row r="57" spans="1:2" ht="11.25" customHeight="1">
      <c r="A57" s="632"/>
      <c r="B57" s="632"/>
    </row>
    <row r="58" spans="1:2" ht="11.25" customHeight="1">
      <c r="A58" s="632"/>
      <c r="B58" s="632"/>
    </row>
    <row r="59" spans="1:2" ht="11.25" customHeight="1">
      <c r="A59" s="632"/>
      <c r="B59" s="632"/>
    </row>
    <row r="60" spans="1:2" ht="11.25" customHeight="1">
      <c r="A60" s="632"/>
      <c r="B60" s="632"/>
    </row>
    <row r="61" spans="1:2" ht="11.25" customHeight="1">
      <c r="A61" s="632"/>
      <c r="B61" s="632"/>
    </row>
    <row r="62" spans="1:2" ht="11.25" customHeight="1">
      <c r="A62" s="632"/>
      <c r="B62" s="632"/>
    </row>
    <row r="63" spans="1:2" ht="11.25" customHeight="1">
      <c r="A63" s="632"/>
      <c r="B63" s="632"/>
    </row>
    <row r="64" spans="1:2" ht="11.25" customHeight="1">
      <c r="A64" s="632"/>
      <c r="B64" s="632"/>
    </row>
    <row r="65" spans="1:2" ht="11.25" customHeight="1">
      <c r="A65" s="632"/>
      <c r="B65" s="632"/>
    </row>
    <row r="66" spans="1:2" ht="11.25" customHeight="1">
      <c r="A66" s="632"/>
      <c r="B66" s="632"/>
    </row>
    <row r="67" spans="1:2" ht="11.25" customHeight="1">
      <c r="A67" s="632"/>
      <c r="B67" s="632"/>
    </row>
    <row r="68" spans="1:2" ht="11.25" customHeight="1">
      <c r="A68" s="632"/>
      <c r="B68" s="632"/>
    </row>
    <row r="69" spans="1:2" ht="11.25" customHeight="1">
      <c r="A69" s="632"/>
      <c r="B69" s="632"/>
    </row>
    <row r="70" spans="1:2" ht="11.25" customHeight="1">
      <c r="A70" s="632"/>
      <c r="B70" s="632"/>
    </row>
    <row r="71" spans="1:2" ht="11.25" customHeight="1">
      <c r="A71" s="632"/>
      <c r="B71" s="632"/>
    </row>
    <row r="72" spans="1:2" ht="11.25" customHeight="1">
      <c r="A72" s="172"/>
      <c r="B72" s="172"/>
    </row>
  </sheetData>
  <mergeCells count="1">
    <mergeCell ref="A3:B7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32"/>
  <dimension ref="A1:P58"/>
  <sheetViews>
    <sheetView showGridLines="0" zoomScaleNormal="100" zoomScaleSheetLayoutView="100" workbookViewId="0">
      <selection activeCell="L8" sqref="L8"/>
    </sheetView>
  </sheetViews>
  <sheetFormatPr defaultColWidth="9.109375" defaultRowHeight="13.8"/>
  <cols>
    <col min="1" max="1" width="16.33203125" style="212" customWidth="1"/>
    <col min="2" max="2" width="10.33203125" style="212" customWidth="1"/>
    <col min="3" max="3" width="10" style="212" customWidth="1"/>
    <col min="4" max="4" width="10.6640625" style="212" customWidth="1"/>
    <col min="5" max="6" width="8.5546875" style="212" customWidth="1"/>
    <col min="7" max="10" width="6.6640625" style="212" customWidth="1"/>
    <col min="11" max="11" width="8.109375" style="212" customWidth="1"/>
    <col min="12" max="13" width="9.109375" style="212"/>
    <col min="14" max="14" width="11.109375" style="212" customWidth="1"/>
    <col min="15" max="16384" width="9.109375" style="212"/>
  </cols>
  <sheetData>
    <row r="1" spans="1:11" s="225" customFormat="1" ht="15.75" customHeight="1">
      <c r="A1" s="734" t="str">
        <f>"6.10. Spotřeba zemního plynu a teplota ovzduší podle krajů: "&amp;LOWER(C3)</f>
        <v>6.10. Spotřeba zemního plynu a teplota ovzduší podle krajů: březen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</row>
    <row r="2" spans="1:11" ht="6" customHeight="1">
      <c r="A2" s="744"/>
      <c r="B2" s="744"/>
      <c r="C2" s="214"/>
      <c r="D2" s="215"/>
      <c r="E2" s="216"/>
      <c r="F2" s="216"/>
      <c r="G2" s="216"/>
      <c r="H2" s="216"/>
      <c r="I2" s="81"/>
      <c r="J2" s="81"/>
      <c r="K2" s="81"/>
    </row>
    <row r="3" spans="1:11" ht="20.100000000000001" customHeight="1">
      <c r="A3" s="739"/>
      <c r="B3" s="740"/>
      <c r="C3" s="737" t="str">
        <f>'3.1'!F6</f>
        <v>březen</v>
      </c>
      <c r="D3" s="738"/>
      <c r="E3" s="738"/>
      <c r="F3" s="738"/>
      <c r="G3" s="738"/>
      <c r="H3" s="738"/>
      <c r="I3" s="738"/>
      <c r="J3" s="738"/>
      <c r="K3" s="738"/>
    </row>
    <row r="4" spans="1:11" ht="20.100000000000001" customHeight="1">
      <c r="A4" s="291"/>
      <c r="B4" s="280"/>
      <c r="C4" s="741" t="s">
        <v>65</v>
      </c>
      <c r="D4" s="742"/>
      <c r="E4" s="742"/>
      <c r="F4" s="743"/>
      <c r="G4" s="741" t="s">
        <v>243</v>
      </c>
      <c r="H4" s="742"/>
      <c r="I4" s="742"/>
      <c r="J4" s="742"/>
      <c r="K4" s="742"/>
    </row>
    <row r="5" spans="1:11" ht="24.9" customHeight="1">
      <c r="A5" s="294"/>
      <c r="B5" s="295"/>
      <c r="C5" s="305"/>
      <c r="D5" s="306"/>
      <c r="E5" s="695" t="s">
        <v>240</v>
      </c>
      <c r="F5" s="698" t="s">
        <v>225</v>
      </c>
      <c r="G5" s="735"/>
      <c r="H5" s="735"/>
      <c r="I5" s="735"/>
      <c r="J5" s="735"/>
      <c r="K5" s="736"/>
    </row>
    <row r="6" spans="1:11" ht="14.1" customHeight="1">
      <c r="A6" s="296"/>
      <c r="B6" s="704" t="s">
        <v>239</v>
      </c>
      <c r="C6" s="281"/>
      <c r="D6" s="307"/>
      <c r="E6" s="697"/>
      <c r="F6" s="704"/>
      <c r="G6" s="283" t="s">
        <v>72</v>
      </c>
      <c r="H6" s="283" t="s">
        <v>226</v>
      </c>
      <c r="I6" s="283" t="s">
        <v>227</v>
      </c>
      <c r="J6" s="283" t="s">
        <v>241</v>
      </c>
      <c r="K6" s="283" t="s">
        <v>242</v>
      </c>
    </row>
    <row r="7" spans="1:11" ht="15" customHeight="1">
      <c r="A7" s="348" t="s">
        <v>244</v>
      </c>
      <c r="B7" s="705"/>
      <c r="C7" s="347" t="s">
        <v>278</v>
      </c>
      <c r="D7" s="346" t="s">
        <v>273</v>
      </c>
      <c r="E7" s="760"/>
      <c r="F7" s="705"/>
      <c r="G7" s="284" t="s">
        <v>276</v>
      </c>
      <c r="H7" s="285" t="s">
        <v>276</v>
      </c>
      <c r="I7" s="285" t="s">
        <v>276</v>
      </c>
      <c r="J7" s="285" t="s">
        <v>276</v>
      </c>
      <c r="K7" s="285" t="s">
        <v>276</v>
      </c>
    </row>
    <row r="8" spans="1:11" ht="14.1" customHeight="1">
      <c r="A8" s="188" t="s">
        <v>9</v>
      </c>
      <c r="B8" s="105">
        <f>'6.1'!D26</f>
        <v>105086</v>
      </c>
      <c r="C8" s="101">
        <f>'6.1'!E26</f>
        <v>35563.185880000005</v>
      </c>
      <c r="D8" s="105">
        <f>'6.1'!F26</f>
        <v>379228.61898000003</v>
      </c>
      <c r="E8" s="128">
        <f>D8/$D$22</f>
        <v>3.3205357825790469E-2</v>
      </c>
      <c r="F8" s="106">
        <f>'6.1'!H26</f>
        <v>0.13015167209219428</v>
      </c>
      <c r="G8" s="110">
        <v>2.4096774193548387</v>
      </c>
      <c r="H8" s="111">
        <v>12.3</v>
      </c>
      <c r="I8" s="111">
        <v>-4.9000000000000004</v>
      </c>
      <c r="J8" s="111">
        <v>3.0999999999999988</v>
      </c>
      <c r="K8" s="389">
        <v>-0.69032258064516006</v>
      </c>
    </row>
    <row r="9" spans="1:11" ht="14.1" customHeight="1">
      <c r="A9" s="405" t="s">
        <v>10</v>
      </c>
      <c r="B9" s="126">
        <f>'6.1'!D56</f>
        <v>383212</v>
      </c>
      <c r="C9" s="127">
        <f>'6.1'!E56</f>
        <v>134961.5</v>
      </c>
      <c r="D9" s="126">
        <f>'6.1'!F56</f>
        <v>1440326.0883000002</v>
      </c>
      <c r="E9" s="129">
        <f t="shared" ref="E9:E21" si="0">D9/$D$22</f>
        <v>0.12611533189784099</v>
      </c>
      <c r="F9" s="130">
        <f>'6.1'!H56</f>
        <v>0.12855481198348667</v>
      </c>
      <c r="G9" s="131">
        <v>3.7935483870967741</v>
      </c>
      <c r="H9" s="132">
        <v>14.1</v>
      </c>
      <c r="I9" s="132">
        <v>-2.7</v>
      </c>
      <c r="J9" s="132">
        <v>4.2000000000000011</v>
      </c>
      <c r="K9" s="134">
        <v>-0.40645161290322696</v>
      </c>
    </row>
    <row r="10" spans="1:11" ht="14.1" customHeight="1">
      <c r="A10" s="188" t="s">
        <v>11</v>
      </c>
      <c r="B10" s="105">
        <f>'6.2'!D25</f>
        <v>84279</v>
      </c>
      <c r="C10" s="101">
        <f>'6.2'!E25</f>
        <v>68355.5</v>
      </c>
      <c r="D10" s="105">
        <f>'6.2'!F25</f>
        <v>729497.35586999997</v>
      </c>
      <c r="E10" s="128">
        <f t="shared" si="0"/>
        <v>6.3874980743235679E-2</v>
      </c>
      <c r="F10" s="106">
        <f>'6.2'!H25</f>
        <v>1.8915430756605383</v>
      </c>
      <c r="G10" s="110">
        <v>2.2548387096774194</v>
      </c>
      <c r="H10" s="111">
        <v>10.9</v>
      </c>
      <c r="I10" s="111">
        <v>-3.9</v>
      </c>
      <c r="J10" s="111">
        <v>2.7000000000000015</v>
      </c>
      <c r="K10" s="389">
        <v>-0.44516129032258211</v>
      </c>
    </row>
    <row r="11" spans="1:11" ht="14.1" customHeight="1">
      <c r="A11" s="405" t="s">
        <v>106</v>
      </c>
      <c r="B11" s="126">
        <f>'6.2'!D55</f>
        <v>118181</v>
      </c>
      <c r="C11" s="127">
        <f>'6.2'!E55</f>
        <v>42365.100000000006</v>
      </c>
      <c r="D11" s="126">
        <f>'6.2'!F55</f>
        <v>452125.25514999998</v>
      </c>
      <c r="E11" s="129">
        <f t="shared" si="0"/>
        <v>3.9588206501166859E-2</v>
      </c>
      <c r="F11" s="130">
        <f>'6.2'!H55</f>
        <v>0.15186720863524533</v>
      </c>
      <c r="G11" s="131">
        <v>2.0193548387096776</v>
      </c>
      <c r="H11" s="132">
        <v>11.4</v>
      </c>
      <c r="I11" s="132">
        <v>-4.8</v>
      </c>
      <c r="J11" s="132">
        <v>2.5999999999999992</v>
      </c>
      <c r="K11" s="134">
        <v>-0.58064516129032162</v>
      </c>
    </row>
    <row r="12" spans="1:11" ht="14.1" customHeight="1">
      <c r="A12" s="188" t="s">
        <v>12</v>
      </c>
      <c r="B12" s="105">
        <f>'6.3'!D25</f>
        <v>93329</v>
      </c>
      <c r="C12" s="101">
        <f>'6.3'!E25</f>
        <v>41212.300000000003</v>
      </c>
      <c r="D12" s="105">
        <f>'6.3'!F25</f>
        <v>439823.26665000001</v>
      </c>
      <c r="E12" s="128">
        <f t="shared" si="0"/>
        <v>3.8511041145846449E-2</v>
      </c>
      <c r="F12" s="106">
        <f>'6.3'!H25</f>
        <v>0.11144582374817627</v>
      </c>
      <c r="G12" s="110">
        <v>2.4483870967741934</v>
      </c>
      <c r="H12" s="111">
        <v>11.5</v>
      </c>
      <c r="I12" s="111">
        <v>-3.7</v>
      </c>
      <c r="J12" s="111">
        <v>2.7999999999999985</v>
      </c>
      <c r="K12" s="389">
        <v>-0.35161290322580507</v>
      </c>
    </row>
    <row r="13" spans="1:11" ht="14.1" customHeight="1">
      <c r="A13" s="405" t="s">
        <v>13</v>
      </c>
      <c r="B13" s="126">
        <f>'6.3'!D55</f>
        <v>378482</v>
      </c>
      <c r="C13" s="127">
        <f>'6.3'!E55</f>
        <v>103576.481</v>
      </c>
      <c r="D13" s="126">
        <f>'6.3'!F55</f>
        <v>1105121.7913899999</v>
      </c>
      <c r="E13" s="129">
        <f t="shared" si="0"/>
        <v>9.6764755315365089E-2</v>
      </c>
      <c r="F13" s="130">
        <f>'6.3'!H55</f>
        <v>9.0936225922936931E-2</v>
      </c>
      <c r="G13" s="131">
        <v>3.2064516129032263</v>
      </c>
      <c r="H13" s="132">
        <v>13.4</v>
      </c>
      <c r="I13" s="132">
        <v>-3.9</v>
      </c>
      <c r="J13" s="132">
        <v>2.9000000000000008</v>
      </c>
      <c r="K13" s="134">
        <v>0.30645161290322553</v>
      </c>
    </row>
    <row r="14" spans="1:11" ht="14.1" customHeight="1">
      <c r="A14" s="188" t="s">
        <v>14</v>
      </c>
      <c r="B14" s="105">
        <f>'6.4'!D25</f>
        <v>187231</v>
      </c>
      <c r="C14" s="101">
        <f>'6.4'!E25</f>
        <v>58858.1</v>
      </c>
      <c r="D14" s="105">
        <f>'6.4'!F25</f>
        <v>628140.75208999997</v>
      </c>
      <c r="E14" s="128">
        <f t="shared" si="0"/>
        <v>5.5000169803138182E-2</v>
      </c>
      <c r="F14" s="106">
        <f>'6.4'!H25</f>
        <v>0.15104929567824327</v>
      </c>
      <c r="G14" s="110">
        <v>2.6161290322580646</v>
      </c>
      <c r="H14" s="111">
        <v>13.2</v>
      </c>
      <c r="I14" s="111">
        <v>-4.4000000000000004</v>
      </c>
      <c r="J14" s="111">
        <v>2.5</v>
      </c>
      <c r="K14" s="389">
        <v>0.11612903225806459</v>
      </c>
    </row>
    <row r="15" spans="1:11" ht="14.1" customHeight="1">
      <c r="A15" s="405" t="s">
        <v>15</v>
      </c>
      <c r="B15" s="126">
        <f>'6.4'!D55</f>
        <v>136958</v>
      </c>
      <c r="C15" s="127">
        <f>'6.4'!E55</f>
        <v>45486.400000000001</v>
      </c>
      <c r="D15" s="126">
        <f>'6.4'!F55</f>
        <v>485436.50225000002</v>
      </c>
      <c r="E15" s="129">
        <f t="shared" si="0"/>
        <v>4.2504948076615201E-2</v>
      </c>
      <c r="F15" s="130">
        <f>'6.4'!H55</f>
        <v>0.14258154945215057</v>
      </c>
      <c r="G15" s="131">
        <v>2.4709677419354836</v>
      </c>
      <c r="H15" s="132">
        <v>13</v>
      </c>
      <c r="I15" s="132">
        <v>-4.4000000000000004</v>
      </c>
      <c r="J15" s="132">
        <v>3.5999999999999979</v>
      </c>
      <c r="K15" s="134">
        <v>-1.1290322580645142</v>
      </c>
    </row>
    <row r="16" spans="1:11" ht="14.1" customHeight="1">
      <c r="A16" s="188" t="s">
        <v>16</v>
      </c>
      <c r="B16" s="105">
        <f>'6.5'!D25</f>
        <v>160406</v>
      </c>
      <c r="C16" s="101">
        <f>'6.5'!E25</f>
        <v>46405.399999999994</v>
      </c>
      <c r="D16" s="105">
        <f>'6.5'!F25</f>
        <v>495245.38397000014</v>
      </c>
      <c r="E16" s="128">
        <f t="shared" si="0"/>
        <v>4.3363816345206072E-2</v>
      </c>
      <c r="F16" s="106">
        <f>'6.5'!H25</f>
        <v>0.11212724706243239</v>
      </c>
      <c r="G16" s="110">
        <v>3.209677419354839</v>
      </c>
      <c r="H16" s="111">
        <v>11.8</v>
      </c>
      <c r="I16" s="111">
        <v>-3.2</v>
      </c>
      <c r="J16" s="111">
        <v>3.4000000000000017</v>
      </c>
      <c r="K16" s="389">
        <v>-0.19032258064516272</v>
      </c>
    </row>
    <row r="17" spans="1:16" ht="14.1" customHeight="1">
      <c r="A17" s="405" t="s">
        <v>1</v>
      </c>
      <c r="B17" s="126">
        <f>'6.5'!D55</f>
        <v>416804</v>
      </c>
      <c r="C17" s="127">
        <f>'6.5'!E55</f>
        <v>110076.88595523615</v>
      </c>
      <c r="D17" s="126">
        <f>'6.5'!F55</f>
        <v>1173611.849070074</v>
      </c>
      <c r="E17" s="129">
        <f t="shared" si="0"/>
        <v>0.10276176281678424</v>
      </c>
      <c r="F17" s="130">
        <f>'6.5'!H55</f>
        <v>0.11705882437107325</v>
      </c>
      <c r="G17" s="131">
        <v>4.8129032258064521</v>
      </c>
      <c r="H17" s="132">
        <v>14.9</v>
      </c>
      <c r="I17" s="132">
        <v>-2.2000000000000002</v>
      </c>
      <c r="J17" s="132">
        <v>4.599999999999997</v>
      </c>
      <c r="K17" s="134">
        <v>0.21290322580645515</v>
      </c>
    </row>
    <row r="18" spans="1:16" ht="14.1" customHeight="1">
      <c r="A18" s="188" t="s">
        <v>17</v>
      </c>
      <c r="B18" s="105">
        <f>'6.6'!D25</f>
        <v>261585</v>
      </c>
      <c r="C18" s="101">
        <f>'6.6'!E25</f>
        <v>127679.39599999999</v>
      </c>
      <c r="D18" s="105">
        <f>'6.6'!F25</f>
        <v>1362598.0049459999</v>
      </c>
      <c r="E18" s="128">
        <f t="shared" si="0"/>
        <v>0.11930944043367762</v>
      </c>
      <c r="F18" s="106">
        <f>'6.6'!H25</f>
        <v>0.11095461071141402</v>
      </c>
      <c r="G18" s="110">
        <v>3.5161290322580636</v>
      </c>
      <c r="H18" s="111">
        <v>13.1</v>
      </c>
      <c r="I18" s="111">
        <v>-3.4</v>
      </c>
      <c r="J18" s="111">
        <v>4.2999999999999989</v>
      </c>
      <c r="K18" s="389">
        <v>-0.78387096774193532</v>
      </c>
      <c r="L18" s="218"/>
      <c r="N18" s="218"/>
      <c r="O18" s="218"/>
      <c r="P18" s="218"/>
    </row>
    <row r="19" spans="1:16" ht="14.1" customHeight="1">
      <c r="A19" s="405" t="s">
        <v>18</v>
      </c>
      <c r="B19" s="126">
        <f>'6.6'!D55</f>
        <v>222736</v>
      </c>
      <c r="C19" s="127">
        <f>'6.6'!E55</f>
        <v>159075.67499999996</v>
      </c>
      <c r="D19" s="126">
        <f>'6.6'!F55</f>
        <v>1696670.9270199998</v>
      </c>
      <c r="E19" s="129">
        <f t="shared" si="0"/>
        <v>0.14856095353733295</v>
      </c>
      <c r="F19" s="130">
        <f>'6.6'!H55</f>
        <v>0.21264331199120634</v>
      </c>
      <c r="G19" s="131">
        <v>3.6580645161290324</v>
      </c>
      <c r="H19" s="132">
        <v>13</v>
      </c>
      <c r="I19" s="132">
        <v>-2</v>
      </c>
      <c r="J19" s="132">
        <v>4.2999999999999989</v>
      </c>
      <c r="K19" s="134">
        <v>-0.64193548387096655</v>
      </c>
      <c r="L19" s="218"/>
      <c r="N19" s="218"/>
      <c r="O19" s="218"/>
      <c r="P19" s="218"/>
    </row>
    <row r="20" spans="1:16" ht="14.1" customHeight="1">
      <c r="A20" s="188" t="s">
        <v>19</v>
      </c>
      <c r="B20" s="105">
        <f>'6.7'!D25</f>
        <v>120229</v>
      </c>
      <c r="C20" s="101">
        <f>'6.7'!E25</f>
        <v>41502.144110000001</v>
      </c>
      <c r="D20" s="105">
        <f>'6.7'!F25</f>
        <v>442874.17975000001</v>
      </c>
      <c r="E20" s="128">
        <f t="shared" si="0"/>
        <v>3.8778179900968289E-2</v>
      </c>
      <c r="F20" s="106">
        <f>'6.7'!H25</f>
        <v>0.12428786490748688</v>
      </c>
      <c r="G20" s="110">
        <v>2.2580645161290325</v>
      </c>
      <c r="H20" s="111">
        <v>13</v>
      </c>
      <c r="I20" s="111">
        <v>-5.6</v>
      </c>
      <c r="J20" s="111">
        <v>2.5</v>
      </c>
      <c r="K20" s="389">
        <v>-0.24193548387096753</v>
      </c>
      <c r="L20" s="218"/>
      <c r="N20" s="218"/>
      <c r="O20" s="218"/>
      <c r="P20" s="218"/>
    </row>
    <row r="21" spans="1:16" ht="14.1" customHeight="1">
      <c r="A21" s="220" t="s">
        <v>20</v>
      </c>
      <c r="B21" s="100">
        <f>'6.7'!D55</f>
        <v>156799</v>
      </c>
      <c r="C21" s="476">
        <f>'6.7'!E55</f>
        <v>55284.7</v>
      </c>
      <c r="D21" s="100">
        <f>'6.7'!F55</f>
        <v>590005.71216999996</v>
      </c>
      <c r="E21" s="477">
        <f t="shared" si="0"/>
        <v>5.1661055657032065E-2</v>
      </c>
      <c r="F21" s="102">
        <f>'6.7'!H55</f>
        <v>0.19898459323004317</v>
      </c>
      <c r="G21" s="478">
        <v>2.0193548387096771</v>
      </c>
      <c r="H21" s="111">
        <v>12.3</v>
      </c>
      <c r="I21" s="111">
        <v>-4.5</v>
      </c>
      <c r="J21" s="111">
        <v>3.9000000000000021</v>
      </c>
      <c r="K21" s="110">
        <v>-1.880645161290325</v>
      </c>
      <c r="L21" s="218"/>
    </row>
    <row r="22" spans="1:16" ht="14.1" customHeight="1">
      <c r="A22" s="479" t="s">
        <v>0</v>
      </c>
      <c r="B22" s="480">
        <f>SUM(B8:B21)</f>
        <v>2825317</v>
      </c>
      <c r="C22" s="481">
        <f>SUM(C8:C21)</f>
        <v>1070402.7679452361</v>
      </c>
      <c r="D22" s="482">
        <f>SUM(D8:D21)</f>
        <v>11420705.687606072</v>
      </c>
      <c r="E22" s="483">
        <f>SUM(E8:E21)</f>
        <v>1.0000000000000002</v>
      </c>
      <c r="F22" s="484"/>
      <c r="G22" s="485">
        <v>2.8290322580645157</v>
      </c>
      <c r="H22" s="485">
        <v>12.8</v>
      </c>
      <c r="I22" s="485">
        <v>-4.0999999999999996</v>
      </c>
      <c r="J22" s="485">
        <v>3.512903225806451</v>
      </c>
      <c r="K22" s="485">
        <v>-0.68387096774193523</v>
      </c>
    </row>
    <row r="23" spans="1:16" ht="14.1" customHeight="1">
      <c r="A23" s="471" t="s">
        <v>109</v>
      </c>
      <c r="B23" s="472"/>
      <c r="C23" s="320">
        <f>'5.1'!E28</f>
        <v>20771.465420680026</v>
      </c>
      <c r="D23" s="319">
        <f>'5.1'!F28</f>
        <v>221628.64232740572</v>
      </c>
      <c r="E23" s="473"/>
      <c r="F23" s="322">
        <f>'5.1'!H28</f>
        <v>0.35813700567221862</v>
      </c>
      <c r="G23" s="474">
        <v>2.8290322580645157</v>
      </c>
      <c r="H23" s="475">
        <v>12.8</v>
      </c>
      <c r="I23" s="475">
        <v>-4.0999999999999996</v>
      </c>
      <c r="J23" s="475">
        <v>3.512903225806451</v>
      </c>
      <c r="K23" s="475">
        <v>-0.68387096774193523</v>
      </c>
    </row>
    <row r="24" spans="1:16" ht="14.1" customHeight="1">
      <c r="A24" s="406" t="s">
        <v>60</v>
      </c>
      <c r="B24" s="330">
        <f>B22+B23</f>
        <v>2825317</v>
      </c>
      <c r="C24" s="331">
        <f t="shared" ref="C24:D24" si="1">C22+C23</f>
        <v>1091174.2333659162</v>
      </c>
      <c r="D24" s="332">
        <f t="shared" si="1"/>
        <v>11642334.329933478</v>
      </c>
      <c r="E24" s="333"/>
      <c r="F24" s="334">
        <f>'5.1'!H29</f>
        <v>0.1871728294104332</v>
      </c>
      <c r="G24" s="335">
        <v>2.8290322580645157</v>
      </c>
      <c r="H24" s="336">
        <v>12.8</v>
      </c>
      <c r="I24" s="336">
        <v>-4.0999999999999996</v>
      </c>
      <c r="J24" s="336">
        <v>3.512903225806451</v>
      </c>
      <c r="K24" s="336">
        <v>-0.68387096774193523</v>
      </c>
    </row>
    <row r="25" spans="1:16" ht="15" customHeight="1">
      <c r="A25" s="188"/>
      <c r="B25" s="189"/>
      <c r="C25" s="728" t="s">
        <v>202</v>
      </c>
      <c r="D25" s="728"/>
      <c r="E25" s="728"/>
      <c r="F25" s="728"/>
      <c r="G25" s="732" t="s">
        <v>124</v>
      </c>
      <c r="H25" s="732"/>
      <c r="I25" s="732"/>
      <c r="J25" s="732"/>
      <c r="K25" s="732"/>
    </row>
    <row r="26" spans="1:16" ht="15" customHeight="1">
      <c r="A26" s="99"/>
      <c r="B26" s="99"/>
      <c r="C26" s="729"/>
      <c r="D26" s="729"/>
      <c r="E26" s="729"/>
      <c r="F26" s="729"/>
      <c r="G26" s="733" t="s">
        <v>125</v>
      </c>
      <c r="H26" s="733"/>
      <c r="I26" s="733"/>
      <c r="J26" s="733"/>
      <c r="K26" s="733"/>
    </row>
    <row r="27" spans="1:16" ht="30" customHeight="1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</row>
    <row r="28" spans="1:16" ht="15" customHeight="1">
      <c r="A28" s="247"/>
      <c r="B28" s="247"/>
      <c r="C28" s="99"/>
      <c r="D28" s="222"/>
      <c r="E28" s="223"/>
      <c r="F28" s="223"/>
      <c r="G28" s="99"/>
      <c r="H28" s="220"/>
      <c r="I28" s="247"/>
      <c r="J28" s="99"/>
      <c r="K28" s="99"/>
    </row>
    <row r="29" spans="1:16" ht="18" customHeight="1">
      <c r="A29" s="99"/>
      <c r="B29" s="99"/>
      <c r="C29" s="99"/>
      <c r="D29" s="222"/>
      <c r="E29" s="223"/>
      <c r="F29" s="223"/>
      <c r="G29" s="99"/>
      <c r="H29" s="99"/>
      <c r="I29" s="99"/>
      <c r="J29" s="99"/>
      <c r="K29" s="99"/>
    </row>
    <row r="30" spans="1:16" ht="15" customHeight="1">
      <c r="A30" s="711" t="s">
        <v>68</v>
      </c>
      <c r="B30" s="711"/>
      <c r="C30" s="711"/>
      <c r="D30" s="711"/>
      <c r="E30" s="711"/>
      <c r="F30" s="711" t="s">
        <v>69</v>
      </c>
      <c r="G30" s="711"/>
      <c r="H30" s="711"/>
      <c r="I30" s="711"/>
      <c r="J30" s="711"/>
      <c r="K30" s="711"/>
    </row>
    <row r="31" spans="1:16" ht="15" customHeight="1">
      <c r="A31" s="350"/>
      <c r="B31" s="685" t="str">
        <f>C3</f>
        <v>březen</v>
      </c>
      <c r="C31" s="685"/>
      <c r="D31" s="350"/>
      <c r="E31" s="350"/>
      <c r="F31" s="350"/>
      <c r="G31" s="350"/>
      <c r="H31" s="685" t="str">
        <f>C3</f>
        <v>březen</v>
      </c>
      <c r="I31" s="685"/>
      <c r="J31" s="350"/>
      <c r="K31" s="350"/>
    </row>
    <row r="32" spans="1:16" ht="15" customHeight="1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</row>
    <row r="33" spans="1:11" ht="15" customHeight="1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</row>
    <row r="34" spans="1:11" ht="15" customHeight="1">
      <c r="A34" s="99"/>
      <c r="B34" s="99"/>
      <c r="C34" s="99"/>
      <c r="D34" s="99"/>
      <c r="E34" s="99"/>
      <c r="F34" s="99"/>
      <c r="G34" s="99"/>
      <c r="H34" s="99"/>
      <c r="I34" s="99"/>
      <c r="J34" s="99"/>
      <c r="K34" s="99"/>
    </row>
    <row r="35" spans="1:11" ht="15" customHeight="1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</row>
    <row r="36" spans="1:11" ht="15" customHeight="1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</row>
    <row r="37" spans="1:11" ht="15" customHeight="1">
      <c r="A37" s="99"/>
      <c r="B37" s="99"/>
      <c r="C37" s="99"/>
      <c r="D37" s="99"/>
      <c r="E37" s="99"/>
      <c r="F37" s="99"/>
      <c r="G37" s="99"/>
      <c r="H37" s="99"/>
      <c r="I37" s="99"/>
      <c r="J37" s="99"/>
      <c r="K37" s="99"/>
    </row>
    <row r="38" spans="1:11" ht="15" customHeight="1">
      <c r="A38" s="99"/>
      <c r="B38" s="99"/>
      <c r="C38" s="99"/>
      <c r="D38" s="99"/>
      <c r="E38" s="99"/>
      <c r="F38" s="99"/>
      <c r="G38" s="99"/>
      <c r="H38" s="99"/>
      <c r="I38" s="99"/>
      <c r="J38" s="99"/>
      <c r="K38" s="99"/>
    </row>
    <row r="39" spans="1:11" ht="15" customHeight="1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</row>
    <row r="40" spans="1:11" ht="15" customHeight="1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</row>
    <row r="41" spans="1:11" ht="15" customHeight="1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</row>
    <row r="42" spans="1:11" ht="15" customHeight="1">
      <c r="A42" s="99"/>
      <c r="B42" s="99"/>
      <c r="C42" s="99"/>
      <c r="D42" s="99"/>
      <c r="E42" s="99"/>
      <c r="F42" s="99"/>
      <c r="G42" s="99"/>
      <c r="H42" s="99"/>
      <c r="I42" s="99"/>
      <c r="J42" s="99"/>
      <c r="K42" s="99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</row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  <row r="58" spans="1:11" ht="15" customHeight="1"/>
  </sheetData>
  <mergeCells count="17">
    <mergeCell ref="A1:K1"/>
    <mergeCell ref="C3:K3"/>
    <mergeCell ref="A2:B2"/>
    <mergeCell ref="B31:C31"/>
    <mergeCell ref="H31:I31"/>
    <mergeCell ref="B6:B7"/>
    <mergeCell ref="A3:B3"/>
    <mergeCell ref="G5:K5"/>
    <mergeCell ref="C4:F4"/>
    <mergeCell ref="G4:K4"/>
    <mergeCell ref="G25:K25"/>
    <mergeCell ref="G26:K26"/>
    <mergeCell ref="C25:F26"/>
    <mergeCell ref="F30:K30"/>
    <mergeCell ref="A30:E30"/>
    <mergeCell ref="E5:E7"/>
    <mergeCell ref="F5:F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3"/>
  <dimension ref="A1:P58"/>
  <sheetViews>
    <sheetView showGridLines="0" topLeftCell="A3" zoomScaleNormal="100" zoomScaleSheetLayoutView="100" workbookViewId="0">
      <selection activeCell="N24" sqref="N24"/>
    </sheetView>
  </sheetViews>
  <sheetFormatPr defaultColWidth="9.109375" defaultRowHeight="13.8"/>
  <cols>
    <col min="1" max="1" width="16.33203125" style="212" customWidth="1"/>
    <col min="2" max="2" width="10.33203125" style="212" customWidth="1"/>
    <col min="3" max="3" width="10" style="212" customWidth="1"/>
    <col min="4" max="4" width="10.6640625" style="212" customWidth="1"/>
    <col min="5" max="6" width="8.5546875" style="212" customWidth="1"/>
    <col min="7" max="10" width="6.6640625" style="212" customWidth="1"/>
    <col min="11" max="11" width="8.109375" style="212" customWidth="1"/>
    <col min="12" max="13" width="9.109375" style="212"/>
    <col min="14" max="14" width="11.109375" style="212" customWidth="1"/>
    <col min="15" max="16384" width="9.109375" style="212"/>
  </cols>
  <sheetData>
    <row r="1" spans="1:11" s="225" customFormat="1" ht="15.75" customHeight="1">
      <c r="A1" s="734" t="str">
        <f>"6.11. Spotřeba zemního plynu a teplota ovzduší podle krajů: "&amp;(C3)</f>
        <v>6.11. Spotřeba zemního plynu a teplota ovzduší podle krajů: I. čtvrtletí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</row>
    <row r="2" spans="1:11" ht="6" customHeight="1">
      <c r="A2" s="744"/>
      <c r="B2" s="744"/>
      <c r="C2" s="214"/>
      <c r="D2" s="215"/>
      <c r="E2" s="216"/>
      <c r="F2" s="216"/>
      <c r="G2" s="216"/>
      <c r="H2" s="216"/>
      <c r="I2" s="81"/>
      <c r="J2" s="81"/>
      <c r="K2" s="81"/>
    </row>
    <row r="3" spans="1:11" ht="20.100000000000001" customHeight="1">
      <c r="A3" s="739"/>
      <c r="B3" s="740"/>
      <c r="C3" s="737" t="str">
        <f>'3.1'!G6</f>
        <v>I. čtvrtletí</v>
      </c>
      <c r="D3" s="738"/>
      <c r="E3" s="738"/>
      <c r="F3" s="738"/>
      <c r="G3" s="738"/>
      <c r="H3" s="738"/>
      <c r="I3" s="738"/>
      <c r="J3" s="738"/>
      <c r="K3" s="738"/>
    </row>
    <row r="4" spans="1:11" ht="20.100000000000001" customHeight="1">
      <c r="A4" s="291"/>
      <c r="B4" s="280"/>
      <c r="C4" s="741" t="s">
        <v>65</v>
      </c>
      <c r="D4" s="742"/>
      <c r="E4" s="742"/>
      <c r="F4" s="743"/>
      <c r="G4" s="741" t="s">
        <v>243</v>
      </c>
      <c r="H4" s="742"/>
      <c r="I4" s="742"/>
      <c r="J4" s="742"/>
      <c r="K4" s="742"/>
    </row>
    <row r="5" spans="1:11" ht="24.9" customHeight="1">
      <c r="A5" s="294"/>
      <c r="B5" s="295"/>
      <c r="C5" s="305"/>
      <c r="D5" s="306"/>
      <c r="E5" s="695" t="s">
        <v>240</v>
      </c>
      <c r="F5" s="698" t="s">
        <v>225</v>
      </c>
      <c r="G5" s="735"/>
      <c r="H5" s="735"/>
      <c r="I5" s="735"/>
      <c r="J5" s="735"/>
      <c r="K5" s="736"/>
    </row>
    <row r="6" spans="1:11" ht="14.1" customHeight="1">
      <c r="A6" s="296"/>
      <c r="B6" s="704" t="s">
        <v>239</v>
      </c>
      <c r="C6" s="281"/>
      <c r="D6" s="307"/>
      <c r="E6" s="697"/>
      <c r="F6" s="704"/>
      <c r="G6" s="283" t="s">
        <v>72</v>
      </c>
      <c r="H6" s="283" t="s">
        <v>226</v>
      </c>
      <c r="I6" s="283" t="s">
        <v>227</v>
      </c>
      <c r="J6" s="283" t="s">
        <v>241</v>
      </c>
      <c r="K6" s="283" t="s">
        <v>242</v>
      </c>
    </row>
    <row r="7" spans="1:11" ht="15" customHeight="1">
      <c r="A7" s="348" t="s">
        <v>244</v>
      </c>
      <c r="B7" s="705"/>
      <c r="C7" s="347" t="s">
        <v>278</v>
      </c>
      <c r="D7" s="346" t="s">
        <v>273</v>
      </c>
      <c r="E7" s="760"/>
      <c r="F7" s="705"/>
      <c r="G7" s="284" t="s">
        <v>276</v>
      </c>
      <c r="H7" s="285" t="s">
        <v>276</v>
      </c>
      <c r="I7" s="285" t="s">
        <v>276</v>
      </c>
      <c r="J7" s="285" t="s">
        <v>276</v>
      </c>
      <c r="K7" s="285" t="s">
        <v>276</v>
      </c>
    </row>
    <row r="8" spans="1:11" ht="14.1" customHeight="1">
      <c r="A8" s="188" t="s">
        <v>9</v>
      </c>
      <c r="B8" s="105">
        <f>'6.1'!D32</f>
        <v>105086</v>
      </c>
      <c r="C8" s="101">
        <f>'6.1'!E32</f>
        <v>114855.64498000001</v>
      </c>
      <c r="D8" s="105">
        <f>'6.1'!F32</f>
        <v>1226389.89081</v>
      </c>
      <c r="E8" s="128">
        <f>D8/$D$22</f>
        <v>3.3137437941576857E-2</v>
      </c>
      <c r="F8" s="106">
        <f>'6.1'!H32</f>
        <v>0.11704092588936008</v>
      </c>
      <c r="G8" s="110">
        <f>AVERAGE('6.8'!G8,'6.9'!G8,'6.10'!G8)</f>
        <v>0.38275729646697382</v>
      </c>
      <c r="H8" s="111">
        <f>MAX('6.8'!H8,'6.9'!H8,'6.10'!H8)</f>
        <v>12.3</v>
      </c>
      <c r="I8" s="111">
        <f>MIN('6.8'!I8,'6.9'!I8,'6.10'!I8)</f>
        <v>-11.6</v>
      </c>
      <c r="J8" s="111">
        <f>AVERAGE('6.8'!J8,'6.9'!J8,'6.10'!J8)</f>
        <v>0.13333333333333316</v>
      </c>
      <c r="K8" s="389">
        <f>G8-J8</f>
        <v>0.24942396313364065</v>
      </c>
    </row>
    <row r="9" spans="1:11" ht="14.1" customHeight="1">
      <c r="A9" s="405" t="s">
        <v>10</v>
      </c>
      <c r="B9" s="126">
        <f>'6.1'!D62</f>
        <v>383212</v>
      </c>
      <c r="C9" s="127">
        <f>'6.1'!E62</f>
        <v>450939.4</v>
      </c>
      <c r="D9" s="126">
        <f>'6.1'!F62</f>
        <v>4816777.0887400005</v>
      </c>
      <c r="E9" s="129">
        <f t="shared" ref="E9:E21" si="0">D9/$D$22</f>
        <v>0.13015082157201152</v>
      </c>
      <c r="F9" s="130">
        <f>'6.1'!H62</f>
        <v>8.558731305106683E-2</v>
      </c>
      <c r="G9" s="131">
        <f>AVERAGE('6.8'!G9,'6.9'!G9,'6.10'!G9)</f>
        <v>1.3592165898617512</v>
      </c>
      <c r="H9" s="132">
        <f>MAX('6.8'!H9,'6.9'!H9,'6.10'!H9)</f>
        <v>14.1</v>
      </c>
      <c r="I9" s="132">
        <f>MIN('6.8'!I9,'6.9'!I9,'6.10'!I9)</f>
        <v>-8.6</v>
      </c>
      <c r="J9" s="132">
        <f>AVERAGE('6.8'!J9,'6.9'!J9,'6.10'!J9)</f>
        <v>0.80000000000000016</v>
      </c>
      <c r="K9" s="134">
        <f t="shared" ref="K9:K24" si="1">G9-J9</f>
        <v>0.55921658986175105</v>
      </c>
    </row>
    <row r="10" spans="1:11" ht="14.1" customHeight="1">
      <c r="A10" s="188" t="s">
        <v>11</v>
      </c>
      <c r="B10" s="105">
        <f>'6.2'!D31</f>
        <v>84279</v>
      </c>
      <c r="C10" s="101">
        <f>'6.2'!E31</f>
        <v>198930.30000000002</v>
      </c>
      <c r="D10" s="105">
        <f>'6.2'!F31</f>
        <v>2124790.2033299995</v>
      </c>
      <c r="E10" s="128">
        <f t="shared" si="0"/>
        <v>5.741249502245506E-2</v>
      </c>
      <c r="F10" s="106">
        <f>'6.2'!H31</f>
        <v>1.5413016789965117</v>
      </c>
      <c r="G10" s="110">
        <f>AVERAGE('6.8'!G10,'6.9'!G10,'6.10'!G10)</f>
        <v>-0.42507680491551447</v>
      </c>
      <c r="H10" s="111">
        <f>MAX('6.8'!H10,'6.9'!H10,'6.10'!H10)</f>
        <v>10.9</v>
      </c>
      <c r="I10" s="111">
        <f>MIN('6.8'!I10,'6.9'!I10,'6.10'!I10)</f>
        <v>-13.1</v>
      </c>
      <c r="J10" s="111">
        <f>AVERAGE('6.8'!J10,'6.9'!J10,'6.10'!J10)</f>
        <v>-0.133333333333333</v>
      </c>
      <c r="K10" s="389">
        <f t="shared" si="1"/>
        <v>-0.2917434715821815</v>
      </c>
    </row>
    <row r="11" spans="1:11" ht="14.1" customHeight="1">
      <c r="A11" s="405" t="s">
        <v>106</v>
      </c>
      <c r="B11" s="126">
        <f>'6.2'!D61</f>
        <v>118181</v>
      </c>
      <c r="C11" s="127">
        <f>'6.2'!E61</f>
        <v>140516.9</v>
      </c>
      <c r="D11" s="126">
        <f>'6.2'!F61</f>
        <v>1500947.7955599998</v>
      </c>
      <c r="E11" s="129">
        <f t="shared" si="0"/>
        <v>4.0556078292577617E-2</v>
      </c>
      <c r="F11" s="130">
        <f>'6.2'!H61</f>
        <v>9.6178269416794041E-2</v>
      </c>
      <c r="G11" s="131">
        <f>AVERAGE('6.8'!G11,'6.9'!G11,'6.10'!G11)</f>
        <v>-0.37342549923195101</v>
      </c>
      <c r="H11" s="132">
        <f>MAX('6.8'!H11,'6.9'!H11,'6.10'!H11)</f>
        <v>11.4</v>
      </c>
      <c r="I11" s="132">
        <f>MIN('6.8'!I11,'6.9'!I11,'6.10'!I11)</f>
        <v>-11.7</v>
      </c>
      <c r="J11" s="132">
        <f>AVERAGE('6.8'!J11,'6.9'!J11,'6.10'!J11)</f>
        <v>-0.26666666666666661</v>
      </c>
      <c r="K11" s="134">
        <f t="shared" si="1"/>
        <v>-0.1067588325652844</v>
      </c>
    </row>
    <row r="12" spans="1:11" ht="14.1" customHeight="1">
      <c r="A12" s="188" t="s">
        <v>12</v>
      </c>
      <c r="B12" s="105">
        <f>'6.3'!D31</f>
        <v>93329</v>
      </c>
      <c r="C12" s="101">
        <f>'6.3'!E31</f>
        <v>137840.30000000002</v>
      </c>
      <c r="D12" s="105">
        <f>'6.3'!F31</f>
        <v>1472360.70166</v>
      </c>
      <c r="E12" s="128">
        <f t="shared" si="0"/>
        <v>3.9783646085544667E-2</v>
      </c>
      <c r="F12" s="106">
        <f>'6.3'!H31</f>
        <v>9.4745645329868566E-2</v>
      </c>
      <c r="G12" s="110">
        <f>AVERAGE('6.8'!G12,'6.9'!G12,'6.10'!G12)</f>
        <v>0.16562980030721972</v>
      </c>
      <c r="H12" s="111">
        <f>MAX('6.8'!H12,'6.9'!H12,'6.10'!H12)</f>
        <v>11.5</v>
      </c>
      <c r="I12" s="111">
        <f>MIN('6.8'!I12,'6.9'!I12,'6.10'!I12)</f>
        <v>-10.6</v>
      </c>
      <c r="J12" s="111">
        <f>AVERAGE('6.8'!J12,'6.9'!J12,'6.10'!J12)</f>
        <v>0.13333333333333272</v>
      </c>
      <c r="K12" s="389">
        <f t="shared" si="1"/>
        <v>3.2296466973886995E-2</v>
      </c>
    </row>
    <row r="13" spans="1:11" ht="14.1" customHeight="1">
      <c r="A13" s="405" t="s">
        <v>13</v>
      </c>
      <c r="B13" s="126">
        <f>'6.3'!D61</f>
        <v>378482</v>
      </c>
      <c r="C13" s="127">
        <f>'6.3'!E61</f>
        <v>336295.46400000004</v>
      </c>
      <c r="D13" s="126">
        <f>'6.3'!F61</f>
        <v>3591481.9993799999</v>
      </c>
      <c r="E13" s="129">
        <f t="shared" si="0"/>
        <v>9.7042965507600776E-2</v>
      </c>
      <c r="F13" s="130">
        <f>'6.3'!H61</f>
        <v>6.0592545057838579E-2</v>
      </c>
      <c r="G13" s="131">
        <f>AVERAGE('6.8'!G13,'6.9'!G13,'6.10'!G13)</f>
        <v>0.50199692780337968</v>
      </c>
      <c r="H13" s="132">
        <f>MAX('6.8'!H13,'6.9'!H13,'6.10'!H13)</f>
        <v>13.4</v>
      </c>
      <c r="I13" s="132">
        <f>MIN('6.8'!I13,'6.9'!I13,'6.10'!I13)</f>
        <v>-12.5</v>
      </c>
      <c r="J13" s="132">
        <f>AVERAGE('6.8'!J13,'6.9'!J13,'6.10'!J13)</f>
        <v>6.6666666666667165E-2</v>
      </c>
      <c r="K13" s="134">
        <f t="shared" si="1"/>
        <v>0.43533026113671253</v>
      </c>
    </row>
    <row r="14" spans="1:11" ht="14.1" customHeight="1">
      <c r="A14" s="188" t="s">
        <v>14</v>
      </c>
      <c r="B14" s="105">
        <f>'6.4'!D31</f>
        <v>187231</v>
      </c>
      <c r="C14" s="101">
        <f>'6.4'!E31</f>
        <v>198427.90000000002</v>
      </c>
      <c r="D14" s="105">
        <f>'6.4'!F31</f>
        <v>2119542.6400200007</v>
      </c>
      <c r="E14" s="128">
        <f t="shared" si="0"/>
        <v>5.7270704222618374E-2</v>
      </c>
      <c r="F14" s="106">
        <f>'6.4'!H31</f>
        <v>0.13913717898817066</v>
      </c>
      <c r="G14" s="110">
        <f>AVERAGE('6.8'!G14,'6.9'!G14,'6.10'!G14)</f>
        <v>2.465437788018458E-2</v>
      </c>
      <c r="H14" s="111">
        <f>MAX('6.8'!H14,'6.9'!H14,'6.10'!H14)</f>
        <v>13.2</v>
      </c>
      <c r="I14" s="111">
        <f>MIN('6.8'!I14,'6.9'!I14,'6.10'!I14)</f>
        <v>-10.6</v>
      </c>
      <c r="J14" s="111">
        <f>AVERAGE('6.8'!J14,'6.9'!J14,'6.10'!J14)</f>
        <v>-0.40000000000000008</v>
      </c>
      <c r="K14" s="389">
        <f t="shared" si="1"/>
        <v>0.42465437788018467</v>
      </c>
    </row>
    <row r="15" spans="1:11" ht="14.1" customHeight="1">
      <c r="A15" s="405" t="s">
        <v>15</v>
      </c>
      <c r="B15" s="126">
        <f>'6.4'!D61</f>
        <v>136958</v>
      </c>
      <c r="C15" s="127">
        <f>'6.4'!E61</f>
        <v>151645.80000000002</v>
      </c>
      <c r="D15" s="126">
        <f>'6.4'!F61</f>
        <v>1619824.68931</v>
      </c>
      <c r="E15" s="129">
        <f t="shared" si="0"/>
        <v>4.3768169095712232E-2</v>
      </c>
      <c r="F15" s="130">
        <f>'6.4'!H61</f>
        <v>0.11285376190214137</v>
      </c>
      <c r="G15" s="131">
        <f>AVERAGE('6.8'!G15,'6.9'!G15,'6.10'!G15)</f>
        <v>5.1152073732718982E-2</v>
      </c>
      <c r="H15" s="132">
        <f>MAX('6.8'!H15,'6.9'!H15,'6.10'!H15)</f>
        <v>13</v>
      </c>
      <c r="I15" s="132">
        <f>MIN('6.8'!I15,'6.9'!I15,'6.10'!I15)</f>
        <v>-11.1</v>
      </c>
      <c r="J15" s="132">
        <f>AVERAGE('6.8'!J15,'6.9'!J15,'6.10'!J15)</f>
        <v>0.56666666666666565</v>
      </c>
      <c r="K15" s="134">
        <f t="shared" si="1"/>
        <v>-0.51551459293394664</v>
      </c>
    </row>
    <row r="16" spans="1:11" ht="14.1" customHeight="1">
      <c r="A16" s="188" t="s">
        <v>16</v>
      </c>
      <c r="B16" s="105">
        <f>'6.5'!D31</f>
        <v>160406</v>
      </c>
      <c r="C16" s="101">
        <f>'6.5'!E31</f>
        <v>151784.5</v>
      </c>
      <c r="D16" s="105">
        <f>'6.5'!F31</f>
        <v>1621296.9247999999</v>
      </c>
      <c r="E16" s="128">
        <f t="shared" si="0"/>
        <v>4.3807949358539607E-2</v>
      </c>
      <c r="F16" s="106">
        <f>'6.5'!H31</f>
        <v>9.5871866645199352E-2</v>
      </c>
      <c r="G16" s="110">
        <f>AVERAGE('6.8'!G16,'6.9'!G16,'6.10'!G16)</f>
        <v>0.78425499231950813</v>
      </c>
      <c r="H16" s="111">
        <f>MAX('6.8'!H16,'6.9'!H16,'6.10'!H16)</f>
        <v>11.8</v>
      </c>
      <c r="I16" s="111">
        <f>MIN('6.8'!I16,'6.9'!I16,'6.10'!I16)</f>
        <v>-11.8</v>
      </c>
      <c r="J16" s="111">
        <f>AVERAGE('6.8'!J16,'6.9'!J16,'6.10'!J16)</f>
        <v>0.40000000000000036</v>
      </c>
      <c r="K16" s="389">
        <f t="shared" si="1"/>
        <v>0.38425499231950777</v>
      </c>
    </row>
    <row r="17" spans="1:16" ht="14.1" customHeight="1">
      <c r="A17" s="405" t="s">
        <v>1</v>
      </c>
      <c r="B17" s="126">
        <f>'6.5'!D61</f>
        <v>416804</v>
      </c>
      <c r="C17" s="127">
        <f>'6.5'!E61</f>
        <v>377323.27316996752</v>
      </c>
      <c r="D17" s="126">
        <f>'6.5'!F61</f>
        <v>4026039.6942500737</v>
      </c>
      <c r="E17" s="129">
        <f t="shared" si="0"/>
        <v>0.10878485016736493</v>
      </c>
      <c r="F17" s="130">
        <f>'6.5'!H61</f>
        <v>0.11736028246186085</v>
      </c>
      <c r="G17" s="131">
        <f>AVERAGE('6.8'!G17,'6.9'!G17,'6.10'!G17)</f>
        <v>2.0865591397849466</v>
      </c>
      <c r="H17" s="132">
        <f>MAX('6.8'!H17,'6.9'!H17,'6.10'!H17)</f>
        <v>14.9</v>
      </c>
      <c r="I17" s="132">
        <f>MIN('6.8'!I17,'6.9'!I17,'6.10'!I17)</f>
        <v>-9</v>
      </c>
      <c r="J17" s="132">
        <f>AVERAGE('6.8'!J17,'6.9'!J17,'6.10'!J17)</f>
        <v>1.5666666666666655</v>
      </c>
      <c r="K17" s="134">
        <f t="shared" si="1"/>
        <v>0.51989247311828102</v>
      </c>
    </row>
    <row r="18" spans="1:16" ht="14.1" customHeight="1">
      <c r="A18" s="188" t="s">
        <v>17</v>
      </c>
      <c r="B18" s="105">
        <f>'6.6'!D31</f>
        <v>261585</v>
      </c>
      <c r="C18" s="101">
        <f>'6.6'!E31</f>
        <v>422888.14899999998</v>
      </c>
      <c r="D18" s="105">
        <f>'6.6'!F31</f>
        <v>4517052.6953659998</v>
      </c>
      <c r="E18" s="128">
        <f t="shared" si="0"/>
        <v>0.12205217483704227</v>
      </c>
      <c r="F18" s="106">
        <f>'6.6'!H31</f>
        <v>0.11266000642014122</v>
      </c>
      <c r="G18" s="110">
        <f>AVERAGE('6.8'!G18,'6.9'!G18,'6.10'!G18)</f>
        <v>1.0136328725038399</v>
      </c>
      <c r="H18" s="111">
        <f>MAX('6.8'!H18,'6.9'!H18,'6.10'!H18)</f>
        <v>13.1</v>
      </c>
      <c r="I18" s="111">
        <f>MIN('6.8'!I18,'6.9'!I18,'6.10'!I18)</f>
        <v>-11</v>
      </c>
      <c r="J18" s="111">
        <f>AVERAGE('6.8'!J18,'6.9'!J18,'6.10'!J18)</f>
        <v>1.1666666666666663</v>
      </c>
      <c r="K18" s="389">
        <f t="shared" si="1"/>
        <v>-0.15303379416282636</v>
      </c>
      <c r="L18" s="218"/>
      <c r="N18" s="218"/>
      <c r="O18" s="218"/>
      <c r="P18" s="218"/>
    </row>
    <row r="19" spans="1:16" ht="14.1" customHeight="1">
      <c r="A19" s="405" t="s">
        <v>18</v>
      </c>
      <c r="B19" s="126">
        <f>'6.6'!D61</f>
        <v>222736</v>
      </c>
      <c r="C19" s="127">
        <f>'6.6'!E61</f>
        <v>469514.28899999999</v>
      </c>
      <c r="D19" s="126">
        <f>'6.6'!F61</f>
        <v>5011713.3420500001</v>
      </c>
      <c r="E19" s="129">
        <f t="shared" si="0"/>
        <v>0.13541806002939732</v>
      </c>
      <c r="F19" s="130">
        <f>'6.6'!H61</f>
        <v>5.0859776558692268E-2</v>
      </c>
      <c r="G19" s="131">
        <f>AVERAGE('6.8'!G19,'6.9'!G19,'6.10'!G19)</f>
        <v>0.64343317972350245</v>
      </c>
      <c r="H19" s="132">
        <f>MAX('6.8'!H19,'6.9'!H19,'6.10'!H19)</f>
        <v>13</v>
      </c>
      <c r="I19" s="132">
        <f>MIN('6.8'!I19,'6.9'!I19,'6.10'!I19)</f>
        <v>-10.7</v>
      </c>
      <c r="J19" s="132">
        <f>AVERAGE('6.8'!J19,'6.9'!J19,'6.10'!J19)</f>
        <v>1.2999999999999996</v>
      </c>
      <c r="K19" s="134">
        <f t="shared" si="1"/>
        <v>-0.65656682027649715</v>
      </c>
      <c r="L19" s="218"/>
      <c r="N19" s="218"/>
      <c r="O19" s="218"/>
      <c r="P19" s="218"/>
    </row>
    <row r="20" spans="1:16" ht="14.1" customHeight="1">
      <c r="A20" s="188" t="s">
        <v>19</v>
      </c>
      <c r="B20" s="105">
        <f>'6.7'!D31</f>
        <v>120229</v>
      </c>
      <c r="C20" s="101">
        <f>'6.7'!E31</f>
        <v>138453.59099</v>
      </c>
      <c r="D20" s="105">
        <f>'6.7'!F31</f>
        <v>1478852.41322</v>
      </c>
      <c r="E20" s="128">
        <f t="shared" si="0"/>
        <v>3.9959054159735524E-2</v>
      </c>
      <c r="F20" s="106">
        <f>'6.7'!H31</f>
        <v>0.103766500148257</v>
      </c>
      <c r="G20" s="110">
        <f>AVERAGE('6.8'!G20,'6.9'!G20,'6.10'!G20)</f>
        <v>4.9577572964669837E-2</v>
      </c>
      <c r="H20" s="111">
        <f>MAX('6.8'!H20,'6.9'!H20,'6.10'!H20)</f>
        <v>13</v>
      </c>
      <c r="I20" s="111">
        <f>MIN('6.8'!I20,'6.9'!I20,'6.10'!I20)</f>
        <v>-11.2</v>
      </c>
      <c r="J20" s="111">
        <f>AVERAGE('6.8'!J20,'6.9'!J20,'6.10'!J20)</f>
        <v>-0.43333333333333329</v>
      </c>
      <c r="K20" s="389">
        <f t="shared" si="1"/>
        <v>0.48291090629800315</v>
      </c>
      <c r="L20" s="218"/>
      <c r="N20" s="218"/>
      <c r="O20" s="218"/>
      <c r="P20" s="218"/>
    </row>
    <row r="21" spans="1:16" ht="14.1" customHeight="1">
      <c r="A21" s="220" t="s">
        <v>20</v>
      </c>
      <c r="B21" s="100">
        <f>'6.7'!D61</f>
        <v>156799</v>
      </c>
      <c r="C21" s="476">
        <f>'6.7'!E61</f>
        <v>176205.00000000003</v>
      </c>
      <c r="D21" s="100">
        <f>'6.7'!F61</f>
        <v>1882124.5663099999</v>
      </c>
      <c r="E21" s="477">
        <f t="shared" si="0"/>
        <v>5.0855593707823089E-2</v>
      </c>
      <c r="F21" s="102">
        <f>'6.7'!H61</f>
        <v>0.11963130735803093</v>
      </c>
      <c r="G21" s="478">
        <f>AVERAGE('6.8'!G21,'6.9'!G21,'6.10'!G21)</f>
        <v>-6.4861751152073932E-2</v>
      </c>
      <c r="H21" s="111">
        <f>MAX('6.8'!H21,'6.9'!H21,'6.10'!H21)</f>
        <v>12.3</v>
      </c>
      <c r="I21" s="111">
        <f>MIN('6.8'!I21,'6.9'!I21,'6.10'!I21)</f>
        <v>-11.2</v>
      </c>
      <c r="J21" s="111">
        <f>AVERAGE('6.8'!J21,'6.9'!J21,'6.10'!J21)</f>
        <v>0.73333333333333373</v>
      </c>
      <c r="K21" s="110">
        <f t="shared" si="1"/>
        <v>-0.79819508448540766</v>
      </c>
      <c r="L21" s="218"/>
    </row>
    <row r="22" spans="1:16" ht="14.1" customHeight="1">
      <c r="A22" s="479" t="s">
        <v>0</v>
      </c>
      <c r="B22" s="480">
        <f>SUM(B8:B21)</f>
        <v>2825317</v>
      </c>
      <c r="C22" s="481">
        <f>SUM(C8:C21)</f>
        <v>3465620.5111399679</v>
      </c>
      <c r="D22" s="482">
        <f>SUM(D8:D21)</f>
        <v>37009194.64480608</v>
      </c>
      <c r="E22" s="483">
        <f>SUM(E8:E21)</f>
        <v>1</v>
      </c>
      <c r="F22" s="484"/>
      <c r="G22" s="485">
        <f>AVERAGE('6.8'!G22,'6.9'!G22,'6.10'!G22)</f>
        <v>0.39704301075268794</v>
      </c>
      <c r="H22" s="485">
        <f>MAX('6.8'!H22,'6.9'!H22,'6.10'!H22)</f>
        <v>12.8</v>
      </c>
      <c r="I22" s="485">
        <f>MIN('6.8'!I22,'6.9'!I22,'6.10'!I22)</f>
        <v>-10.8</v>
      </c>
      <c r="J22" s="485">
        <f>AVERAGE('6.8'!J22,'6.9'!J22,'6.10'!J22)</f>
        <v>0.71064145346681462</v>
      </c>
      <c r="K22" s="485">
        <f t="shared" si="1"/>
        <v>-0.31359844271412668</v>
      </c>
      <c r="M22" s="226"/>
    </row>
    <row r="23" spans="1:16" ht="14.1" customHeight="1">
      <c r="A23" s="471" t="s">
        <v>109</v>
      </c>
      <c r="B23" s="472"/>
      <c r="C23" s="320">
        <f>'5.1'!E35</f>
        <v>63869.631058246676</v>
      </c>
      <c r="D23" s="319">
        <f>'5.1'!F35</f>
        <v>682242.73018498626</v>
      </c>
      <c r="E23" s="473"/>
      <c r="F23" s="322">
        <f>'5.1'!H35</f>
        <v>0.34719014942893706</v>
      </c>
      <c r="G23" s="474">
        <f>AVERAGE('6.8'!G23,'6.9'!G23,'6.10'!G23)</f>
        <v>0.39704301075268794</v>
      </c>
      <c r="H23" s="475">
        <f>MAX('6.8'!H23,'6.9'!H23,'6.10'!H23)</f>
        <v>12.8</v>
      </c>
      <c r="I23" s="475">
        <f>MIN('6.8'!I23,'6.9'!I23,'6.10'!I23)</f>
        <v>-10.8</v>
      </c>
      <c r="J23" s="475">
        <f>AVERAGE('6.8'!J23,'6.9'!J23,'6.10'!J23)</f>
        <v>0.71064145346681462</v>
      </c>
      <c r="K23" s="475">
        <f t="shared" si="1"/>
        <v>-0.31359844271412668</v>
      </c>
    </row>
    <row r="24" spans="1:16" ht="14.1" customHeight="1">
      <c r="A24" s="406" t="s">
        <v>60</v>
      </c>
      <c r="B24" s="330">
        <f>B22+B23</f>
        <v>2825317</v>
      </c>
      <c r="C24" s="331">
        <f t="shared" ref="C24:D24" si="2">C22+C23</f>
        <v>3529490.1421982148</v>
      </c>
      <c r="D24" s="332">
        <f t="shared" si="2"/>
        <v>37691437.374991067</v>
      </c>
      <c r="E24" s="333"/>
      <c r="F24" s="334">
        <f>'5.1'!H36</f>
        <v>0.13436992717122351</v>
      </c>
      <c r="G24" s="335">
        <f>AVERAGE('6.8'!G24,'6.9'!G24,'6.10'!G24)</f>
        <v>0.39704301075268794</v>
      </c>
      <c r="H24" s="336">
        <f>MAX('6.8'!H24,'6.9'!H24,'6.10'!H24)</f>
        <v>12.8</v>
      </c>
      <c r="I24" s="336">
        <f>MIN('6.8'!I24,'6.9'!I24,'6.10'!I24)</f>
        <v>-10.8</v>
      </c>
      <c r="J24" s="336">
        <f>AVERAGE('6.8'!J24,'6.9'!J24,'6.10'!J24)</f>
        <v>0.71064145346681462</v>
      </c>
      <c r="K24" s="336">
        <f t="shared" si="1"/>
        <v>-0.31359844271412668</v>
      </c>
    </row>
    <row r="25" spans="1:16" ht="15" customHeight="1">
      <c r="A25" s="188"/>
      <c r="B25" s="189"/>
      <c r="C25" s="728" t="s">
        <v>202</v>
      </c>
      <c r="D25" s="728"/>
      <c r="E25" s="728"/>
      <c r="F25" s="728"/>
      <c r="G25" s="732" t="s">
        <v>124</v>
      </c>
      <c r="H25" s="732"/>
      <c r="I25" s="732"/>
      <c r="J25" s="732"/>
      <c r="K25" s="732"/>
    </row>
    <row r="26" spans="1:16" ht="15" customHeight="1">
      <c r="A26" s="99"/>
      <c r="B26" s="99"/>
      <c r="C26" s="729"/>
      <c r="D26" s="729"/>
      <c r="E26" s="729"/>
      <c r="F26" s="729"/>
      <c r="G26" s="733" t="s">
        <v>125</v>
      </c>
      <c r="H26" s="733"/>
      <c r="I26" s="733"/>
      <c r="J26" s="733"/>
      <c r="K26" s="733"/>
    </row>
    <row r="27" spans="1:16" ht="30" customHeight="1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</row>
    <row r="28" spans="1:16" ht="15" customHeight="1">
      <c r="A28" s="247"/>
      <c r="B28" s="247"/>
      <c r="C28" s="99"/>
      <c r="D28" s="222"/>
      <c r="E28" s="223"/>
      <c r="F28" s="223"/>
      <c r="G28" s="99"/>
      <c r="H28" s="220"/>
      <c r="I28" s="247"/>
      <c r="J28" s="99"/>
      <c r="K28" s="99"/>
    </row>
    <row r="29" spans="1:16" ht="18" customHeight="1">
      <c r="A29" s="99"/>
      <c r="B29" s="99"/>
      <c r="C29" s="99"/>
      <c r="D29" s="222"/>
      <c r="E29" s="223"/>
      <c r="F29" s="223"/>
      <c r="G29" s="99"/>
      <c r="H29" s="99"/>
      <c r="I29" s="99"/>
      <c r="J29" s="99"/>
      <c r="K29" s="99"/>
    </row>
    <row r="30" spans="1:16" ht="15" customHeight="1">
      <c r="A30" s="711" t="s">
        <v>68</v>
      </c>
      <c r="B30" s="711"/>
      <c r="C30" s="711"/>
      <c r="D30" s="711"/>
      <c r="E30" s="711"/>
      <c r="F30" s="711" t="s">
        <v>69</v>
      </c>
      <c r="G30" s="711"/>
      <c r="H30" s="711"/>
      <c r="I30" s="711"/>
      <c r="J30" s="711"/>
      <c r="K30" s="711"/>
    </row>
    <row r="31" spans="1:16" ht="15" customHeight="1">
      <c r="A31" s="350"/>
      <c r="B31" s="712" t="str">
        <f>C3</f>
        <v>I. čtvrtletí</v>
      </c>
      <c r="C31" s="712"/>
      <c r="D31" s="350"/>
      <c r="E31" s="350"/>
      <c r="F31" s="350"/>
      <c r="G31" s="350"/>
      <c r="H31" s="712" t="str">
        <f>C3</f>
        <v>I. čtvrtletí</v>
      </c>
      <c r="I31" s="685"/>
      <c r="J31" s="350"/>
      <c r="K31" s="350"/>
    </row>
    <row r="32" spans="1:16" ht="15" customHeight="1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</row>
    <row r="33" spans="1:11" ht="15" customHeight="1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</row>
    <row r="34" spans="1:11" ht="15" customHeight="1">
      <c r="A34" s="99"/>
      <c r="B34" s="99"/>
      <c r="C34" s="99"/>
      <c r="D34" s="99"/>
      <c r="E34" s="99"/>
      <c r="F34" s="99"/>
      <c r="G34" s="99"/>
      <c r="H34" s="99"/>
      <c r="I34" s="99"/>
      <c r="J34" s="99"/>
      <c r="K34" s="99"/>
    </row>
    <row r="35" spans="1:11" ht="15" customHeight="1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</row>
    <row r="36" spans="1:11" ht="15" customHeight="1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</row>
    <row r="37" spans="1:11" ht="15" customHeight="1">
      <c r="A37" s="99"/>
      <c r="B37" s="99"/>
      <c r="C37" s="99"/>
      <c r="D37" s="99"/>
      <c r="E37" s="99"/>
      <c r="F37" s="99"/>
      <c r="G37" s="99"/>
      <c r="H37" s="99"/>
      <c r="I37" s="99"/>
      <c r="J37" s="99"/>
      <c r="K37" s="99"/>
    </row>
    <row r="38" spans="1:11" ht="15" customHeight="1">
      <c r="A38" s="99"/>
      <c r="B38" s="99"/>
      <c r="C38" s="99"/>
      <c r="D38" s="99"/>
      <c r="E38" s="99"/>
      <c r="F38" s="99"/>
      <c r="G38" s="99"/>
      <c r="H38" s="99"/>
      <c r="I38" s="99"/>
      <c r="J38" s="99"/>
      <c r="K38" s="99"/>
    </row>
    <row r="39" spans="1:11" ht="15" customHeight="1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</row>
    <row r="40" spans="1:11" ht="15" customHeight="1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</row>
    <row r="41" spans="1:11" ht="15" customHeight="1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</row>
    <row r="42" spans="1:11" ht="15" customHeight="1">
      <c r="A42" s="99"/>
      <c r="B42" s="99"/>
      <c r="C42" s="99"/>
      <c r="D42" s="99"/>
      <c r="E42" s="99"/>
      <c r="F42" s="99"/>
      <c r="G42" s="99"/>
      <c r="H42" s="99"/>
      <c r="I42" s="99"/>
      <c r="J42" s="99"/>
      <c r="K42" s="99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</row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  <row r="58" spans="1:11" ht="15" customHeight="1"/>
  </sheetData>
  <mergeCells count="17">
    <mergeCell ref="A1:K1"/>
    <mergeCell ref="C3:K3"/>
    <mergeCell ref="A2:B2"/>
    <mergeCell ref="B31:C31"/>
    <mergeCell ref="H31:I31"/>
    <mergeCell ref="B6:B7"/>
    <mergeCell ref="A3:B3"/>
    <mergeCell ref="G5:K5"/>
    <mergeCell ref="C4:F4"/>
    <mergeCell ref="G4:K4"/>
    <mergeCell ref="G25:K25"/>
    <mergeCell ref="G26:K26"/>
    <mergeCell ref="C25:F26"/>
    <mergeCell ref="F30:K30"/>
    <mergeCell ref="A30:E30"/>
    <mergeCell ref="E5:E7"/>
    <mergeCell ref="F5:F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4"/>
  <dimension ref="A1:V65"/>
  <sheetViews>
    <sheetView showGridLines="0" topLeftCell="A37" zoomScaleNormal="100" zoomScaleSheetLayoutView="100" workbookViewId="0">
      <selection activeCell="D47" sqref="D47"/>
    </sheetView>
  </sheetViews>
  <sheetFormatPr defaultRowHeight="10.199999999999999"/>
  <cols>
    <col min="1" max="1" width="8" style="67" customWidth="1"/>
    <col min="2" max="12" width="7.6640625" style="67" customWidth="1"/>
    <col min="13" max="13" width="8.109375" style="67" customWidth="1"/>
    <col min="14" max="15" width="7.6640625" style="67" customWidth="1"/>
    <col min="16" max="16" width="9.109375" style="67" customWidth="1"/>
    <col min="17" max="17" width="8.33203125" style="67" customWidth="1"/>
    <col min="18" max="18" width="9.44140625" style="67" customWidth="1"/>
    <col min="19" max="19" width="9.33203125" style="67" bestFit="1" customWidth="1"/>
    <col min="20" max="20" width="11.44140625" style="67" bestFit="1" customWidth="1"/>
    <col min="21" max="259" width="9.109375" style="67"/>
    <col min="260" max="272" width="10.6640625" style="67" customWidth="1"/>
    <col min="273" max="515" width="9.109375" style="67"/>
    <col min="516" max="528" width="10.6640625" style="67" customWidth="1"/>
    <col min="529" max="771" width="9.109375" style="67"/>
    <col min="772" max="784" width="10.6640625" style="67" customWidth="1"/>
    <col min="785" max="1027" width="9.109375" style="67"/>
    <col min="1028" max="1040" width="10.6640625" style="67" customWidth="1"/>
    <col min="1041" max="1283" width="9.109375" style="67"/>
    <col min="1284" max="1296" width="10.6640625" style="67" customWidth="1"/>
    <col min="1297" max="1539" width="9.109375" style="67"/>
    <col min="1540" max="1552" width="10.6640625" style="67" customWidth="1"/>
    <col min="1553" max="1795" width="9.109375" style="67"/>
    <col min="1796" max="1808" width="10.6640625" style="67" customWidth="1"/>
    <col min="1809" max="2051" width="9.109375" style="67"/>
    <col min="2052" max="2064" width="10.6640625" style="67" customWidth="1"/>
    <col min="2065" max="2307" width="9.109375" style="67"/>
    <col min="2308" max="2320" width="10.6640625" style="67" customWidth="1"/>
    <col min="2321" max="2563" width="9.109375" style="67"/>
    <col min="2564" max="2576" width="10.6640625" style="67" customWidth="1"/>
    <col min="2577" max="2819" width="9.109375" style="67"/>
    <col min="2820" max="2832" width="10.6640625" style="67" customWidth="1"/>
    <col min="2833" max="3075" width="9.109375" style="67"/>
    <col min="3076" max="3088" width="10.6640625" style="67" customWidth="1"/>
    <col min="3089" max="3331" width="9.109375" style="67"/>
    <col min="3332" max="3344" width="10.6640625" style="67" customWidth="1"/>
    <col min="3345" max="3587" width="9.109375" style="67"/>
    <col min="3588" max="3600" width="10.6640625" style="67" customWidth="1"/>
    <col min="3601" max="3843" width="9.109375" style="67"/>
    <col min="3844" max="3856" width="10.6640625" style="67" customWidth="1"/>
    <col min="3857" max="4099" width="9.109375" style="67"/>
    <col min="4100" max="4112" width="10.6640625" style="67" customWidth="1"/>
    <col min="4113" max="4355" width="9.109375" style="67"/>
    <col min="4356" max="4368" width="10.6640625" style="67" customWidth="1"/>
    <col min="4369" max="4611" width="9.109375" style="67"/>
    <col min="4612" max="4624" width="10.6640625" style="67" customWidth="1"/>
    <col min="4625" max="4867" width="9.109375" style="67"/>
    <col min="4868" max="4880" width="10.6640625" style="67" customWidth="1"/>
    <col min="4881" max="5123" width="9.109375" style="67"/>
    <col min="5124" max="5136" width="10.6640625" style="67" customWidth="1"/>
    <col min="5137" max="5379" width="9.109375" style="67"/>
    <col min="5380" max="5392" width="10.6640625" style="67" customWidth="1"/>
    <col min="5393" max="5635" width="9.109375" style="67"/>
    <col min="5636" max="5648" width="10.6640625" style="67" customWidth="1"/>
    <col min="5649" max="5891" width="9.109375" style="67"/>
    <col min="5892" max="5904" width="10.6640625" style="67" customWidth="1"/>
    <col min="5905" max="6147" width="9.109375" style="67"/>
    <col min="6148" max="6160" width="10.6640625" style="67" customWidth="1"/>
    <col min="6161" max="6403" width="9.109375" style="67"/>
    <col min="6404" max="6416" width="10.6640625" style="67" customWidth="1"/>
    <col min="6417" max="6659" width="9.109375" style="67"/>
    <col min="6660" max="6672" width="10.6640625" style="67" customWidth="1"/>
    <col min="6673" max="6915" width="9.109375" style="67"/>
    <col min="6916" max="6928" width="10.6640625" style="67" customWidth="1"/>
    <col min="6929" max="7171" width="9.109375" style="67"/>
    <col min="7172" max="7184" width="10.6640625" style="67" customWidth="1"/>
    <col min="7185" max="7427" width="9.109375" style="67"/>
    <col min="7428" max="7440" width="10.6640625" style="67" customWidth="1"/>
    <col min="7441" max="7683" width="9.109375" style="67"/>
    <col min="7684" max="7696" width="10.6640625" style="67" customWidth="1"/>
    <col min="7697" max="7939" width="9.109375" style="67"/>
    <col min="7940" max="7952" width="10.6640625" style="67" customWidth="1"/>
    <col min="7953" max="8195" width="9.109375" style="67"/>
    <col min="8196" max="8208" width="10.6640625" style="67" customWidth="1"/>
    <col min="8209" max="8451" width="9.109375" style="67"/>
    <col min="8452" max="8464" width="10.6640625" style="67" customWidth="1"/>
    <col min="8465" max="8707" width="9.109375" style="67"/>
    <col min="8708" max="8720" width="10.6640625" style="67" customWidth="1"/>
    <col min="8721" max="8963" width="9.109375" style="67"/>
    <col min="8964" max="8976" width="10.6640625" style="67" customWidth="1"/>
    <col min="8977" max="9219" width="9.109375" style="67"/>
    <col min="9220" max="9232" width="10.6640625" style="67" customWidth="1"/>
    <col min="9233" max="9475" width="9.109375" style="67"/>
    <col min="9476" max="9488" width="10.6640625" style="67" customWidth="1"/>
    <col min="9489" max="9731" width="9.109375" style="67"/>
    <col min="9732" max="9744" width="10.6640625" style="67" customWidth="1"/>
    <col min="9745" max="9987" width="9.109375" style="67"/>
    <col min="9988" max="10000" width="10.6640625" style="67" customWidth="1"/>
    <col min="10001" max="10243" width="9.109375" style="67"/>
    <col min="10244" max="10256" width="10.6640625" style="67" customWidth="1"/>
    <col min="10257" max="10499" width="9.109375" style="67"/>
    <col min="10500" max="10512" width="10.6640625" style="67" customWidth="1"/>
    <col min="10513" max="10755" width="9.109375" style="67"/>
    <col min="10756" max="10768" width="10.6640625" style="67" customWidth="1"/>
    <col min="10769" max="11011" width="9.109375" style="67"/>
    <col min="11012" max="11024" width="10.6640625" style="67" customWidth="1"/>
    <col min="11025" max="11267" width="9.109375" style="67"/>
    <col min="11268" max="11280" width="10.6640625" style="67" customWidth="1"/>
    <col min="11281" max="11523" width="9.109375" style="67"/>
    <col min="11524" max="11536" width="10.6640625" style="67" customWidth="1"/>
    <col min="11537" max="11779" width="9.109375" style="67"/>
    <col min="11780" max="11792" width="10.6640625" style="67" customWidth="1"/>
    <col min="11793" max="12035" width="9.109375" style="67"/>
    <col min="12036" max="12048" width="10.6640625" style="67" customWidth="1"/>
    <col min="12049" max="12291" width="9.109375" style="67"/>
    <col min="12292" max="12304" width="10.6640625" style="67" customWidth="1"/>
    <col min="12305" max="12547" width="9.109375" style="67"/>
    <col min="12548" max="12560" width="10.6640625" style="67" customWidth="1"/>
    <col min="12561" max="12803" width="9.109375" style="67"/>
    <col min="12804" max="12816" width="10.6640625" style="67" customWidth="1"/>
    <col min="12817" max="13059" width="9.109375" style="67"/>
    <col min="13060" max="13072" width="10.6640625" style="67" customWidth="1"/>
    <col min="13073" max="13315" width="9.109375" style="67"/>
    <col min="13316" max="13328" width="10.6640625" style="67" customWidth="1"/>
    <col min="13329" max="13571" width="9.109375" style="67"/>
    <col min="13572" max="13584" width="10.6640625" style="67" customWidth="1"/>
    <col min="13585" max="13827" width="9.109375" style="67"/>
    <col min="13828" max="13840" width="10.6640625" style="67" customWidth="1"/>
    <col min="13841" max="14083" width="9.109375" style="67"/>
    <col min="14084" max="14096" width="10.6640625" style="67" customWidth="1"/>
    <col min="14097" max="14339" width="9.109375" style="67"/>
    <col min="14340" max="14352" width="10.6640625" style="67" customWidth="1"/>
    <col min="14353" max="14595" width="9.109375" style="67"/>
    <col min="14596" max="14608" width="10.6640625" style="67" customWidth="1"/>
    <col min="14609" max="14851" width="9.109375" style="67"/>
    <col min="14852" max="14864" width="10.6640625" style="67" customWidth="1"/>
    <col min="14865" max="15107" width="9.109375" style="67"/>
    <col min="15108" max="15120" width="10.6640625" style="67" customWidth="1"/>
    <col min="15121" max="15363" width="9.109375" style="67"/>
    <col min="15364" max="15376" width="10.6640625" style="67" customWidth="1"/>
    <col min="15377" max="15619" width="9.109375" style="67"/>
    <col min="15620" max="15632" width="10.6640625" style="67" customWidth="1"/>
    <col min="15633" max="15875" width="9.109375" style="67"/>
    <col min="15876" max="15888" width="10.6640625" style="67" customWidth="1"/>
    <col min="15889" max="16131" width="9.109375" style="67"/>
    <col min="16132" max="16144" width="10.6640625" style="67" customWidth="1"/>
    <col min="16145" max="16384" width="9.109375" style="67"/>
  </cols>
  <sheetData>
    <row r="1" spans="1:22" ht="15.6">
      <c r="A1" s="655" t="s">
        <v>257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</row>
    <row r="2" spans="1:22" ht="6" customHeight="1">
      <c r="A2" s="747"/>
      <c r="B2" s="748"/>
      <c r="C2" s="748"/>
      <c r="D2" s="748"/>
      <c r="E2" s="748"/>
      <c r="F2" s="748"/>
      <c r="G2" s="748"/>
      <c r="H2" s="748"/>
      <c r="I2" s="748"/>
      <c r="J2" s="206"/>
      <c r="K2" s="205"/>
      <c r="L2" s="205"/>
      <c r="M2" s="205"/>
      <c r="N2" s="205"/>
      <c r="O2" s="205"/>
      <c r="P2" s="205"/>
      <c r="Q2" s="205"/>
      <c r="R2" s="205"/>
    </row>
    <row r="3" spans="1:22" ht="35.1" customHeight="1">
      <c r="A3" s="664">
        <f>'3.1'!D4</f>
        <v>2021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</row>
    <row r="4" spans="1:22" ht="35.1" customHeight="1">
      <c r="A4" s="676" t="s">
        <v>280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</row>
    <row r="5" spans="1:22" ht="63" customHeight="1">
      <c r="A5" s="407" t="s">
        <v>210</v>
      </c>
      <c r="B5" s="308" t="s">
        <v>79</v>
      </c>
      <c r="C5" s="309" t="s">
        <v>80</v>
      </c>
      <c r="D5" s="308" t="s">
        <v>81</v>
      </c>
      <c r="E5" s="309" t="s">
        <v>105</v>
      </c>
      <c r="F5" s="308" t="s">
        <v>82</v>
      </c>
      <c r="G5" s="309" t="s">
        <v>83</v>
      </c>
      <c r="H5" s="308" t="s">
        <v>84</v>
      </c>
      <c r="I5" s="309" t="s">
        <v>85</v>
      </c>
      <c r="J5" s="308" t="s">
        <v>86</v>
      </c>
      <c r="K5" s="309" t="s">
        <v>87</v>
      </c>
      <c r="L5" s="308" t="s">
        <v>88</v>
      </c>
      <c r="M5" s="309" t="s">
        <v>89</v>
      </c>
      <c r="N5" s="308" t="s">
        <v>90</v>
      </c>
      <c r="O5" s="486" t="s">
        <v>91</v>
      </c>
      <c r="P5" s="310" t="s">
        <v>92</v>
      </c>
      <c r="Q5" s="310" t="s">
        <v>110</v>
      </c>
      <c r="R5" s="308" t="s">
        <v>93</v>
      </c>
    </row>
    <row r="6" spans="1:22" ht="15" customHeight="1">
      <c r="A6" s="408" t="s">
        <v>212</v>
      </c>
      <c r="B6" s="70">
        <v>42816.894030000003</v>
      </c>
      <c r="C6" s="135">
        <v>164778.19999999998</v>
      </c>
      <c r="D6" s="71">
        <v>65127.9</v>
      </c>
      <c r="E6" s="112">
        <v>51366</v>
      </c>
      <c r="F6" s="71">
        <v>50993.399999999994</v>
      </c>
      <c r="G6" s="112">
        <v>120790.18799999999</v>
      </c>
      <c r="H6" s="71">
        <v>73067.600000000006</v>
      </c>
      <c r="I6" s="112">
        <v>56073.899999999994</v>
      </c>
      <c r="J6" s="71">
        <v>54778.799999999996</v>
      </c>
      <c r="K6" s="135">
        <v>138845.26360632022</v>
      </c>
      <c r="L6" s="70">
        <v>155489.85500000001</v>
      </c>
      <c r="M6" s="112">
        <v>163880.55600000001</v>
      </c>
      <c r="N6" s="71">
        <v>50726.123960000004</v>
      </c>
      <c r="O6" s="394">
        <v>63120.600000000006</v>
      </c>
      <c r="P6" s="136">
        <v>1251855.2805963203</v>
      </c>
      <c r="Q6" s="136">
        <v>21253.869455344007</v>
      </c>
      <c r="R6" s="409">
        <v>1273109.1500516643</v>
      </c>
      <c r="S6" s="68"/>
      <c r="T6" s="203"/>
      <c r="U6" s="203"/>
      <c r="V6" s="203"/>
    </row>
    <row r="7" spans="1:22" ht="15" customHeight="1">
      <c r="A7" s="410" t="s">
        <v>213</v>
      </c>
      <c r="B7" s="70">
        <v>36475.565070000004</v>
      </c>
      <c r="C7" s="113">
        <v>151199.69999999998</v>
      </c>
      <c r="D7" s="71">
        <v>65446.9</v>
      </c>
      <c r="E7" s="113">
        <v>46785.799999999996</v>
      </c>
      <c r="F7" s="71">
        <v>45634.600000000006</v>
      </c>
      <c r="G7" s="113">
        <v>111928.795</v>
      </c>
      <c r="H7" s="71">
        <v>66502.200000000012</v>
      </c>
      <c r="I7" s="113">
        <v>50085.5</v>
      </c>
      <c r="J7" s="71">
        <v>50600.3</v>
      </c>
      <c r="K7" s="137">
        <v>128401.12360841112</v>
      </c>
      <c r="L7" s="71">
        <v>139718.89799999999</v>
      </c>
      <c r="M7" s="113">
        <v>146558.05799999999</v>
      </c>
      <c r="N7" s="71">
        <v>46225.322919999999</v>
      </c>
      <c r="O7" s="71">
        <v>57799.7</v>
      </c>
      <c r="P7" s="138">
        <v>1143362.4625984111</v>
      </c>
      <c r="Q7" s="138">
        <v>21844.296182222643</v>
      </c>
      <c r="R7" s="411">
        <v>1165206.7587806338</v>
      </c>
      <c r="S7" s="58"/>
      <c r="T7" s="203"/>
      <c r="U7" s="203"/>
      <c r="V7" s="203"/>
    </row>
    <row r="8" spans="1:22" ht="15" customHeight="1">
      <c r="A8" s="412" t="s">
        <v>214</v>
      </c>
      <c r="B8" s="114">
        <v>35563.185880000005</v>
      </c>
      <c r="C8" s="115">
        <v>134961.5</v>
      </c>
      <c r="D8" s="116">
        <v>68355.5</v>
      </c>
      <c r="E8" s="115">
        <v>42365.100000000006</v>
      </c>
      <c r="F8" s="116">
        <v>41212.300000000003</v>
      </c>
      <c r="G8" s="115">
        <v>103576.481</v>
      </c>
      <c r="H8" s="116">
        <v>58858.1</v>
      </c>
      <c r="I8" s="115">
        <v>45486.400000000001</v>
      </c>
      <c r="J8" s="116">
        <v>46405.399999999994</v>
      </c>
      <c r="K8" s="139">
        <v>110076.88595523615</v>
      </c>
      <c r="L8" s="116">
        <v>127679.39599999999</v>
      </c>
      <c r="M8" s="115">
        <v>159075.67499999996</v>
      </c>
      <c r="N8" s="116">
        <v>41502.144110000001</v>
      </c>
      <c r="O8" s="72">
        <v>55284.7</v>
      </c>
      <c r="P8" s="140">
        <v>1070402.7679452361</v>
      </c>
      <c r="Q8" s="140">
        <v>20771.465420680026</v>
      </c>
      <c r="R8" s="116">
        <v>1091174.2333659162</v>
      </c>
      <c r="S8" s="202"/>
      <c r="T8" s="203"/>
      <c r="U8" s="203"/>
      <c r="V8" s="203"/>
    </row>
    <row r="9" spans="1:22" ht="15" customHeight="1">
      <c r="A9" s="408" t="s">
        <v>215</v>
      </c>
      <c r="B9" s="70"/>
      <c r="C9" s="112"/>
      <c r="D9" s="71"/>
      <c r="E9" s="112"/>
      <c r="F9" s="71"/>
      <c r="G9" s="112"/>
      <c r="H9" s="71"/>
      <c r="I9" s="112"/>
      <c r="J9" s="71"/>
      <c r="K9" s="135"/>
      <c r="L9" s="71"/>
      <c r="M9" s="112"/>
      <c r="N9" s="71"/>
      <c r="O9" s="394"/>
      <c r="P9" s="136"/>
      <c r="Q9" s="136"/>
      <c r="R9" s="409"/>
      <c r="S9" s="58"/>
      <c r="T9" s="203"/>
      <c r="U9" s="203"/>
      <c r="V9" s="203"/>
    </row>
    <row r="10" spans="1:22" ht="15" customHeight="1">
      <c r="A10" s="410" t="s">
        <v>216</v>
      </c>
      <c r="B10" s="70"/>
      <c r="C10" s="113"/>
      <c r="D10" s="71"/>
      <c r="E10" s="113"/>
      <c r="F10" s="71"/>
      <c r="G10" s="113"/>
      <c r="H10" s="71"/>
      <c r="I10" s="113"/>
      <c r="J10" s="71"/>
      <c r="K10" s="137"/>
      <c r="L10" s="71"/>
      <c r="M10" s="113"/>
      <c r="N10" s="71"/>
      <c r="O10" s="71"/>
      <c r="P10" s="138"/>
      <c r="Q10" s="138"/>
      <c r="R10" s="411"/>
      <c r="S10" s="58"/>
      <c r="T10" s="203"/>
      <c r="U10" s="203"/>
      <c r="V10" s="203"/>
    </row>
    <row r="11" spans="1:22" ht="15" customHeight="1">
      <c r="A11" s="412" t="s">
        <v>217</v>
      </c>
      <c r="B11" s="114"/>
      <c r="C11" s="115"/>
      <c r="D11" s="116"/>
      <c r="E11" s="115"/>
      <c r="F11" s="116"/>
      <c r="G11" s="115"/>
      <c r="H11" s="116"/>
      <c r="I11" s="115"/>
      <c r="J11" s="116"/>
      <c r="K11" s="139"/>
      <c r="L11" s="116"/>
      <c r="M11" s="115"/>
      <c r="N11" s="116"/>
      <c r="O11" s="72"/>
      <c r="P11" s="140"/>
      <c r="Q11" s="140"/>
      <c r="R11" s="116"/>
      <c r="S11" s="58"/>
      <c r="T11" s="203"/>
      <c r="U11" s="203"/>
      <c r="V11" s="203"/>
    </row>
    <row r="12" spans="1:22" ht="15" customHeight="1">
      <c r="A12" s="408" t="s">
        <v>218</v>
      </c>
      <c r="B12" s="70"/>
      <c r="C12" s="112"/>
      <c r="D12" s="71"/>
      <c r="E12" s="112"/>
      <c r="F12" s="71"/>
      <c r="G12" s="112"/>
      <c r="H12" s="71"/>
      <c r="I12" s="112"/>
      <c r="J12" s="71"/>
      <c r="K12" s="135"/>
      <c r="L12" s="71"/>
      <c r="M12" s="112"/>
      <c r="N12" s="71"/>
      <c r="O12" s="394"/>
      <c r="P12" s="136"/>
      <c r="Q12" s="136"/>
      <c r="R12" s="409"/>
      <c r="S12" s="58"/>
      <c r="T12" s="203"/>
      <c r="U12" s="203"/>
      <c r="V12" s="203"/>
    </row>
    <row r="13" spans="1:22" ht="15" customHeight="1">
      <c r="A13" s="410" t="s">
        <v>219</v>
      </c>
      <c r="B13" s="70"/>
      <c r="C13" s="113"/>
      <c r="D13" s="71"/>
      <c r="E13" s="113"/>
      <c r="F13" s="71"/>
      <c r="G13" s="113"/>
      <c r="H13" s="71"/>
      <c r="I13" s="113"/>
      <c r="J13" s="71"/>
      <c r="K13" s="137"/>
      <c r="L13" s="71"/>
      <c r="M13" s="113"/>
      <c r="N13" s="71"/>
      <c r="O13" s="71"/>
      <c r="P13" s="138"/>
      <c r="Q13" s="138"/>
      <c r="R13" s="411"/>
      <c r="S13" s="58"/>
      <c r="T13" s="203"/>
      <c r="U13" s="203"/>
      <c r="V13" s="203"/>
    </row>
    <row r="14" spans="1:22" ht="15" customHeight="1">
      <c r="A14" s="412" t="s">
        <v>220</v>
      </c>
      <c r="B14" s="114"/>
      <c r="C14" s="115"/>
      <c r="D14" s="116"/>
      <c r="E14" s="115"/>
      <c r="F14" s="116"/>
      <c r="G14" s="115"/>
      <c r="H14" s="116"/>
      <c r="I14" s="115"/>
      <c r="J14" s="116"/>
      <c r="K14" s="139"/>
      <c r="L14" s="116"/>
      <c r="M14" s="115"/>
      <c r="N14" s="116"/>
      <c r="O14" s="72"/>
      <c r="P14" s="140"/>
      <c r="Q14" s="140"/>
      <c r="R14" s="116"/>
      <c r="S14" s="58"/>
      <c r="T14" s="203"/>
      <c r="U14" s="203"/>
      <c r="V14" s="203"/>
    </row>
    <row r="15" spans="1:22" ht="15" customHeight="1">
      <c r="A15" s="408" t="s">
        <v>221</v>
      </c>
      <c r="B15" s="70"/>
      <c r="C15" s="112"/>
      <c r="D15" s="71"/>
      <c r="E15" s="112"/>
      <c r="F15" s="71"/>
      <c r="G15" s="112"/>
      <c r="H15" s="71"/>
      <c r="I15" s="112"/>
      <c r="J15" s="71"/>
      <c r="K15" s="135"/>
      <c r="L15" s="71"/>
      <c r="M15" s="112"/>
      <c r="N15" s="71"/>
      <c r="O15" s="394"/>
      <c r="P15" s="136"/>
      <c r="Q15" s="136"/>
      <c r="R15" s="409"/>
      <c r="S15" s="58"/>
      <c r="T15" s="203"/>
      <c r="U15" s="203"/>
      <c r="V15" s="203"/>
    </row>
    <row r="16" spans="1:22" ht="15" customHeight="1">
      <c r="A16" s="410" t="s">
        <v>222</v>
      </c>
      <c r="B16" s="70"/>
      <c r="C16" s="113"/>
      <c r="D16" s="71"/>
      <c r="E16" s="113"/>
      <c r="F16" s="71"/>
      <c r="G16" s="113"/>
      <c r="H16" s="71"/>
      <c r="I16" s="113"/>
      <c r="J16" s="71"/>
      <c r="K16" s="137"/>
      <c r="L16" s="71"/>
      <c r="M16" s="113"/>
      <c r="N16" s="71"/>
      <c r="O16" s="71"/>
      <c r="P16" s="138"/>
      <c r="Q16" s="138"/>
      <c r="R16" s="411"/>
      <c r="S16" s="58"/>
      <c r="T16" s="203"/>
      <c r="U16" s="203"/>
      <c r="V16" s="203"/>
    </row>
    <row r="17" spans="1:22" ht="15" customHeight="1">
      <c r="A17" s="412" t="s">
        <v>223</v>
      </c>
      <c r="B17" s="114"/>
      <c r="C17" s="115"/>
      <c r="D17" s="116"/>
      <c r="E17" s="115"/>
      <c r="F17" s="116"/>
      <c r="G17" s="115"/>
      <c r="H17" s="116"/>
      <c r="I17" s="115"/>
      <c r="J17" s="116"/>
      <c r="K17" s="139"/>
      <c r="L17" s="116"/>
      <c r="M17" s="115"/>
      <c r="N17" s="116"/>
      <c r="O17" s="72"/>
      <c r="P17" s="140"/>
      <c r="Q17" s="140"/>
      <c r="R17" s="116"/>
      <c r="S17" s="58"/>
      <c r="T17" s="203"/>
      <c r="U17" s="203"/>
      <c r="V17" s="203"/>
    </row>
    <row r="18" spans="1:22" ht="15" customHeight="1">
      <c r="A18" s="548" t="s">
        <v>52</v>
      </c>
      <c r="B18" s="530">
        <f>SUM(B6:B8)</f>
        <v>114855.64498000001</v>
      </c>
      <c r="C18" s="542">
        <f>SUM(C6:C8)</f>
        <v>450939.39999999997</v>
      </c>
      <c r="D18" s="530">
        <f t="shared" ref="D18:J18" si="0">SUM(D6:D8)</f>
        <v>198930.3</v>
      </c>
      <c r="E18" s="542">
        <f t="shared" si="0"/>
        <v>140516.9</v>
      </c>
      <c r="F18" s="530">
        <f t="shared" si="0"/>
        <v>137840.29999999999</v>
      </c>
      <c r="G18" s="542">
        <f t="shared" si="0"/>
        <v>336295.46400000004</v>
      </c>
      <c r="H18" s="530">
        <f t="shared" si="0"/>
        <v>198427.90000000002</v>
      </c>
      <c r="I18" s="542">
        <f t="shared" si="0"/>
        <v>151645.79999999999</v>
      </c>
      <c r="J18" s="530">
        <f t="shared" si="0"/>
        <v>151784.5</v>
      </c>
      <c r="K18" s="542">
        <f>SUM(K6:K8)</f>
        <v>377323.27316996746</v>
      </c>
      <c r="L18" s="530">
        <f t="shared" ref="L18:R18" si="1">SUM(L6:L8)</f>
        <v>422888.14900000003</v>
      </c>
      <c r="M18" s="542">
        <f t="shared" si="1"/>
        <v>469514.28899999999</v>
      </c>
      <c r="N18" s="530">
        <f t="shared" si="1"/>
        <v>138453.59099</v>
      </c>
      <c r="O18" s="531">
        <f t="shared" si="1"/>
        <v>176205</v>
      </c>
      <c r="P18" s="541">
        <f t="shared" si="1"/>
        <v>3465620.5111399675</v>
      </c>
      <c r="Q18" s="541">
        <f t="shared" si="1"/>
        <v>63869.631058246676</v>
      </c>
      <c r="R18" s="532">
        <f t="shared" si="1"/>
        <v>3529490.1421982143</v>
      </c>
    </row>
    <row r="19" spans="1:22" ht="15" customHeight="1">
      <c r="A19" s="549" t="s">
        <v>61</v>
      </c>
      <c r="B19" s="603">
        <f>SUM(B9:B11)</f>
        <v>0</v>
      </c>
      <c r="C19" s="616">
        <f>SUM(C9:C11)</f>
        <v>0</v>
      </c>
      <c r="D19" s="603">
        <f t="shared" ref="D19:J19" si="2">SUM(D9:D11)</f>
        <v>0</v>
      </c>
      <c r="E19" s="616">
        <f t="shared" si="2"/>
        <v>0</v>
      </c>
      <c r="F19" s="603">
        <f t="shared" si="2"/>
        <v>0</v>
      </c>
      <c r="G19" s="616">
        <f t="shared" si="2"/>
        <v>0</v>
      </c>
      <c r="H19" s="603">
        <f t="shared" si="2"/>
        <v>0</v>
      </c>
      <c r="I19" s="616">
        <f t="shared" si="2"/>
        <v>0</v>
      </c>
      <c r="J19" s="603">
        <f t="shared" si="2"/>
        <v>0</v>
      </c>
      <c r="K19" s="616">
        <f>SUM(K9:K11)</f>
        <v>0</v>
      </c>
      <c r="L19" s="603">
        <f t="shared" ref="L19:R19" si="3">SUM(L9:L11)</f>
        <v>0</v>
      </c>
      <c r="M19" s="616">
        <f t="shared" si="3"/>
        <v>0</v>
      </c>
      <c r="N19" s="603">
        <f t="shared" si="3"/>
        <v>0</v>
      </c>
      <c r="O19" s="603">
        <f t="shared" si="3"/>
        <v>0</v>
      </c>
      <c r="P19" s="615">
        <f t="shared" si="3"/>
        <v>0</v>
      </c>
      <c r="Q19" s="615">
        <f t="shared" si="3"/>
        <v>0</v>
      </c>
      <c r="R19" s="602">
        <f t="shared" si="3"/>
        <v>0</v>
      </c>
    </row>
    <row r="20" spans="1:22" ht="15" customHeight="1">
      <c r="A20" s="549" t="s">
        <v>73</v>
      </c>
      <c r="B20" s="603">
        <f>SUM(B12:B14)</f>
        <v>0</v>
      </c>
      <c r="C20" s="616">
        <f>SUM(C12:C14)</f>
        <v>0</v>
      </c>
      <c r="D20" s="603">
        <f t="shared" ref="D20:J20" si="4">SUM(D12:D14)</f>
        <v>0</v>
      </c>
      <c r="E20" s="616">
        <f t="shared" si="4"/>
        <v>0</v>
      </c>
      <c r="F20" s="603">
        <f t="shared" si="4"/>
        <v>0</v>
      </c>
      <c r="G20" s="616">
        <f t="shared" si="4"/>
        <v>0</v>
      </c>
      <c r="H20" s="603">
        <f t="shared" si="4"/>
        <v>0</v>
      </c>
      <c r="I20" s="616">
        <f t="shared" si="4"/>
        <v>0</v>
      </c>
      <c r="J20" s="603">
        <f t="shared" si="4"/>
        <v>0</v>
      </c>
      <c r="K20" s="616">
        <f>SUM(K12:K14)</f>
        <v>0</v>
      </c>
      <c r="L20" s="603">
        <f t="shared" ref="L20:R20" si="5">SUM(L12:L14)</f>
        <v>0</v>
      </c>
      <c r="M20" s="616">
        <f t="shared" si="5"/>
        <v>0</v>
      </c>
      <c r="N20" s="603">
        <f t="shared" si="5"/>
        <v>0</v>
      </c>
      <c r="O20" s="603">
        <f t="shared" si="5"/>
        <v>0</v>
      </c>
      <c r="P20" s="615">
        <f t="shared" si="5"/>
        <v>0</v>
      </c>
      <c r="Q20" s="615">
        <f t="shared" si="5"/>
        <v>0</v>
      </c>
      <c r="R20" s="602">
        <f t="shared" si="5"/>
        <v>0</v>
      </c>
    </row>
    <row r="21" spans="1:22" ht="15" customHeight="1">
      <c r="A21" s="550" t="s">
        <v>62</v>
      </c>
      <c r="B21" s="604">
        <f>SUM(B15:B17)</f>
        <v>0</v>
      </c>
      <c r="C21" s="618">
        <f>SUM(C15:C17)</f>
        <v>0</v>
      </c>
      <c r="D21" s="604">
        <f t="shared" ref="D21:J21" si="6">SUM(D15:D17)</f>
        <v>0</v>
      </c>
      <c r="E21" s="618">
        <f t="shared" si="6"/>
        <v>0</v>
      </c>
      <c r="F21" s="604">
        <f t="shared" si="6"/>
        <v>0</v>
      </c>
      <c r="G21" s="618">
        <f t="shared" si="6"/>
        <v>0</v>
      </c>
      <c r="H21" s="604">
        <f t="shared" si="6"/>
        <v>0</v>
      </c>
      <c r="I21" s="618">
        <f t="shared" si="6"/>
        <v>0</v>
      </c>
      <c r="J21" s="604">
        <f t="shared" si="6"/>
        <v>0</v>
      </c>
      <c r="K21" s="618">
        <f>SUM(K15:K17)</f>
        <v>0</v>
      </c>
      <c r="L21" s="604">
        <f t="shared" ref="L21:R21" si="7">SUM(L15:L17)</f>
        <v>0</v>
      </c>
      <c r="M21" s="618">
        <f t="shared" si="7"/>
        <v>0</v>
      </c>
      <c r="N21" s="604">
        <f t="shared" si="7"/>
        <v>0</v>
      </c>
      <c r="O21" s="605">
        <f t="shared" si="7"/>
        <v>0</v>
      </c>
      <c r="P21" s="617">
        <f t="shared" si="7"/>
        <v>0</v>
      </c>
      <c r="Q21" s="617">
        <f t="shared" si="7"/>
        <v>0</v>
      </c>
      <c r="R21" s="604">
        <f t="shared" si="7"/>
        <v>0</v>
      </c>
    </row>
    <row r="22" spans="1:22" ht="15" customHeight="1">
      <c r="A22" s="551" t="s">
        <v>63</v>
      </c>
      <c r="B22" s="609">
        <f>SUM(B6:B11)</f>
        <v>114855.64498000001</v>
      </c>
      <c r="C22" s="622">
        <f>SUM(C6:C11)</f>
        <v>450939.39999999997</v>
      </c>
      <c r="D22" s="609">
        <f t="shared" ref="D22:J22" si="8">SUM(D6:D11)</f>
        <v>198930.3</v>
      </c>
      <c r="E22" s="622">
        <f t="shared" si="8"/>
        <v>140516.9</v>
      </c>
      <c r="F22" s="609">
        <f t="shared" si="8"/>
        <v>137840.29999999999</v>
      </c>
      <c r="G22" s="622">
        <f t="shared" si="8"/>
        <v>336295.46400000004</v>
      </c>
      <c r="H22" s="609">
        <f t="shared" si="8"/>
        <v>198427.90000000002</v>
      </c>
      <c r="I22" s="622">
        <f t="shared" si="8"/>
        <v>151645.79999999999</v>
      </c>
      <c r="J22" s="609">
        <f t="shared" si="8"/>
        <v>151784.5</v>
      </c>
      <c r="K22" s="622">
        <f>SUM(K6:K11)</f>
        <v>377323.27316996746</v>
      </c>
      <c r="L22" s="609">
        <f t="shared" ref="L22:R22" si="9">SUM(L6:L11)</f>
        <v>422888.14900000003</v>
      </c>
      <c r="M22" s="622">
        <f t="shared" si="9"/>
        <v>469514.28899999999</v>
      </c>
      <c r="N22" s="609">
        <f t="shared" si="9"/>
        <v>138453.59099</v>
      </c>
      <c r="O22" s="610">
        <f t="shared" si="9"/>
        <v>176205</v>
      </c>
      <c r="P22" s="621">
        <f t="shared" si="9"/>
        <v>3465620.5111399675</v>
      </c>
      <c r="Q22" s="621">
        <f t="shared" si="9"/>
        <v>63869.631058246676</v>
      </c>
      <c r="R22" s="611">
        <f t="shared" si="9"/>
        <v>3529490.1421982143</v>
      </c>
    </row>
    <row r="23" spans="1:22" ht="15" customHeight="1">
      <c r="A23" s="552" t="s">
        <v>64</v>
      </c>
      <c r="B23" s="613">
        <f>SUM(B12:B17)</f>
        <v>0</v>
      </c>
      <c r="C23" s="624">
        <f>SUM(C12:C17)</f>
        <v>0</v>
      </c>
      <c r="D23" s="613">
        <f t="shared" ref="D23:J23" si="10">SUM(D12:D17)</f>
        <v>0</v>
      </c>
      <c r="E23" s="624">
        <f t="shared" si="10"/>
        <v>0</v>
      </c>
      <c r="F23" s="613">
        <f t="shared" si="10"/>
        <v>0</v>
      </c>
      <c r="G23" s="624">
        <f t="shared" si="10"/>
        <v>0</v>
      </c>
      <c r="H23" s="613">
        <f t="shared" si="10"/>
        <v>0</v>
      </c>
      <c r="I23" s="624">
        <f t="shared" si="10"/>
        <v>0</v>
      </c>
      <c r="J23" s="613">
        <f t="shared" si="10"/>
        <v>0</v>
      </c>
      <c r="K23" s="624">
        <f>SUM(K12:K17)</f>
        <v>0</v>
      </c>
      <c r="L23" s="613">
        <f t="shared" ref="L23:R23" si="11">SUM(L12:L17)</f>
        <v>0</v>
      </c>
      <c r="M23" s="624">
        <f t="shared" si="11"/>
        <v>0</v>
      </c>
      <c r="N23" s="613">
        <f t="shared" si="11"/>
        <v>0</v>
      </c>
      <c r="O23" s="614">
        <f t="shared" si="11"/>
        <v>0</v>
      </c>
      <c r="P23" s="623">
        <f t="shared" si="11"/>
        <v>0</v>
      </c>
      <c r="Q23" s="623">
        <f t="shared" si="11"/>
        <v>0</v>
      </c>
      <c r="R23" s="613">
        <f t="shared" si="11"/>
        <v>0</v>
      </c>
    </row>
    <row r="24" spans="1:22" ht="15" customHeight="1">
      <c r="A24" s="553" t="s">
        <v>224</v>
      </c>
      <c r="B24" s="606">
        <f>SUM(B6:B17)</f>
        <v>114855.64498000001</v>
      </c>
      <c r="C24" s="620">
        <f>SUM(C6:C17)</f>
        <v>450939.39999999997</v>
      </c>
      <c r="D24" s="606">
        <f t="shared" ref="D24:J24" si="12">SUM(D6:D17)</f>
        <v>198930.3</v>
      </c>
      <c r="E24" s="620">
        <f t="shared" si="12"/>
        <v>140516.9</v>
      </c>
      <c r="F24" s="606">
        <f t="shared" si="12"/>
        <v>137840.29999999999</v>
      </c>
      <c r="G24" s="620">
        <f t="shared" si="12"/>
        <v>336295.46400000004</v>
      </c>
      <c r="H24" s="606">
        <f t="shared" si="12"/>
        <v>198427.90000000002</v>
      </c>
      <c r="I24" s="620">
        <f t="shared" si="12"/>
        <v>151645.79999999999</v>
      </c>
      <c r="J24" s="606">
        <f t="shared" si="12"/>
        <v>151784.5</v>
      </c>
      <c r="K24" s="620">
        <f>SUM(K6:K17)</f>
        <v>377323.27316996746</v>
      </c>
      <c r="L24" s="606">
        <f t="shared" ref="L24:R24" si="13">SUM(L6:L17)</f>
        <v>422888.14900000003</v>
      </c>
      <c r="M24" s="620">
        <f t="shared" si="13"/>
        <v>469514.28899999999</v>
      </c>
      <c r="N24" s="606">
        <f t="shared" si="13"/>
        <v>138453.59099</v>
      </c>
      <c r="O24" s="607">
        <f t="shared" si="13"/>
        <v>176205</v>
      </c>
      <c r="P24" s="619">
        <f t="shared" si="13"/>
        <v>3465620.5111399675</v>
      </c>
      <c r="Q24" s="619">
        <f t="shared" si="13"/>
        <v>63869.631058246676</v>
      </c>
      <c r="R24" s="606">
        <f t="shared" si="13"/>
        <v>3529490.1421982143</v>
      </c>
    </row>
    <row r="26" spans="1:22" ht="12" customHeight="1">
      <c r="A26" s="149"/>
      <c r="B26" s="149"/>
      <c r="C26" s="149"/>
      <c r="H26" s="149"/>
      <c r="I26" s="149"/>
      <c r="J26" s="149"/>
      <c r="K26" s="149"/>
      <c r="O26" s="149"/>
      <c r="P26" s="149"/>
      <c r="Q26" s="149"/>
      <c r="R26" s="149"/>
    </row>
    <row r="27" spans="1:22" ht="12" customHeight="1">
      <c r="E27" s="69"/>
      <c r="F27" s="69"/>
      <c r="G27" s="69"/>
      <c r="H27" s="69"/>
      <c r="L27" s="69"/>
      <c r="M27" s="69"/>
      <c r="N27" s="69"/>
    </row>
    <row r="28" spans="1:22" ht="12" customHeight="1">
      <c r="E28" s="69"/>
      <c r="F28" s="69"/>
      <c r="G28" s="69"/>
      <c r="L28" s="69"/>
      <c r="M28" s="69"/>
      <c r="N28" s="69"/>
    </row>
    <row r="29" spans="1:22" ht="12" customHeight="1">
      <c r="E29" s="69"/>
      <c r="F29" s="69"/>
      <c r="G29" s="69"/>
      <c r="L29" s="69"/>
      <c r="M29" s="69"/>
      <c r="N29" s="69"/>
    </row>
    <row r="30" spans="1:22" ht="12" customHeight="1">
      <c r="E30" s="69"/>
      <c r="F30" s="69"/>
      <c r="G30" s="69"/>
      <c r="L30" s="69"/>
      <c r="M30" s="69"/>
      <c r="N30" s="69"/>
    </row>
    <row r="31" spans="1:22" ht="12" customHeight="1">
      <c r="E31" s="69"/>
      <c r="F31" s="69"/>
      <c r="G31" s="69"/>
      <c r="L31" s="69"/>
      <c r="M31" s="69"/>
      <c r="N31" s="69"/>
    </row>
    <row r="32" spans="1:22" ht="12" customHeight="1">
      <c r="E32" s="69"/>
      <c r="F32" s="69"/>
      <c r="G32" s="69"/>
      <c r="L32" s="69"/>
      <c r="M32" s="69"/>
      <c r="N32" s="69"/>
    </row>
    <row r="33" spans="1:22" ht="12" customHeight="1">
      <c r="E33" s="69"/>
      <c r="F33" s="69"/>
      <c r="G33" s="69"/>
      <c r="L33" s="69"/>
      <c r="M33" s="69"/>
      <c r="N33" s="69"/>
    </row>
    <row r="34" spans="1:22" ht="12" customHeight="1">
      <c r="E34" s="69"/>
      <c r="F34" s="69"/>
      <c r="G34" s="69"/>
      <c r="L34" s="69"/>
      <c r="M34" s="69"/>
      <c r="N34" s="69"/>
    </row>
    <row r="35" spans="1:22" ht="35.1" customHeight="1">
      <c r="A35" s="664">
        <f>'3.1'!D4</f>
        <v>2021</v>
      </c>
      <c r="B35" s="664"/>
      <c r="C35" s="664"/>
      <c r="D35" s="664"/>
      <c r="E35" s="664"/>
      <c r="F35" s="664"/>
      <c r="G35" s="664"/>
      <c r="H35" s="664"/>
      <c r="I35" s="664"/>
      <c r="J35" s="664"/>
      <c r="K35" s="664"/>
      <c r="L35" s="664"/>
      <c r="M35" s="664"/>
      <c r="N35" s="664"/>
      <c r="O35" s="664"/>
      <c r="P35" s="664"/>
      <c r="Q35" s="664"/>
      <c r="R35" s="664"/>
    </row>
    <row r="36" spans="1:22" ht="35.1" customHeight="1">
      <c r="A36" s="676" t="s">
        <v>281</v>
      </c>
      <c r="B36" s="676"/>
      <c r="C36" s="676"/>
      <c r="D36" s="676"/>
      <c r="E36" s="676"/>
      <c r="F36" s="676"/>
      <c r="G36" s="676"/>
      <c r="H36" s="676"/>
      <c r="I36" s="676"/>
      <c r="J36" s="676"/>
      <c r="K36" s="676"/>
      <c r="L36" s="676"/>
      <c r="M36" s="676"/>
      <c r="N36" s="676"/>
      <c r="O36" s="676"/>
      <c r="P36" s="676"/>
      <c r="Q36" s="676"/>
      <c r="R36" s="676"/>
    </row>
    <row r="37" spans="1:22" ht="63" customHeight="1">
      <c r="A37" s="407" t="s">
        <v>210</v>
      </c>
      <c r="B37" s="308" t="s">
        <v>79</v>
      </c>
      <c r="C37" s="309" t="s">
        <v>80</v>
      </c>
      <c r="D37" s="308" t="s">
        <v>81</v>
      </c>
      <c r="E37" s="309" t="s">
        <v>105</v>
      </c>
      <c r="F37" s="308" t="s">
        <v>82</v>
      </c>
      <c r="G37" s="309" t="s">
        <v>83</v>
      </c>
      <c r="H37" s="308" t="s">
        <v>84</v>
      </c>
      <c r="I37" s="309" t="s">
        <v>85</v>
      </c>
      <c r="J37" s="308" t="s">
        <v>86</v>
      </c>
      <c r="K37" s="309" t="s">
        <v>87</v>
      </c>
      <c r="L37" s="308" t="s">
        <v>88</v>
      </c>
      <c r="M37" s="309" t="s">
        <v>89</v>
      </c>
      <c r="N37" s="308" t="s">
        <v>90</v>
      </c>
      <c r="O37" s="486" t="s">
        <v>91</v>
      </c>
      <c r="P37" s="310" t="s">
        <v>92</v>
      </c>
      <c r="Q37" s="310" t="s">
        <v>110</v>
      </c>
      <c r="R37" s="308" t="s">
        <v>93</v>
      </c>
    </row>
    <row r="38" spans="1:22" ht="15" customHeight="1">
      <c r="A38" s="408" t="s">
        <v>212</v>
      </c>
      <c r="B38" s="70">
        <v>456955.37602999993</v>
      </c>
      <c r="C38" s="135">
        <v>1760602.8403</v>
      </c>
      <c r="D38" s="71">
        <v>695871.49222999997</v>
      </c>
      <c r="E38" s="112">
        <v>548830.24771999987</v>
      </c>
      <c r="F38" s="71">
        <v>544847.20625000005</v>
      </c>
      <c r="G38" s="112">
        <v>1290379.5003499999</v>
      </c>
      <c r="H38" s="71">
        <v>780703.51020000002</v>
      </c>
      <c r="I38" s="112">
        <v>599132.42074000009</v>
      </c>
      <c r="J38" s="71">
        <v>585293.55972999998</v>
      </c>
      <c r="K38" s="135">
        <v>1481429.47171</v>
      </c>
      <c r="L38" s="70">
        <v>1661315.8074920001</v>
      </c>
      <c r="M38" s="112">
        <v>1749892.4741700001</v>
      </c>
      <c r="N38" s="71">
        <v>541920.07699999982</v>
      </c>
      <c r="O38" s="394">
        <v>674422.45608999999</v>
      </c>
      <c r="P38" s="136">
        <v>13371596.440011997</v>
      </c>
      <c r="Q38" s="136">
        <v>227093.644463</v>
      </c>
      <c r="R38" s="409">
        <v>13598690.084474998</v>
      </c>
      <c r="S38" s="68"/>
      <c r="T38" s="203"/>
      <c r="U38" s="203"/>
      <c r="V38" s="203"/>
    </row>
    <row r="39" spans="1:22" ht="15" customHeight="1">
      <c r="A39" s="410" t="s">
        <v>213</v>
      </c>
      <c r="B39" s="70">
        <v>390205.89579999994</v>
      </c>
      <c r="C39" s="113">
        <v>1615848.1601399996</v>
      </c>
      <c r="D39" s="71">
        <v>699421.35522999987</v>
      </c>
      <c r="E39" s="113">
        <v>499992.29269000003</v>
      </c>
      <c r="F39" s="71">
        <v>487690.22876000003</v>
      </c>
      <c r="G39" s="113">
        <v>1195980.7076399999</v>
      </c>
      <c r="H39" s="71">
        <v>710698.37773000007</v>
      </c>
      <c r="I39" s="113">
        <v>535255.76632000005</v>
      </c>
      <c r="J39" s="71">
        <v>540757.98109999998</v>
      </c>
      <c r="K39" s="137">
        <v>1370998.37347</v>
      </c>
      <c r="L39" s="71">
        <v>1493138.8829280001</v>
      </c>
      <c r="M39" s="113">
        <v>1565149.9408600002</v>
      </c>
      <c r="N39" s="71">
        <v>494058.15646999999</v>
      </c>
      <c r="O39" s="71">
        <v>617696.39805000008</v>
      </c>
      <c r="P39" s="138">
        <v>12216892.517188</v>
      </c>
      <c r="Q39" s="138">
        <v>233520.44339458054</v>
      </c>
      <c r="R39" s="411">
        <v>12450412.96058258</v>
      </c>
      <c r="S39" s="58"/>
      <c r="T39" s="203"/>
      <c r="U39" s="203"/>
      <c r="V39" s="203"/>
    </row>
    <row r="40" spans="1:22" ht="15" customHeight="1">
      <c r="A40" s="412" t="s">
        <v>214</v>
      </c>
      <c r="B40" s="114">
        <v>379228.61898000003</v>
      </c>
      <c r="C40" s="115">
        <v>1440326.0883000002</v>
      </c>
      <c r="D40" s="116">
        <v>729497.35586999997</v>
      </c>
      <c r="E40" s="115">
        <v>452125.25514999998</v>
      </c>
      <c r="F40" s="116">
        <v>439823.26665000001</v>
      </c>
      <c r="G40" s="115">
        <v>1105121.7913899999</v>
      </c>
      <c r="H40" s="116">
        <v>628140.75208999997</v>
      </c>
      <c r="I40" s="115">
        <v>485436.50225000002</v>
      </c>
      <c r="J40" s="116">
        <v>495245.38397000014</v>
      </c>
      <c r="K40" s="139">
        <v>1173611.849070074</v>
      </c>
      <c r="L40" s="116">
        <v>1362598.0049459999</v>
      </c>
      <c r="M40" s="115">
        <v>1696670.9270199998</v>
      </c>
      <c r="N40" s="116">
        <v>442874.17975000001</v>
      </c>
      <c r="O40" s="72">
        <v>590005.71216999996</v>
      </c>
      <c r="P40" s="140">
        <v>11420705.687606072</v>
      </c>
      <c r="Q40" s="140">
        <v>221628.64232740572</v>
      </c>
      <c r="R40" s="116">
        <v>11642334.329933478</v>
      </c>
      <c r="S40" s="202"/>
      <c r="T40" s="203"/>
      <c r="U40" s="203"/>
      <c r="V40" s="203"/>
    </row>
    <row r="41" spans="1:22" ht="15" customHeight="1">
      <c r="A41" s="408" t="s">
        <v>215</v>
      </c>
      <c r="B41" s="70"/>
      <c r="C41" s="112"/>
      <c r="D41" s="71"/>
      <c r="E41" s="112"/>
      <c r="F41" s="71"/>
      <c r="G41" s="112"/>
      <c r="H41" s="71"/>
      <c r="I41" s="112"/>
      <c r="J41" s="71"/>
      <c r="K41" s="135"/>
      <c r="L41" s="71"/>
      <c r="M41" s="112"/>
      <c r="N41" s="71"/>
      <c r="O41" s="394"/>
      <c r="P41" s="136"/>
      <c r="Q41" s="136"/>
      <c r="R41" s="409"/>
      <c r="S41" s="58"/>
      <c r="T41" s="203"/>
      <c r="U41" s="203"/>
      <c r="V41" s="203"/>
    </row>
    <row r="42" spans="1:22" ht="15" customHeight="1">
      <c r="A42" s="410" t="s">
        <v>216</v>
      </c>
      <c r="B42" s="70"/>
      <c r="C42" s="113"/>
      <c r="D42" s="71"/>
      <c r="E42" s="113"/>
      <c r="F42" s="71"/>
      <c r="G42" s="113"/>
      <c r="H42" s="71"/>
      <c r="I42" s="113"/>
      <c r="J42" s="71"/>
      <c r="K42" s="137"/>
      <c r="L42" s="71"/>
      <c r="M42" s="113"/>
      <c r="N42" s="71"/>
      <c r="O42" s="71"/>
      <c r="P42" s="138"/>
      <c r="Q42" s="138"/>
      <c r="R42" s="411"/>
      <c r="S42" s="58"/>
      <c r="T42" s="203"/>
      <c r="U42" s="203"/>
      <c r="V42" s="203"/>
    </row>
    <row r="43" spans="1:22" ht="15" customHeight="1">
      <c r="A43" s="412" t="s">
        <v>217</v>
      </c>
      <c r="B43" s="114"/>
      <c r="C43" s="115"/>
      <c r="D43" s="116"/>
      <c r="E43" s="115"/>
      <c r="F43" s="116"/>
      <c r="G43" s="115"/>
      <c r="H43" s="116"/>
      <c r="I43" s="115"/>
      <c r="J43" s="116"/>
      <c r="K43" s="139"/>
      <c r="L43" s="116"/>
      <c r="M43" s="115"/>
      <c r="N43" s="116"/>
      <c r="O43" s="72"/>
      <c r="P43" s="140"/>
      <c r="Q43" s="140"/>
      <c r="R43" s="116"/>
      <c r="S43" s="58"/>
      <c r="T43" s="203"/>
      <c r="U43" s="203"/>
      <c r="V43" s="203"/>
    </row>
    <row r="44" spans="1:22" ht="15" customHeight="1">
      <c r="A44" s="408" t="s">
        <v>218</v>
      </c>
      <c r="B44" s="70"/>
      <c r="C44" s="112"/>
      <c r="D44" s="71"/>
      <c r="E44" s="112"/>
      <c r="F44" s="71"/>
      <c r="G44" s="112"/>
      <c r="H44" s="71"/>
      <c r="I44" s="112"/>
      <c r="J44" s="71"/>
      <c r="K44" s="135"/>
      <c r="L44" s="71"/>
      <c r="M44" s="112"/>
      <c r="N44" s="71"/>
      <c r="O44" s="394"/>
      <c r="P44" s="136"/>
      <c r="Q44" s="136"/>
      <c r="R44" s="409"/>
      <c r="S44" s="58"/>
      <c r="T44" s="203"/>
      <c r="U44" s="203"/>
      <c r="V44" s="203"/>
    </row>
    <row r="45" spans="1:22" ht="15" customHeight="1">
      <c r="A45" s="410" t="s">
        <v>219</v>
      </c>
      <c r="B45" s="70"/>
      <c r="C45" s="113"/>
      <c r="D45" s="71"/>
      <c r="E45" s="113"/>
      <c r="F45" s="71"/>
      <c r="G45" s="113"/>
      <c r="H45" s="71"/>
      <c r="I45" s="113"/>
      <c r="J45" s="71"/>
      <c r="K45" s="137"/>
      <c r="L45" s="71"/>
      <c r="M45" s="113"/>
      <c r="N45" s="71"/>
      <c r="O45" s="71"/>
      <c r="P45" s="138"/>
      <c r="Q45" s="138"/>
      <c r="R45" s="411"/>
      <c r="S45" s="58"/>
      <c r="T45" s="203"/>
      <c r="U45" s="203"/>
      <c r="V45" s="203"/>
    </row>
    <row r="46" spans="1:22" ht="15" customHeight="1">
      <c r="A46" s="412" t="s">
        <v>220</v>
      </c>
      <c r="B46" s="114"/>
      <c r="C46" s="115"/>
      <c r="D46" s="116"/>
      <c r="E46" s="115"/>
      <c r="F46" s="116"/>
      <c r="G46" s="115"/>
      <c r="H46" s="116"/>
      <c r="I46" s="115"/>
      <c r="J46" s="116"/>
      <c r="K46" s="139"/>
      <c r="L46" s="116"/>
      <c r="M46" s="115"/>
      <c r="N46" s="116"/>
      <c r="O46" s="72"/>
      <c r="P46" s="140"/>
      <c r="Q46" s="140"/>
      <c r="R46" s="116"/>
      <c r="S46" s="58"/>
      <c r="T46" s="203"/>
      <c r="U46" s="203"/>
      <c r="V46" s="203"/>
    </row>
    <row r="47" spans="1:22" ht="15" customHeight="1">
      <c r="A47" s="408" t="s">
        <v>221</v>
      </c>
      <c r="B47" s="70"/>
      <c r="C47" s="112"/>
      <c r="D47" s="71"/>
      <c r="E47" s="112"/>
      <c r="F47" s="71"/>
      <c r="G47" s="112"/>
      <c r="H47" s="71"/>
      <c r="I47" s="112"/>
      <c r="J47" s="71"/>
      <c r="K47" s="135"/>
      <c r="L47" s="71"/>
      <c r="M47" s="112"/>
      <c r="N47" s="71"/>
      <c r="O47" s="394"/>
      <c r="P47" s="136"/>
      <c r="Q47" s="136"/>
      <c r="R47" s="409"/>
      <c r="S47" s="58"/>
      <c r="T47" s="203"/>
      <c r="U47" s="203"/>
      <c r="V47" s="203"/>
    </row>
    <row r="48" spans="1:22" ht="15" customHeight="1">
      <c r="A48" s="410" t="s">
        <v>222</v>
      </c>
      <c r="B48" s="70"/>
      <c r="C48" s="113"/>
      <c r="D48" s="71"/>
      <c r="E48" s="113"/>
      <c r="F48" s="71"/>
      <c r="G48" s="113"/>
      <c r="H48" s="71"/>
      <c r="I48" s="113"/>
      <c r="J48" s="71"/>
      <c r="K48" s="137"/>
      <c r="L48" s="71"/>
      <c r="M48" s="113"/>
      <c r="N48" s="71"/>
      <c r="O48" s="71"/>
      <c r="P48" s="138"/>
      <c r="Q48" s="138"/>
      <c r="R48" s="411"/>
      <c r="S48" s="58"/>
      <c r="T48" s="203"/>
      <c r="U48" s="203"/>
      <c r="V48" s="203"/>
    </row>
    <row r="49" spans="1:22" ht="15" customHeight="1">
      <c r="A49" s="412" t="s">
        <v>223</v>
      </c>
      <c r="B49" s="114"/>
      <c r="C49" s="115"/>
      <c r="D49" s="116"/>
      <c r="E49" s="115"/>
      <c r="F49" s="116"/>
      <c r="G49" s="115"/>
      <c r="H49" s="116"/>
      <c r="I49" s="115"/>
      <c r="J49" s="116"/>
      <c r="K49" s="139"/>
      <c r="L49" s="116"/>
      <c r="M49" s="115"/>
      <c r="N49" s="116"/>
      <c r="O49" s="72"/>
      <c r="P49" s="140"/>
      <c r="Q49" s="140"/>
      <c r="R49" s="116"/>
      <c r="S49" s="58"/>
      <c r="T49" s="203"/>
      <c r="U49" s="203"/>
      <c r="V49" s="203"/>
    </row>
    <row r="50" spans="1:22" ht="15" customHeight="1">
      <c r="A50" s="548" t="s">
        <v>52</v>
      </c>
      <c r="B50" s="530">
        <f>SUM(B38:B40)</f>
        <v>1226389.8908099998</v>
      </c>
      <c r="C50" s="542">
        <f>SUM(C38:C40)</f>
        <v>4816777.0887399996</v>
      </c>
      <c r="D50" s="530">
        <f t="shared" ref="D50:J50" si="14">SUM(D38:D40)</f>
        <v>2124790.2033299999</v>
      </c>
      <c r="E50" s="542">
        <f t="shared" si="14"/>
        <v>1500947.79556</v>
      </c>
      <c r="F50" s="530">
        <f t="shared" si="14"/>
        <v>1472360.7016600003</v>
      </c>
      <c r="G50" s="542">
        <f t="shared" si="14"/>
        <v>3591481.9993799999</v>
      </c>
      <c r="H50" s="530">
        <f t="shared" si="14"/>
        <v>2119542.6400200003</v>
      </c>
      <c r="I50" s="542">
        <f t="shared" si="14"/>
        <v>1619824.6893100003</v>
      </c>
      <c r="J50" s="530">
        <f t="shared" si="14"/>
        <v>1621296.9247999999</v>
      </c>
      <c r="K50" s="542">
        <f>SUM(K38:K40)</f>
        <v>4026039.6942500742</v>
      </c>
      <c r="L50" s="530">
        <f t="shared" ref="L50:R50" si="15">SUM(L38:L40)</f>
        <v>4517052.6953659998</v>
      </c>
      <c r="M50" s="542">
        <f t="shared" si="15"/>
        <v>5011713.3420500001</v>
      </c>
      <c r="N50" s="530">
        <f t="shared" si="15"/>
        <v>1478852.41322</v>
      </c>
      <c r="O50" s="531">
        <f t="shared" si="15"/>
        <v>1882124.5663099999</v>
      </c>
      <c r="P50" s="541">
        <f t="shared" si="15"/>
        <v>37009194.644806072</v>
      </c>
      <c r="Q50" s="541">
        <f t="shared" si="15"/>
        <v>682242.73018498626</v>
      </c>
      <c r="R50" s="532">
        <f t="shared" si="15"/>
        <v>37691437.374991059</v>
      </c>
    </row>
    <row r="51" spans="1:22" ht="15" customHeight="1">
      <c r="A51" s="549" t="s">
        <v>61</v>
      </c>
      <c r="B51" s="603">
        <f>SUM(B41:B43)</f>
        <v>0</v>
      </c>
      <c r="C51" s="616">
        <f>SUM(C41:C43)</f>
        <v>0</v>
      </c>
      <c r="D51" s="603">
        <f t="shared" ref="D51:J51" si="16">SUM(D41:D43)</f>
        <v>0</v>
      </c>
      <c r="E51" s="616">
        <f t="shared" si="16"/>
        <v>0</v>
      </c>
      <c r="F51" s="603">
        <f t="shared" si="16"/>
        <v>0</v>
      </c>
      <c r="G51" s="616">
        <f t="shared" si="16"/>
        <v>0</v>
      </c>
      <c r="H51" s="603">
        <f t="shared" si="16"/>
        <v>0</v>
      </c>
      <c r="I51" s="616">
        <f t="shared" si="16"/>
        <v>0</v>
      </c>
      <c r="J51" s="603">
        <f t="shared" si="16"/>
        <v>0</v>
      </c>
      <c r="K51" s="616">
        <f>SUM(K41:K43)</f>
        <v>0</v>
      </c>
      <c r="L51" s="603">
        <f t="shared" ref="L51:R51" si="17">SUM(L41:L43)</f>
        <v>0</v>
      </c>
      <c r="M51" s="616">
        <f t="shared" si="17"/>
        <v>0</v>
      </c>
      <c r="N51" s="603">
        <f t="shared" si="17"/>
        <v>0</v>
      </c>
      <c r="O51" s="603">
        <f t="shared" si="17"/>
        <v>0</v>
      </c>
      <c r="P51" s="615">
        <f t="shared" si="17"/>
        <v>0</v>
      </c>
      <c r="Q51" s="615">
        <f t="shared" si="17"/>
        <v>0</v>
      </c>
      <c r="R51" s="602">
        <f t="shared" si="17"/>
        <v>0</v>
      </c>
    </row>
    <row r="52" spans="1:22" ht="15" customHeight="1">
      <c r="A52" s="549" t="s">
        <v>73</v>
      </c>
      <c r="B52" s="603">
        <f>SUM(B44:B46)</f>
        <v>0</v>
      </c>
      <c r="C52" s="616">
        <f>SUM(C44:C46)</f>
        <v>0</v>
      </c>
      <c r="D52" s="603">
        <f t="shared" ref="D52:J52" si="18">SUM(D44:D46)</f>
        <v>0</v>
      </c>
      <c r="E52" s="616">
        <f t="shared" si="18"/>
        <v>0</v>
      </c>
      <c r="F52" s="603">
        <f t="shared" si="18"/>
        <v>0</v>
      </c>
      <c r="G52" s="616">
        <f t="shared" si="18"/>
        <v>0</v>
      </c>
      <c r="H52" s="603">
        <f t="shared" si="18"/>
        <v>0</v>
      </c>
      <c r="I52" s="616">
        <f t="shared" si="18"/>
        <v>0</v>
      </c>
      <c r="J52" s="603">
        <f t="shared" si="18"/>
        <v>0</v>
      </c>
      <c r="K52" s="616">
        <f>SUM(K44:K46)</f>
        <v>0</v>
      </c>
      <c r="L52" s="603">
        <f t="shared" ref="L52:R52" si="19">SUM(L44:L46)</f>
        <v>0</v>
      </c>
      <c r="M52" s="616">
        <f t="shared" si="19"/>
        <v>0</v>
      </c>
      <c r="N52" s="603">
        <f t="shared" si="19"/>
        <v>0</v>
      </c>
      <c r="O52" s="603">
        <f t="shared" si="19"/>
        <v>0</v>
      </c>
      <c r="P52" s="615">
        <f t="shared" si="19"/>
        <v>0</v>
      </c>
      <c r="Q52" s="615">
        <f t="shared" si="19"/>
        <v>0</v>
      </c>
      <c r="R52" s="602">
        <f t="shared" si="19"/>
        <v>0</v>
      </c>
    </row>
    <row r="53" spans="1:22" ht="15" customHeight="1">
      <c r="A53" s="550" t="s">
        <v>62</v>
      </c>
      <c r="B53" s="604">
        <f>SUM(B47:B49)</f>
        <v>0</v>
      </c>
      <c r="C53" s="618">
        <f>SUM(C47:C49)</f>
        <v>0</v>
      </c>
      <c r="D53" s="604">
        <f t="shared" ref="D53:J53" si="20">SUM(D47:D49)</f>
        <v>0</v>
      </c>
      <c r="E53" s="618">
        <f t="shared" si="20"/>
        <v>0</v>
      </c>
      <c r="F53" s="604">
        <f t="shared" si="20"/>
        <v>0</v>
      </c>
      <c r="G53" s="618">
        <f t="shared" si="20"/>
        <v>0</v>
      </c>
      <c r="H53" s="604">
        <f t="shared" si="20"/>
        <v>0</v>
      </c>
      <c r="I53" s="618">
        <f t="shared" si="20"/>
        <v>0</v>
      </c>
      <c r="J53" s="604">
        <f t="shared" si="20"/>
        <v>0</v>
      </c>
      <c r="K53" s="618">
        <f>SUM(K47:K49)</f>
        <v>0</v>
      </c>
      <c r="L53" s="604">
        <f t="shared" ref="L53:R53" si="21">SUM(L47:L49)</f>
        <v>0</v>
      </c>
      <c r="M53" s="618">
        <f t="shared" si="21"/>
        <v>0</v>
      </c>
      <c r="N53" s="604">
        <f t="shared" si="21"/>
        <v>0</v>
      </c>
      <c r="O53" s="605">
        <f t="shared" si="21"/>
        <v>0</v>
      </c>
      <c r="P53" s="617">
        <f t="shared" si="21"/>
        <v>0</v>
      </c>
      <c r="Q53" s="617">
        <f t="shared" si="21"/>
        <v>0</v>
      </c>
      <c r="R53" s="604">
        <f t="shared" si="21"/>
        <v>0</v>
      </c>
    </row>
    <row r="54" spans="1:22" ht="15" customHeight="1">
      <c r="A54" s="551" t="s">
        <v>63</v>
      </c>
      <c r="B54" s="609">
        <f>SUM(B38:B43)</f>
        <v>1226389.8908099998</v>
      </c>
      <c r="C54" s="622">
        <f>SUM(C38:C43)</f>
        <v>4816777.0887399996</v>
      </c>
      <c r="D54" s="609">
        <f t="shared" ref="D54:J54" si="22">SUM(D38:D43)</f>
        <v>2124790.2033299999</v>
      </c>
      <c r="E54" s="622">
        <f t="shared" si="22"/>
        <v>1500947.79556</v>
      </c>
      <c r="F54" s="609">
        <f t="shared" si="22"/>
        <v>1472360.7016600003</v>
      </c>
      <c r="G54" s="622">
        <f t="shared" si="22"/>
        <v>3591481.9993799999</v>
      </c>
      <c r="H54" s="609">
        <f t="shared" si="22"/>
        <v>2119542.6400200003</v>
      </c>
      <c r="I54" s="622">
        <f t="shared" si="22"/>
        <v>1619824.6893100003</v>
      </c>
      <c r="J54" s="609">
        <f t="shared" si="22"/>
        <v>1621296.9247999999</v>
      </c>
      <c r="K54" s="622">
        <f>SUM(K38:K43)</f>
        <v>4026039.6942500742</v>
      </c>
      <c r="L54" s="609">
        <f t="shared" ref="L54:R54" si="23">SUM(L38:L43)</f>
        <v>4517052.6953659998</v>
      </c>
      <c r="M54" s="622">
        <f t="shared" si="23"/>
        <v>5011713.3420500001</v>
      </c>
      <c r="N54" s="609">
        <f t="shared" si="23"/>
        <v>1478852.41322</v>
      </c>
      <c r="O54" s="610">
        <f t="shared" si="23"/>
        <v>1882124.5663099999</v>
      </c>
      <c r="P54" s="621">
        <f t="shared" si="23"/>
        <v>37009194.644806072</v>
      </c>
      <c r="Q54" s="621">
        <f t="shared" si="23"/>
        <v>682242.73018498626</v>
      </c>
      <c r="R54" s="611">
        <f t="shared" si="23"/>
        <v>37691437.374991059</v>
      </c>
    </row>
    <row r="55" spans="1:22" ht="15" customHeight="1">
      <c r="A55" s="552" t="s">
        <v>64</v>
      </c>
      <c r="B55" s="613">
        <f>SUM(B44:B49)</f>
        <v>0</v>
      </c>
      <c r="C55" s="624">
        <f>SUM(C44:C49)</f>
        <v>0</v>
      </c>
      <c r="D55" s="613">
        <f t="shared" ref="D55:J55" si="24">SUM(D44:D49)</f>
        <v>0</v>
      </c>
      <c r="E55" s="624">
        <f t="shared" si="24"/>
        <v>0</v>
      </c>
      <c r="F55" s="613">
        <f t="shared" si="24"/>
        <v>0</v>
      </c>
      <c r="G55" s="624">
        <f t="shared" si="24"/>
        <v>0</v>
      </c>
      <c r="H55" s="613">
        <f t="shared" si="24"/>
        <v>0</v>
      </c>
      <c r="I55" s="624">
        <f t="shared" si="24"/>
        <v>0</v>
      </c>
      <c r="J55" s="613">
        <f t="shared" si="24"/>
        <v>0</v>
      </c>
      <c r="K55" s="624">
        <f>SUM(K44:K49)</f>
        <v>0</v>
      </c>
      <c r="L55" s="613">
        <f t="shared" ref="L55:R55" si="25">SUM(L44:L49)</f>
        <v>0</v>
      </c>
      <c r="M55" s="624">
        <f t="shared" si="25"/>
        <v>0</v>
      </c>
      <c r="N55" s="613">
        <f t="shared" si="25"/>
        <v>0</v>
      </c>
      <c r="O55" s="614">
        <f t="shared" si="25"/>
        <v>0</v>
      </c>
      <c r="P55" s="623">
        <f t="shared" si="25"/>
        <v>0</v>
      </c>
      <c r="Q55" s="623">
        <f t="shared" si="25"/>
        <v>0</v>
      </c>
      <c r="R55" s="613">
        <f t="shared" si="25"/>
        <v>0</v>
      </c>
    </row>
    <row r="56" spans="1:22" ht="15" customHeight="1">
      <c r="A56" s="553" t="s">
        <v>224</v>
      </c>
      <c r="B56" s="606">
        <f>SUM(B38:B49)</f>
        <v>1226389.8908099998</v>
      </c>
      <c r="C56" s="620">
        <f>SUM(C38:C49)</f>
        <v>4816777.0887399996</v>
      </c>
      <c r="D56" s="606">
        <f t="shared" ref="D56:J56" si="26">SUM(D38:D49)</f>
        <v>2124790.2033299999</v>
      </c>
      <c r="E56" s="620">
        <f t="shared" si="26"/>
        <v>1500947.79556</v>
      </c>
      <c r="F56" s="606">
        <f t="shared" si="26"/>
        <v>1472360.7016600003</v>
      </c>
      <c r="G56" s="620">
        <f t="shared" si="26"/>
        <v>3591481.9993799999</v>
      </c>
      <c r="H56" s="606">
        <f t="shared" si="26"/>
        <v>2119542.6400200003</v>
      </c>
      <c r="I56" s="620">
        <f t="shared" si="26"/>
        <v>1619824.6893100003</v>
      </c>
      <c r="J56" s="606">
        <f t="shared" si="26"/>
        <v>1621296.9247999999</v>
      </c>
      <c r="K56" s="620">
        <f>SUM(K38:K49)</f>
        <v>4026039.6942500742</v>
      </c>
      <c r="L56" s="606">
        <f t="shared" ref="L56:R56" si="27">SUM(L38:L49)</f>
        <v>4517052.6953659998</v>
      </c>
      <c r="M56" s="620">
        <f t="shared" si="27"/>
        <v>5011713.3420500001</v>
      </c>
      <c r="N56" s="606">
        <f t="shared" si="27"/>
        <v>1478852.41322</v>
      </c>
      <c r="O56" s="607">
        <f t="shared" si="27"/>
        <v>1882124.5663099999</v>
      </c>
      <c r="P56" s="619">
        <f t="shared" si="27"/>
        <v>37009194.644806072</v>
      </c>
      <c r="Q56" s="619">
        <f t="shared" si="27"/>
        <v>682242.73018498626</v>
      </c>
      <c r="R56" s="606">
        <f t="shared" si="27"/>
        <v>37691437.374991059</v>
      </c>
    </row>
    <row r="57" spans="1:22" ht="12" customHeight="1">
      <c r="E57" s="69"/>
      <c r="F57" s="69"/>
      <c r="G57" s="69"/>
      <c r="L57" s="69"/>
      <c r="M57" s="69"/>
      <c r="N57" s="69"/>
    </row>
    <row r="58" spans="1:22" ht="12" customHeight="1">
      <c r="E58" s="69"/>
      <c r="F58" s="69"/>
      <c r="G58" s="69"/>
      <c r="L58" s="69"/>
      <c r="M58" s="69"/>
      <c r="N58" s="69"/>
    </row>
    <row r="59" spans="1:22" ht="12" customHeight="1">
      <c r="E59" s="69"/>
      <c r="F59" s="69"/>
      <c r="G59" s="69"/>
      <c r="L59" s="69"/>
      <c r="M59" s="69"/>
      <c r="N59" s="69"/>
    </row>
    <row r="60" spans="1:22" ht="12" customHeight="1">
      <c r="E60" s="69"/>
      <c r="F60" s="69"/>
      <c r="G60" s="69"/>
      <c r="L60" s="69"/>
      <c r="M60" s="69"/>
      <c r="N60" s="69"/>
    </row>
    <row r="61" spans="1:22" ht="12" customHeight="1"/>
    <row r="62" spans="1:22" ht="12" customHeight="1"/>
    <row r="63" spans="1:22" ht="12" customHeight="1"/>
    <row r="64" spans="1:22" ht="12" customHeight="1"/>
    <row r="65" ht="12" customHeight="1"/>
  </sheetData>
  <mergeCells count="6">
    <mergeCell ref="A36:R36"/>
    <mergeCell ref="A35:R35"/>
    <mergeCell ref="A1:R1"/>
    <mergeCell ref="A2:I2"/>
    <mergeCell ref="A4:R4"/>
    <mergeCell ref="A3:R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19:R19 B51:R51" formulaRange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U59"/>
  <sheetViews>
    <sheetView showGridLines="0" zoomScaleNormal="100" zoomScaleSheetLayoutView="100" workbookViewId="0">
      <selection activeCell="Y32" sqref="Y32"/>
    </sheetView>
  </sheetViews>
  <sheetFormatPr defaultColWidth="9.109375" defaultRowHeight="13.8"/>
  <cols>
    <col min="1" max="1" width="6.44140625" style="141" customWidth="1"/>
    <col min="2" max="6" width="4.6640625" style="141" customWidth="1"/>
    <col min="7" max="9" width="4.88671875" style="141" customWidth="1"/>
    <col min="10" max="14" width="4.6640625" style="141" customWidth="1"/>
    <col min="15" max="15" width="3.6640625" style="141" customWidth="1"/>
    <col min="16" max="19" width="4.6640625" style="141" customWidth="1"/>
    <col min="20" max="20" width="3.6640625" style="141" customWidth="1"/>
    <col min="21" max="21" width="5" style="141" customWidth="1"/>
    <col min="22" max="16384" width="9.109375" style="141"/>
  </cols>
  <sheetData>
    <row r="1" spans="1:20" ht="18">
      <c r="A1" s="241" t="s">
        <v>297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</row>
    <row r="2" spans="1:20" ht="15" customHeight="1">
      <c r="E2" s="242"/>
      <c r="F2" s="242"/>
    </row>
    <row r="3" spans="1:20" ht="15" customHeight="1">
      <c r="A3" s="793" t="s">
        <v>258</v>
      </c>
      <c r="B3" s="793"/>
      <c r="C3" s="793"/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3"/>
      <c r="T3" s="793"/>
    </row>
    <row r="4" spans="1:20" ht="15" customHeight="1">
      <c r="A4" s="227"/>
      <c r="C4" s="228"/>
      <c r="D4" s="228"/>
      <c r="E4" s="228"/>
      <c r="F4" s="228"/>
      <c r="G4" s="228"/>
      <c r="H4" s="208"/>
      <c r="I4" s="208"/>
    </row>
    <row r="5" spans="1:20" ht="15" customHeight="1">
      <c r="A5" s="227"/>
      <c r="C5" s="228"/>
      <c r="D5" s="228"/>
      <c r="E5" s="228"/>
      <c r="F5" s="228"/>
      <c r="G5" s="228"/>
      <c r="H5" s="208"/>
      <c r="I5" s="208"/>
    </row>
    <row r="6" spans="1:20" ht="15" customHeight="1">
      <c r="A6" s="227"/>
      <c r="B6" s="229"/>
      <c r="C6" s="229"/>
      <c r="D6" s="228"/>
      <c r="E6" s="228"/>
      <c r="F6" s="228"/>
      <c r="G6" s="229"/>
      <c r="H6" s="67"/>
      <c r="I6" s="208"/>
    </row>
    <row r="7" spans="1:20" ht="15" customHeight="1">
      <c r="A7" s="227"/>
      <c r="B7" s="229"/>
      <c r="C7" s="229"/>
      <c r="D7" s="228"/>
      <c r="E7" s="228"/>
      <c r="F7" s="228"/>
      <c r="G7" s="229"/>
      <c r="H7" s="67"/>
      <c r="I7" s="208"/>
    </row>
    <row r="8" spans="1:20" ht="15" customHeight="1">
      <c r="A8" s="227"/>
      <c r="B8" s="229"/>
      <c r="C8" s="229"/>
      <c r="D8" s="228"/>
      <c r="E8" s="228"/>
      <c r="F8" s="228"/>
      <c r="G8" s="229"/>
      <c r="H8" s="67"/>
      <c r="I8" s="208"/>
    </row>
    <row r="9" spans="1:20" ht="15" customHeight="1">
      <c r="A9" s="227"/>
      <c r="B9" s="228"/>
      <c r="C9" s="228"/>
      <c r="D9" s="228"/>
      <c r="E9" s="228"/>
      <c r="F9" s="228"/>
      <c r="G9" s="229"/>
      <c r="H9" s="67"/>
      <c r="I9" s="208"/>
    </row>
    <row r="10" spans="1:20" ht="15" customHeight="1">
      <c r="A10" s="227"/>
      <c r="B10" s="228"/>
      <c r="C10" s="228"/>
      <c r="D10" s="228"/>
      <c r="E10" s="228"/>
      <c r="F10" s="228"/>
      <c r="G10" s="228"/>
      <c r="H10" s="208"/>
      <c r="I10" s="208"/>
    </row>
    <row r="11" spans="1:20" ht="15" customHeight="1">
      <c r="A11" s="227"/>
      <c r="B11" s="228"/>
      <c r="C11" s="228"/>
      <c r="D11" s="228"/>
      <c r="E11" s="228"/>
      <c r="F11" s="228"/>
      <c r="G11" s="228"/>
      <c r="H11" s="208"/>
      <c r="I11" s="208"/>
    </row>
    <row r="12" spans="1:20" ht="15" customHeight="1">
      <c r="A12" s="227"/>
      <c r="B12" s="228"/>
      <c r="C12" s="228"/>
      <c r="D12" s="228"/>
      <c r="E12" s="228"/>
      <c r="F12" s="228"/>
      <c r="G12" s="228"/>
      <c r="H12" s="208"/>
      <c r="I12" s="208"/>
    </row>
    <row r="13" spans="1:20" ht="15" customHeight="1">
      <c r="A13" s="227"/>
      <c r="B13" s="228"/>
      <c r="C13" s="228"/>
      <c r="D13" s="228"/>
      <c r="E13" s="228"/>
      <c r="F13" s="228"/>
      <c r="G13" s="228"/>
      <c r="H13" s="208"/>
      <c r="I13" s="208"/>
    </row>
    <row r="14" spans="1:20" ht="15" customHeight="1">
      <c r="A14" s="227"/>
      <c r="B14" s="228"/>
      <c r="C14" s="228"/>
      <c r="D14" s="228"/>
      <c r="E14" s="228"/>
      <c r="F14" s="228"/>
      <c r="G14" s="228"/>
      <c r="H14" s="230"/>
      <c r="I14" s="230"/>
    </row>
    <row r="15" spans="1:20" ht="15" customHeight="1">
      <c r="A15" s="3"/>
      <c r="B15" s="3"/>
      <c r="C15" s="3"/>
      <c r="D15" s="3"/>
      <c r="E15" s="3"/>
      <c r="F15" s="3"/>
      <c r="G15" s="2"/>
      <c r="H15" s="231"/>
      <c r="I15" s="231"/>
    </row>
    <row r="16" spans="1:20" ht="15" customHeight="1">
      <c r="A16" s="3"/>
      <c r="B16" s="3"/>
      <c r="C16" s="3"/>
      <c r="D16" s="3"/>
      <c r="E16" s="3"/>
      <c r="F16" s="3"/>
    </row>
    <row r="17" spans="1:21" ht="15" customHeight="1">
      <c r="A17" s="3"/>
      <c r="B17" s="3"/>
      <c r="C17" s="3"/>
      <c r="D17" s="3"/>
      <c r="E17" s="3"/>
      <c r="F17" s="3"/>
    </row>
    <row r="18" spans="1:21" ht="15" customHeight="1">
      <c r="A18" s="3"/>
      <c r="B18" s="3"/>
      <c r="C18" s="3"/>
      <c r="D18" s="3"/>
      <c r="E18" s="3"/>
      <c r="F18" s="3"/>
    </row>
    <row r="19" spans="1:21" ht="15" customHeight="1">
      <c r="A19" s="3"/>
      <c r="B19" s="3"/>
      <c r="C19" s="3"/>
      <c r="D19" s="3"/>
      <c r="E19" s="3"/>
      <c r="F19" s="3"/>
    </row>
    <row r="20" spans="1:21" ht="15" customHeight="1">
      <c r="A20" s="3"/>
      <c r="B20" s="3"/>
      <c r="C20" s="3"/>
      <c r="D20" s="3"/>
      <c r="E20" s="3"/>
      <c r="F20" s="3"/>
    </row>
    <row r="21" spans="1:21" ht="12.9" customHeight="1">
      <c r="B21" s="165" t="s">
        <v>300</v>
      </c>
      <c r="C21" s="165"/>
      <c r="D21" s="165"/>
      <c r="E21" s="3"/>
      <c r="F21" s="2"/>
      <c r="G21" s="2"/>
      <c r="H21" s="2"/>
    </row>
    <row r="22" spans="1:21" ht="12.9" customHeight="1">
      <c r="B22" s="165" t="s">
        <v>97</v>
      </c>
      <c r="C22" s="165"/>
      <c r="D22" s="165"/>
      <c r="G22" s="794" t="s">
        <v>245</v>
      </c>
      <c r="H22" s="794"/>
      <c r="I22" s="794"/>
      <c r="K22" s="794" t="s">
        <v>114</v>
      </c>
      <c r="L22" s="794"/>
      <c r="M22" s="794"/>
      <c r="N22" s="794"/>
      <c r="P22" s="794" t="s">
        <v>248</v>
      </c>
      <c r="Q22" s="794"/>
      <c r="R22" s="794"/>
      <c r="S22" s="794"/>
      <c r="T22" s="794"/>
      <c r="U22" s="794"/>
    </row>
    <row r="23" spans="1:21" ht="12.9" customHeight="1">
      <c r="B23" s="165" t="s">
        <v>98</v>
      </c>
      <c r="C23" s="165"/>
      <c r="D23" s="165"/>
      <c r="G23" s="794" t="s">
        <v>246</v>
      </c>
      <c r="H23" s="794"/>
      <c r="I23" s="794"/>
      <c r="K23" s="795" t="s">
        <v>113</v>
      </c>
      <c r="L23" s="795"/>
      <c r="M23" s="795"/>
      <c r="N23" s="795"/>
      <c r="P23" s="794" t="s">
        <v>249</v>
      </c>
      <c r="Q23" s="794"/>
      <c r="R23" s="794"/>
      <c r="S23" s="794"/>
      <c r="T23" s="794"/>
      <c r="U23" s="794"/>
    </row>
    <row r="24" spans="1:21" ht="12.9" customHeight="1">
      <c r="B24" s="165" t="s">
        <v>99</v>
      </c>
      <c r="C24" s="165"/>
      <c r="D24" s="165"/>
      <c r="G24" s="794" t="s">
        <v>247</v>
      </c>
      <c r="H24" s="794"/>
      <c r="I24" s="794"/>
      <c r="K24" s="795"/>
      <c r="L24" s="795"/>
      <c r="M24" s="795"/>
      <c r="N24" s="795"/>
      <c r="P24" s="795" t="s">
        <v>250</v>
      </c>
      <c r="Q24" s="795"/>
      <c r="R24" s="795"/>
      <c r="S24" s="795"/>
      <c r="T24" s="795"/>
      <c r="U24" s="795"/>
    </row>
    <row r="25" spans="1:21" ht="12" customHeight="1">
      <c r="A25" s="3"/>
      <c r="B25" s="3"/>
      <c r="C25" s="3"/>
      <c r="D25" s="3"/>
      <c r="E25" s="3"/>
      <c r="F25" s="3"/>
      <c r="H25" s="232"/>
      <c r="I25" s="232"/>
      <c r="P25" s="795"/>
      <c r="Q25" s="795"/>
      <c r="R25" s="795"/>
      <c r="S25" s="795"/>
      <c r="T25" s="795"/>
      <c r="U25" s="795"/>
    </row>
    <row r="26" spans="1:21" ht="15" customHeight="1">
      <c r="A26" s="796"/>
      <c r="B26" s="796"/>
      <c r="C26" s="796"/>
      <c r="D26" s="796"/>
      <c r="E26" s="796"/>
      <c r="F26" s="796"/>
      <c r="G26" s="796"/>
      <c r="H26" s="796"/>
      <c r="I26" s="796"/>
      <c r="J26" s="796"/>
      <c r="K26" s="796"/>
      <c r="L26" s="796"/>
      <c r="M26" s="796"/>
      <c r="N26" s="796"/>
      <c r="O26" s="796"/>
      <c r="P26" s="796"/>
      <c r="Q26" s="796"/>
      <c r="R26" s="796"/>
      <c r="S26" s="796"/>
      <c r="T26" s="796"/>
    </row>
    <row r="27" spans="1:21" ht="15" customHeight="1">
      <c r="A27" s="797" t="s">
        <v>259</v>
      </c>
      <c r="B27" s="797"/>
      <c r="C27" s="797"/>
      <c r="D27" s="797"/>
      <c r="E27" s="797"/>
      <c r="F27" s="797"/>
      <c r="G27" s="797"/>
      <c r="H27" s="797"/>
      <c r="I27" s="797"/>
      <c r="J27" s="797"/>
      <c r="K27" s="797"/>
      <c r="L27" s="797"/>
      <c r="M27" s="797"/>
      <c r="N27" s="797"/>
      <c r="O27" s="797"/>
      <c r="P27" s="797"/>
      <c r="Q27" s="797"/>
      <c r="R27" s="797"/>
      <c r="S27" s="797"/>
      <c r="T27" s="797"/>
    </row>
    <row r="28" spans="1:21" ht="15" customHeight="1">
      <c r="A28" s="145"/>
      <c r="B28" s="145"/>
      <c r="C28" s="233"/>
      <c r="D28" s="233"/>
      <c r="E28" s="233"/>
      <c r="F28" s="233"/>
      <c r="G28" s="234"/>
      <c r="H28" s="235"/>
      <c r="I28" s="235"/>
      <c r="J28" s="152"/>
    </row>
    <row r="29" spans="1:21" ht="15" customHeight="1" thickBot="1">
      <c r="B29" s="766" t="s">
        <v>203</v>
      </c>
      <c r="C29" s="766"/>
      <c r="D29" s="766"/>
      <c r="E29" s="766"/>
      <c r="F29" s="162"/>
      <c r="G29" s="163"/>
      <c r="K29" s="161"/>
      <c r="P29" s="766" t="s">
        <v>204</v>
      </c>
      <c r="Q29" s="766"/>
      <c r="R29" s="766"/>
      <c r="S29" s="766"/>
    </row>
    <row r="30" spans="1:21" ht="15" customHeight="1" thickBot="1">
      <c r="B30" s="766"/>
      <c r="C30" s="766"/>
      <c r="D30" s="766"/>
      <c r="E30" s="766"/>
      <c r="F30" s="176"/>
      <c r="G30" s="176"/>
      <c r="I30" s="798" t="s">
        <v>113</v>
      </c>
      <c r="J30" s="799"/>
      <c r="K30" s="799"/>
      <c r="L30" s="800"/>
      <c r="P30" s="766"/>
      <c r="Q30" s="766"/>
      <c r="R30" s="766"/>
      <c r="S30" s="766"/>
    </row>
    <row r="31" spans="1:21" ht="15" customHeight="1">
      <c r="A31" s="164"/>
      <c r="B31" s="766"/>
      <c r="C31" s="766"/>
      <c r="D31" s="766"/>
      <c r="E31" s="766"/>
      <c r="F31" s="145"/>
      <c r="G31" s="145"/>
      <c r="H31" s="145"/>
      <c r="I31" s="160"/>
      <c r="J31" s="161"/>
      <c r="K31" s="161"/>
      <c r="L31" s="160"/>
      <c r="P31" s="766"/>
      <c r="Q31" s="766"/>
      <c r="R31" s="766"/>
      <c r="S31" s="766"/>
    </row>
    <row r="32" spans="1:21" ht="15" customHeight="1">
      <c r="A32" s="765"/>
      <c r="B32" s="765"/>
      <c r="C32" s="157"/>
      <c r="D32" s="157"/>
      <c r="E32" s="791"/>
      <c r="F32" s="792"/>
      <c r="G32" s="67"/>
      <c r="H32" s="144"/>
      <c r="I32" s="158"/>
      <c r="J32" s="152"/>
    </row>
    <row r="33" spans="1:20" ht="15" customHeight="1">
      <c r="C33" s="159"/>
      <c r="D33" s="144"/>
      <c r="E33" s="792"/>
      <c r="F33" s="792"/>
      <c r="G33" s="176"/>
      <c r="H33" s="158"/>
      <c r="I33" s="158"/>
      <c r="J33" s="152"/>
    </row>
    <row r="34" spans="1:20" ht="15" customHeight="1">
      <c r="B34" s="782" t="s">
        <v>50</v>
      </c>
      <c r="C34" s="782"/>
      <c r="D34" s="782"/>
      <c r="E34" s="782"/>
      <c r="F34" s="176"/>
      <c r="G34" s="155"/>
      <c r="H34" s="155"/>
      <c r="I34" s="144"/>
      <c r="J34" s="144"/>
    </row>
    <row r="35" spans="1:20" ht="15" customHeight="1">
      <c r="A35" s="142"/>
      <c r="B35" s="782"/>
      <c r="C35" s="782"/>
      <c r="D35" s="782"/>
      <c r="E35" s="782"/>
      <c r="F35" s="156"/>
      <c r="G35" s="156"/>
      <c r="I35" s="783" t="s">
        <v>114</v>
      </c>
      <c r="J35" s="784"/>
      <c r="K35" s="784"/>
      <c r="L35" s="785"/>
    </row>
    <row r="36" spans="1:20" ht="15" customHeight="1">
      <c r="A36" s="145"/>
      <c r="B36" s="782"/>
      <c r="C36" s="782"/>
      <c r="D36" s="782"/>
      <c r="E36" s="782"/>
      <c r="F36" s="144"/>
      <c r="G36" s="144"/>
      <c r="I36" s="786" t="s">
        <v>115</v>
      </c>
      <c r="J36" s="766"/>
      <c r="K36" s="766"/>
      <c r="L36" s="787"/>
    </row>
    <row r="37" spans="1:20" ht="15" customHeight="1">
      <c r="C37" s="154"/>
      <c r="D37" s="144"/>
      <c r="E37" s="144"/>
      <c r="F37" s="144"/>
      <c r="G37" s="144"/>
      <c r="I37" s="786"/>
      <c r="J37" s="766"/>
      <c r="K37" s="766"/>
      <c r="L37" s="787"/>
      <c r="P37" s="766" t="s">
        <v>108</v>
      </c>
      <c r="Q37" s="766"/>
      <c r="R37" s="766"/>
      <c r="S37" s="766"/>
    </row>
    <row r="38" spans="1:20" ht="15" customHeight="1">
      <c r="B38" s="782" t="s">
        <v>51</v>
      </c>
      <c r="C38" s="782"/>
      <c r="D38" s="782"/>
      <c r="E38" s="782"/>
      <c r="F38" s="144"/>
      <c r="G38" s="144"/>
      <c r="I38" s="788"/>
      <c r="J38" s="789"/>
      <c r="K38" s="789"/>
      <c r="L38" s="790"/>
      <c r="P38" s="766"/>
      <c r="Q38" s="766"/>
      <c r="R38" s="766"/>
      <c r="S38" s="766"/>
    </row>
    <row r="39" spans="1:20" ht="15" customHeight="1">
      <c r="A39" s="142"/>
      <c r="B39" s="782"/>
      <c r="C39" s="782"/>
      <c r="D39" s="782"/>
      <c r="E39" s="782"/>
      <c r="F39" s="153"/>
      <c r="G39" s="144"/>
      <c r="J39" s="152"/>
      <c r="R39" s="144"/>
      <c r="S39" s="144"/>
    </row>
    <row r="40" spans="1:20" ht="15" customHeight="1">
      <c r="A40" s="142"/>
      <c r="B40" s="782"/>
      <c r="C40" s="782"/>
      <c r="D40" s="782"/>
      <c r="E40" s="782"/>
      <c r="F40" s="144"/>
      <c r="G40" s="147"/>
      <c r="J40" s="144"/>
      <c r="O40" s="243"/>
      <c r="P40" s="243"/>
      <c r="Q40" s="243"/>
      <c r="R40" s="244"/>
      <c r="S40" s="244"/>
      <c r="T40" s="243"/>
    </row>
    <row r="41" spans="1:20" ht="15" customHeight="1">
      <c r="A41" s="142"/>
      <c r="B41" s="177"/>
      <c r="C41" s="177"/>
      <c r="D41" s="177"/>
      <c r="E41" s="177"/>
      <c r="F41" s="144"/>
      <c r="G41" s="147"/>
      <c r="J41" s="144"/>
      <c r="O41" s="243"/>
      <c r="P41" s="781" t="s">
        <v>111</v>
      </c>
      <c r="Q41" s="781"/>
      <c r="R41" s="781"/>
      <c r="S41" s="781"/>
      <c r="T41" s="764" t="s">
        <v>22</v>
      </c>
    </row>
    <row r="42" spans="1:20" ht="15" customHeight="1">
      <c r="A42" s="765"/>
      <c r="B42" s="765"/>
      <c r="C42" s="151"/>
      <c r="D42" s="144"/>
      <c r="E42" s="144"/>
      <c r="F42" s="144"/>
      <c r="G42" s="147"/>
      <c r="J42" s="152"/>
      <c r="O42" s="243"/>
      <c r="P42" s="766" t="s">
        <v>116</v>
      </c>
      <c r="Q42" s="766"/>
      <c r="R42" s="766"/>
      <c r="S42" s="766"/>
      <c r="T42" s="764"/>
    </row>
    <row r="43" spans="1:20" ht="15" customHeight="1">
      <c r="B43" s="767" t="s">
        <v>117</v>
      </c>
      <c r="C43" s="767"/>
      <c r="D43" s="767"/>
      <c r="E43" s="767"/>
      <c r="F43" s="144"/>
      <c r="G43" s="144"/>
      <c r="O43" s="243"/>
      <c r="P43" s="766"/>
      <c r="Q43" s="766"/>
      <c r="R43" s="766"/>
      <c r="S43" s="766"/>
      <c r="T43" s="764"/>
    </row>
    <row r="44" spans="1:20" ht="15" customHeight="1">
      <c r="B44" s="767"/>
      <c r="C44" s="767"/>
      <c r="D44" s="767"/>
      <c r="E44" s="767"/>
      <c r="F44" s="176"/>
      <c r="G44" s="176"/>
      <c r="I44" s="768" t="s">
        <v>118</v>
      </c>
      <c r="J44" s="769"/>
      <c r="K44" s="769"/>
      <c r="L44" s="770"/>
      <c r="O44" s="243"/>
      <c r="P44" s="771" t="s">
        <v>206</v>
      </c>
      <c r="Q44" s="771"/>
      <c r="R44" s="771"/>
      <c r="S44" s="771"/>
      <c r="T44" s="764"/>
    </row>
    <row r="45" spans="1:20" ht="15" customHeight="1" thickBot="1">
      <c r="A45" s="150"/>
      <c r="F45" s="144"/>
      <c r="G45" s="144"/>
      <c r="I45" s="772" t="s">
        <v>296</v>
      </c>
      <c r="J45" s="773"/>
      <c r="K45" s="773"/>
      <c r="L45" s="774"/>
      <c r="O45" s="243"/>
      <c r="P45" s="771"/>
      <c r="Q45" s="771"/>
      <c r="R45" s="771"/>
      <c r="S45" s="771"/>
      <c r="T45" s="764"/>
    </row>
    <row r="46" spans="1:20" ht="15" customHeight="1" thickBot="1">
      <c r="A46" s="150"/>
      <c r="B46" s="150"/>
      <c r="C46" s="778" t="s">
        <v>119</v>
      </c>
      <c r="D46" s="779"/>
      <c r="E46" s="779"/>
      <c r="F46" s="780"/>
      <c r="I46" s="772"/>
      <c r="J46" s="773"/>
      <c r="K46" s="773"/>
      <c r="L46" s="774"/>
      <c r="O46" s="243"/>
      <c r="P46" s="773" t="s">
        <v>205</v>
      </c>
      <c r="Q46" s="773"/>
      <c r="R46" s="773"/>
      <c r="S46" s="773"/>
      <c r="T46" s="764"/>
    </row>
    <row r="47" spans="1:20" ht="15" customHeight="1">
      <c r="F47" s="144"/>
      <c r="G47" s="144"/>
      <c r="I47" s="775"/>
      <c r="J47" s="776"/>
      <c r="K47" s="776"/>
      <c r="L47" s="777"/>
      <c r="O47" s="243"/>
      <c r="P47" s="773"/>
      <c r="Q47" s="773"/>
      <c r="R47" s="773"/>
      <c r="S47" s="773"/>
      <c r="T47" s="764"/>
    </row>
    <row r="48" spans="1:20" ht="15" customHeight="1">
      <c r="B48" s="767" t="s">
        <v>120</v>
      </c>
      <c r="C48" s="767"/>
      <c r="D48" s="767"/>
      <c r="E48" s="767"/>
      <c r="G48" s="147"/>
      <c r="J48" s="148"/>
      <c r="O48" s="243"/>
      <c r="P48" s="773"/>
      <c r="Q48" s="773"/>
      <c r="R48" s="773"/>
      <c r="S48" s="773"/>
      <c r="T48" s="764"/>
    </row>
    <row r="49" spans="1:20" ht="15" customHeight="1">
      <c r="A49" s="149"/>
      <c r="B49" s="767"/>
      <c r="C49" s="767"/>
      <c r="D49" s="767"/>
      <c r="E49" s="767"/>
      <c r="G49" s="147"/>
      <c r="J49" s="148"/>
      <c r="O49" s="243"/>
      <c r="P49" s="773"/>
      <c r="Q49" s="773"/>
      <c r="R49" s="773"/>
      <c r="S49" s="773"/>
      <c r="T49" s="764"/>
    </row>
    <row r="50" spans="1:20" ht="15" customHeight="1">
      <c r="A50" s="142"/>
      <c r="B50" s="142"/>
      <c r="D50" s="143"/>
      <c r="E50" s="144"/>
      <c r="F50" s="144"/>
      <c r="G50" s="145"/>
      <c r="H50" s="2"/>
      <c r="I50" s="761" t="s">
        <v>121</v>
      </c>
      <c r="J50" s="761"/>
      <c r="K50" s="761"/>
      <c r="L50" s="761"/>
      <c r="O50" s="243"/>
      <c r="P50" s="762" t="s">
        <v>122</v>
      </c>
      <c r="Q50" s="762"/>
      <c r="R50" s="762"/>
      <c r="S50" s="762"/>
      <c r="T50" s="764"/>
    </row>
    <row r="51" spans="1:20" ht="15" customHeight="1">
      <c r="A51" s="142"/>
      <c r="B51" s="142"/>
      <c r="D51" s="144"/>
      <c r="E51" s="144"/>
      <c r="F51" s="144"/>
      <c r="G51" s="144"/>
      <c r="H51" s="146"/>
      <c r="I51" s="761"/>
      <c r="J51" s="761"/>
      <c r="K51" s="761"/>
      <c r="L51" s="761"/>
      <c r="O51" s="243"/>
      <c r="P51" s="762"/>
      <c r="Q51" s="762"/>
      <c r="R51" s="762"/>
      <c r="S51" s="762"/>
      <c r="T51" s="764"/>
    </row>
    <row r="52" spans="1:20" ht="15" customHeight="1">
      <c r="B52" s="763" t="s">
        <v>123</v>
      </c>
      <c r="C52" s="763"/>
      <c r="D52" s="763"/>
      <c r="E52" s="763"/>
      <c r="O52" s="243"/>
      <c r="P52" s="763" t="s">
        <v>67</v>
      </c>
      <c r="Q52" s="763"/>
      <c r="R52" s="763"/>
      <c r="S52" s="763"/>
      <c r="T52" s="764"/>
    </row>
    <row r="53" spans="1:20" ht="15" customHeight="1">
      <c r="B53" s="763"/>
      <c r="C53" s="763"/>
      <c r="D53" s="763"/>
      <c r="E53" s="763"/>
      <c r="O53" s="243"/>
      <c r="P53" s="763"/>
      <c r="Q53" s="763"/>
      <c r="R53" s="763"/>
      <c r="S53" s="763"/>
      <c r="T53" s="764"/>
    </row>
    <row r="54" spans="1:20" ht="15" customHeight="1">
      <c r="O54" s="243"/>
      <c r="P54" s="243"/>
      <c r="Q54" s="243"/>
      <c r="R54" s="243"/>
      <c r="S54" s="243"/>
      <c r="T54" s="243"/>
    </row>
    <row r="55" spans="1:20" ht="15" customHeight="1"/>
    <row r="56" spans="1:20" ht="15" customHeight="1"/>
    <row r="57" spans="1:20" ht="15" customHeight="1"/>
    <row r="58" spans="1:20" ht="15" customHeight="1"/>
    <row r="59" spans="1:20" ht="15" customHeight="1"/>
  </sheetData>
  <mergeCells count="36">
    <mergeCell ref="A32:B32"/>
    <mergeCell ref="E32:F33"/>
    <mergeCell ref="A3:T3"/>
    <mergeCell ref="G22:I22"/>
    <mergeCell ref="K22:N22"/>
    <mergeCell ref="P22:U22"/>
    <mergeCell ref="G23:I23"/>
    <mergeCell ref="K23:N24"/>
    <mergeCell ref="P23:U23"/>
    <mergeCell ref="G24:I24"/>
    <mergeCell ref="P24:U25"/>
    <mergeCell ref="A26:T26"/>
    <mergeCell ref="A27:T27"/>
    <mergeCell ref="B29:E31"/>
    <mergeCell ref="P29:S31"/>
    <mergeCell ref="I30:L30"/>
    <mergeCell ref="B34:E36"/>
    <mergeCell ref="I35:L35"/>
    <mergeCell ref="I36:L38"/>
    <mergeCell ref="P37:S38"/>
    <mergeCell ref="B38:E40"/>
    <mergeCell ref="I50:L51"/>
    <mergeCell ref="P50:S51"/>
    <mergeCell ref="B52:E53"/>
    <mergeCell ref="P52:S53"/>
    <mergeCell ref="T41:T53"/>
    <mergeCell ref="A42:B42"/>
    <mergeCell ref="P42:S43"/>
    <mergeCell ref="B43:E44"/>
    <mergeCell ref="I44:L44"/>
    <mergeCell ref="P44:S45"/>
    <mergeCell ref="I45:L47"/>
    <mergeCell ref="C46:F46"/>
    <mergeCell ref="P46:S49"/>
    <mergeCell ref="B48:E49"/>
    <mergeCell ref="P41:S4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B42"/>
  <sheetViews>
    <sheetView showGridLines="0" zoomScaleNormal="100" zoomScaleSheetLayoutView="100" workbookViewId="0">
      <selection activeCell="D9" sqref="D9"/>
    </sheetView>
  </sheetViews>
  <sheetFormatPr defaultColWidth="9.109375" defaultRowHeight="10.199999999999999"/>
  <cols>
    <col min="1" max="1" width="18.44140625" style="166" customWidth="1"/>
    <col min="2" max="2" width="81" style="192" customWidth="1"/>
    <col min="3" max="3" width="9.109375" style="67" customWidth="1"/>
    <col min="4" max="4" width="11.6640625" style="67" customWidth="1"/>
    <col min="5" max="6" width="9.109375" style="67"/>
    <col min="7" max="7" width="11.6640625" style="67" customWidth="1"/>
    <col min="8" max="16384" width="9.109375" style="67"/>
  </cols>
  <sheetData>
    <row r="1" spans="1:2" ht="18">
      <c r="A1" s="21" t="s">
        <v>207</v>
      </c>
      <c r="B1" s="194"/>
    </row>
    <row r="2" spans="1:2" ht="6" customHeight="1">
      <c r="B2" s="194"/>
    </row>
    <row r="3" spans="1:2" ht="39.9" customHeight="1">
      <c r="A3" s="22" t="s">
        <v>127</v>
      </c>
      <c r="B3" s="178" t="s">
        <v>208</v>
      </c>
    </row>
    <row r="4" spans="1:2" ht="24.9" customHeight="1">
      <c r="A4" s="23" t="s">
        <v>107</v>
      </c>
      <c r="B4" s="24" t="s">
        <v>139</v>
      </c>
    </row>
    <row r="5" spans="1:2" ht="24.9" customHeight="1">
      <c r="A5" s="23" t="s">
        <v>140</v>
      </c>
      <c r="B5" s="14" t="s">
        <v>141</v>
      </c>
    </row>
    <row r="6" spans="1:2" ht="24.9" customHeight="1">
      <c r="A6" s="23" t="s">
        <v>7</v>
      </c>
      <c r="B6" s="24" t="s">
        <v>142</v>
      </c>
    </row>
    <row r="7" spans="1:2" ht="24.9" customHeight="1">
      <c r="A7" s="23" t="s">
        <v>143</v>
      </c>
      <c r="B7" s="24" t="s">
        <v>144</v>
      </c>
    </row>
    <row r="8" spans="1:2" ht="24.9" customHeight="1">
      <c r="A8" s="23" t="s">
        <v>145</v>
      </c>
      <c r="B8" s="24" t="s">
        <v>146</v>
      </c>
    </row>
    <row r="9" spans="1:2" ht="24.9" customHeight="1">
      <c r="A9" s="23" t="s">
        <v>316</v>
      </c>
      <c r="B9" s="24" t="s">
        <v>315</v>
      </c>
    </row>
    <row r="10" spans="1:2" ht="24.9" customHeight="1">
      <c r="A10" s="23" t="s">
        <v>101</v>
      </c>
      <c r="B10" s="16" t="s">
        <v>302</v>
      </c>
    </row>
    <row r="11" spans="1:2" ht="24.9" customHeight="1">
      <c r="A11" s="23" t="s">
        <v>147</v>
      </c>
      <c r="B11" s="24" t="s">
        <v>148</v>
      </c>
    </row>
    <row r="12" spans="1:2" ht="24.9" customHeight="1">
      <c r="A12" s="23" t="s">
        <v>149</v>
      </c>
      <c r="B12" s="24" t="s">
        <v>150</v>
      </c>
    </row>
    <row r="13" spans="1:2" ht="24.9" customHeight="1">
      <c r="A13" s="23" t="s">
        <v>151</v>
      </c>
      <c r="B13" s="24" t="s">
        <v>152</v>
      </c>
    </row>
    <row r="14" spans="1:2" ht="24.9" customHeight="1">
      <c r="A14" s="23" t="s">
        <v>54</v>
      </c>
      <c r="B14" s="24" t="s">
        <v>303</v>
      </c>
    </row>
    <row r="15" spans="1:2" ht="24.9" customHeight="1">
      <c r="A15" s="23" t="s">
        <v>6</v>
      </c>
      <c r="B15" s="24" t="s">
        <v>153</v>
      </c>
    </row>
    <row r="16" spans="1:2" ht="24.9" customHeight="1">
      <c r="A16" s="23" t="s">
        <v>75</v>
      </c>
      <c r="B16" s="24" t="s">
        <v>304</v>
      </c>
    </row>
    <row r="17" spans="1:2" ht="24.9" customHeight="1">
      <c r="A17" s="23" t="s">
        <v>154</v>
      </c>
      <c r="B17" s="24" t="s">
        <v>305</v>
      </c>
    </row>
    <row r="18" spans="1:2" ht="24.9" customHeight="1">
      <c r="A18" s="23" t="s">
        <v>155</v>
      </c>
      <c r="B18" s="15" t="s">
        <v>156</v>
      </c>
    </row>
    <row r="19" spans="1:2" ht="24.9" customHeight="1">
      <c r="A19" s="22" t="s">
        <v>157</v>
      </c>
      <c r="B19" s="15" t="s">
        <v>158</v>
      </c>
    </row>
    <row r="20" spans="1:2" ht="24.9" customHeight="1">
      <c r="A20" s="23" t="s">
        <v>159</v>
      </c>
      <c r="B20" s="14" t="s">
        <v>160</v>
      </c>
    </row>
    <row r="21" spans="1:2" ht="24.75" customHeight="1">
      <c r="A21" s="23" t="s">
        <v>34</v>
      </c>
      <c r="B21" s="17" t="s">
        <v>161</v>
      </c>
    </row>
    <row r="22" spans="1:2" ht="24.9" customHeight="1">
      <c r="A22" s="23" t="s">
        <v>162</v>
      </c>
      <c r="B22" s="15" t="s">
        <v>163</v>
      </c>
    </row>
    <row r="23" spans="1:2" ht="24.9" customHeight="1">
      <c r="A23" s="23" t="s">
        <v>164</v>
      </c>
      <c r="B23" s="24" t="s">
        <v>165</v>
      </c>
    </row>
    <row r="24" spans="1:2" ht="24.9" customHeight="1">
      <c r="A24" s="23" t="s">
        <v>193</v>
      </c>
      <c r="B24" s="24" t="s">
        <v>194</v>
      </c>
    </row>
    <row r="25" spans="1:2" ht="24.9" customHeight="1">
      <c r="A25" s="23" t="s">
        <v>166</v>
      </c>
      <c r="B25" s="24" t="s">
        <v>167</v>
      </c>
    </row>
    <row r="26" spans="1:2" ht="39.9" customHeight="1">
      <c r="A26" s="23" t="s">
        <v>21</v>
      </c>
      <c r="B26" s="24" t="s">
        <v>306</v>
      </c>
    </row>
    <row r="27" spans="1:2" ht="24.9" customHeight="1">
      <c r="A27" s="23" t="s">
        <v>168</v>
      </c>
      <c r="B27" s="24" t="s">
        <v>169</v>
      </c>
    </row>
    <row r="28" spans="1:2" ht="24.9" customHeight="1">
      <c r="A28" s="23" t="s">
        <v>170</v>
      </c>
      <c r="B28" s="24" t="s">
        <v>171</v>
      </c>
    </row>
    <row r="29" spans="1:2" ht="24.9" customHeight="1">
      <c r="A29" s="23" t="s">
        <v>172</v>
      </c>
      <c r="B29" s="24" t="s">
        <v>173</v>
      </c>
    </row>
    <row r="30" spans="1:2" ht="24.75" customHeight="1">
      <c r="A30" s="23" t="s">
        <v>174</v>
      </c>
      <c r="B30" s="14" t="s">
        <v>191</v>
      </c>
    </row>
    <row r="31" spans="1:2" ht="24.9" customHeight="1">
      <c r="A31" s="23" t="s">
        <v>175</v>
      </c>
      <c r="B31" s="24" t="s">
        <v>176</v>
      </c>
    </row>
    <row r="32" spans="1:2" ht="24.9" customHeight="1">
      <c r="A32" s="23" t="s">
        <v>177</v>
      </c>
      <c r="B32" s="24" t="s">
        <v>178</v>
      </c>
    </row>
    <row r="33" spans="1:2" ht="24.9" customHeight="1">
      <c r="A33" s="23" t="s">
        <v>299</v>
      </c>
      <c r="B33" s="24" t="s">
        <v>307</v>
      </c>
    </row>
    <row r="34" spans="1:2" ht="24.9" customHeight="1">
      <c r="A34" s="23" t="s">
        <v>179</v>
      </c>
      <c r="B34" s="15" t="s">
        <v>180</v>
      </c>
    </row>
    <row r="35" spans="1:2" ht="24.9" customHeight="1">
      <c r="A35" s="23" t="s">
        <v>5</v>
      </c>
      <c r="B35" s="24" t="s">
        <v>181</v>
      </c>
    </row>
    <row r="36" spans="1:2" ht="24.9" customHeight="1">
      <c r="A36" s="23" t="s">
        <v>4</v>
      </c>
      <c r="B36" s="24" t="s">
        <v>182</v>
      </c>
    </row>
    <row r="37" spans="1:2" ht="24.9" customHeight="1">
      <c r="A37" s="23" t="s">
        <v>183</v>
      </c>
      <c r="B37" s="24" t="s">
        <v>184</v>
      </c>
    </row>
    <row r="38" spans="1:2" ht="24.9" customHeight="1">
      <c r="A38" s="23" t="s">
        <v>33</v>
      </c>
      <c r="B38" s="24" t="s">
        <v>185</v>
      </c>
    </row>
    <row r="39" spans="1:2" ht="24.9" customHeight="1">
      <c r="A39" s="23" t="s">
        <v>186</v>
      </c>
      <c r="B39" s="15" t="s">
        <v>187</v>
      </c>
    </row>
    <row r="40" spans="1:2" ht="24.9" customHeight="1">
      <c r="A40" s="23" t="s">
        <v>188</v>
      </c>
      <c r="B40" s="24" t="s">
        <v>189</v>
      </c>
    </row>
    <row r="41" spans="1:2" ht="24.9" customHeight="1">
      <c r="A41" s="193"/>
      <c r="B41" s="187"/>
    </row>
    <row r="42" spans="1:2" ht="24.9" customHeight="1">
      <c r="A42" s="193"/>
      <c r="B42" s="191"/>
    </row>
  </sheetData>
  <sortState ref="A5:B40">
    <sortCondition ref="A4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/>
  <dimension ref="A1:D72"/>
  <sheetViews>
    <sheetView showGridLines="0" zoomScale="90" zoomScaleNormal="90" zoomScaleSheetLayoutView="100" workbookViewId="0"/>
  </sheetViews>
  <sheetFormatPr defaultColWidth="9.109375" defaultRowHeight="10.199999999999999"/>
  <cols>
    <col min="1" max="1" width="90.33203125" style="488" customWidth="1"/>
    <col min="2" max="4" width="9.109375" style="488" customWidth="1"/>
    <col min="5" max="5" width="9.109375" style="488"/>
    <col min="6" max="6" width="9.109375" style="488" customWidth="1"/>
    <col min="7" max="8" width="9.109375" style="488"/>
    <col min="9" max="9" width="9.109375" style="488" customWidth="1"/>
    <col min="10" max="16384" width="9.109375" style="488"/>
  </cols>
  <sheetData>
    <row r="1" spans="1:4" ht="18">
      <c r="A1" s="497" t="s">
        <v>190</v>
      </c>
      <c r="C1" s="489"/>
      <c r="D1" s="489"/>
    </row>
    <row r="2" spans="1:4" s="491" customFormat="1" ht="6" customHeight="1">
      <c r="A2" s="490"/>
      <c r="B2" s="490"/>
      <c r="C2" s="490"/>
      <c r="D2" s="490"/>
    </row>
    <row r="3" spans="1:4" ht="11.4" customHeight="1">
      <c r="A3" s="633" t="s">
        <v>319</v>
      </c>
      <c r="B3" s="633"/>
    </row>
    <row r="4" spans="1:4" ht="11.4" customHeight="1">
      <c r="A4" s="633"/>
      <c r="B4" s="633"/>
    </row>
    <row r="5" spans="1:4" ht="11.4" customHeight="1">
      <c r="A5" s="633"/>
      <c r="B5" s="633"/>
      <c r="C5" s="492"/>
      <c r="D5" s="492"/>
    </row>
    <row r="6" spans="1:4" ht="11.4" customHeight="1">
      <c r="A6" s="633"/>
      <c r="B6" s="633"/>
      <c r="C6" s="492"/>
      <c r="D6" s="492"/>
    </row>
    <row r="7" spans="1:4" ht="11.4" customHeight="1">
      <c r="A7" s="633"/>
      <c r="B7" s="633"/>
      <c r="C7" s="493"/>
      <c r="D7" s="494"/>
    </row>
    <row r="8" spans="1:4" ht="11.4" customHeight="1">
      <c r="A8" s="633"/>
      <c r="B8" s="633"/>
      <c r="C8" s="492"/>
      <c r="D8" s="492"/>
    </row>
    <row r="9" spans="1:4" ht="11.4" customHeight="1">
      <c r="A9" s="633"/>
      <c r="B9" s="633"/>
      <c r="C9" s="492"/>
      <c r="D9" s="492"/>
    </row>
    <row r="10" spans="1:4" ht="11.4" customHeight="1">
      <c r="A10" s="633"/>
      <c r="B10" s="633"/>
      <c r="C10" s="492"/>
      <c r="D10" s="492"/>
    </row>
    <row r="11" spans="1:4" ht="11.4" customHeight="1">
      <c r="A11" s="633"/>
      <c r="B11" s="633"/>
      <c r="C11" s="492"/>
      <c r="D11" s="492"/>
    </row>
    <row r="12" spans="1:4" ht="11.4" customHeight="1">
      <c r="A12" s="633"/>
      <c r="B12" s="633"/>
      <c r="C12" s="492"/>
      <c r="D12" s="492"/>
    </row>
    <row r="13" spans="1:4" ht="11.4" customHeight="1">
      <c r="A13" s="633"/>
      <c r="B13" s="633"/>
      <c r="C13" s="492"/>
      <c r="D13" s="492"/>
    </row>
    <row r="14" spans="1:4" ht="11.4" customHeight="1">
      <c r="A14" s="633"/>
      <c r="B14" s="633"/>
      <c r="C14" s="494"/>
      <c r="D14" s="494"/>
    </row>
    <row r="15" spans="1:4" ht="11.4" customHeight="1">
      <c r="A15" s="633"/>
      <c r="B15" s="633"/>
      <c r="C15" s="492"/>
      <c r="D15" s="492"/>
    </row>
    <row r="16" spans="1:4" ht="11.4" customHeight="1">
      <c r="A16" s="633"/>
      <c r="B16" s="633"/>
      <c r="C16" s="492"/>
      <c r="D16" s="492"/>
    </row>
    <row r="17" spans="1:4" ht="11.4" customHeight="1">
      <c r="A17" s="633"/>
      <c r="B17" s="633"/>
      <c r="C17" s="492"/>
      <c r="D17" s="492"/>
    </row>
    <row r="18" spans="1:4" ht="11.4" customHeight="1">
      <c r="A18" s="633"/>
      <c r="B18" s="633"/>
      <c r="C18" s="494"/>
      <c r="D18" s="494"/>
    </row>
    <row r="19" spans="1:4" ht="11.4" customHeight="1">
      <c r="A19" s="633"/>
      <c r="B19" s="633"/>
      <c r="C19" s="492"/>
      <c r="D19" s="492"/>
    </row>
    <row r="20" spans="1:4" ht="11.4" customHeight="1">
      <c r="A20" s="633"/>
      <c r="B20" s="633"/>
      <c r="C20" s="492"/>
      <c r="D20" s="492"/>
    </row>
    <row r="21" spans="1:4" ht="11.4" customHeight="1">
      <c r="A21" s="633"/>
      <c r="B21" s="633"/>
      <c r="C21" s="492"/>
      <c r="D21" s="492"/>
    </row>
    <row r="22" spans="1:4" ht="11.4" customHeight="1">
      <c r="A22" s="633"/>
      <c r="B22" s="633"/>
      <c r="C22" s="492"/>
      <c r="D22" s="492"/>
    </row>
    <row r="23" spans="1:4" ht="11.4" customHeight="1">
      <c r="A23" s="633"/>
      <c r="B23" s="633"/>
      <c r="C23" s="494"/>
      <c r="D23" s="494"/>
    </row>
    <row r="24" spans="1:4" ht="11.4" customHeight="1">
      <c r="A24" s="633"/>
      <c r="B24" s="633"/>
      <c r="C24" s="494"/>
      <c r="D24" s="494"/>
    </row>
    <row r="25" spans="1:4" ht="11.4" customHeight="1">
      <c r="A25" s="633"/>
      <c r="B25" s="633"/>
      <c r="C25" s="492"/>
      <c r="D25" s="492"/>
    </row>
    <row r="26" spans="1:4" ht="11.4" customHeight="1">
      <c r="A26" s="633"/>
      <c r="B26" s="633"/>
      <c r="C26" s="492"/>
      <c r="D26" s="492"/>
    </row>
    <row r="27" spans="1:4" ht="11.4" customHeight="1">
      <c r="A27" s="633"/>
      <c r="B27" s="633"/>
      <c r="C27" s="494"/>
      <c r="D27" s="494"/>
    </row>
    <row r="28" spans="1:4" ht="11.4" customHeight="1">
      <c r="A28" s="633"/>
      <c r="B28" s="633"/>
      <c r="C28" s="495"/>
      <c r="D28" s="495"/>
    </row>
    <row r="29" spans="1:4" ht="11.4" customHeight="1">
      <c r="A29" s="633"/>
      <c r="B29" s="633"/>
      <c r="C29" s="492"/>
      <c r="D29" s="492"/>
    </row>
    <row r="30" spans="1:4" ht="11.4" customHeight="1">
      <c r="A30" s="633"/>
      <c r="B30" s="633"/>
      <c r="C30" s="492"/>
      <c r="D30" s="492"/>
    </row>
    <row r="31" spans="1:4" ht="11.4" customHeight="1">
      <c r="A31" s="633"/>
      <c r="B31" s="633"/>
      <c r="C31" s="492"/>
      <c r="D31" s="492"/>
    </row>
    <row r="32" spans="1:4" ht="11.4" customHeight="1">
      <c r="A32" s="633"/>
      <c r="B32" s="633"/>
      <c r="C32" s="492"/>
      <c r="D32" s="492"/>
    </row>
    <row r="33" spans="1:4" ht="11.4" customHeight="1">
      <c r="A33" s="633"/>
      <c r="B33" s="633"/>
      <c r="C33" s="492"/>
      <c r="D33" s="492"/>
    </row>
    <row r="34" spans="1:4" ht="11.4" customHeight="1">
      <c r="A34" s="633"/>
      <c r="B34" s="633"/>
      <c r="C34" s="492"/>
      <c r="D34" s="492"/>
    </row>
    <row r="35" spans="1:4" ht="11.4" customHeight="1">
      <c r="A35" s="633"/>
      <c r="B35" s="633"/>
      <c r="C35" s="492"/>
      <c r="D35" s="492"/>
    </row>
    <row r="36" spans="1:4" ht="11.4" customHeight="1">
      <c r="A36" s="633"/>
      <c r="B36" s="633"/>
      <c r="C36" s="492"/>
      <c r="D36" s="492"/>
    </row>
    <row r="37" spans="1:4" ht="11.4" customHeight="1">
      <c r="A37" s="633"/>
      <c r="B37" s="633"/>
      <c r="C37" s="496"/>
      <c r="D37" s="496"/>
    </row>
    <row r="38" spans="1:4" ht="11.4" customHeight="1">
      <c r="A38" s="633"/>
      <c r="B38" s="633"/>
    </row>
    <row r="39" spans="1:4" ht="11.4" customHeight="1">
      <c r="A39" s="633"/>
      <c r="B39" s="633"/>
    </row>
    <row r="40" spans="1:4" ht="11.4" customHeight="1">
      <c r="A40" s="633"/>
      <c r="B40" s="633"/>
    </row>
    <row r="41" spans="1:4" ht="11.4" customHeight="1">
      <c r="A41" s="633"/>
      <c r="B41" s="633"/>
    </row>
    <row r="42" spans="1:4" ht="11.4" customHeight="1">
      <c r="A42" s="633"/>
      <c r="B42" s="633"/>
    </row>
    <row r="43" spans="1:4" ht="11.4" customHeight="1">
      <c r="A43" s="633"/>
      <c r="B43" s="633"/>
    </row>
    <row r="44" spans="1:4" ht="11.4" customHeight="1">
      <c r="A44" s="633"/>
      <c r="B44" s="633"/>
    </row>
    <row r="45" spans="1:4" ht="11.4" customHeight="1">
      <c r="A45" s="633"/>
      <c r="B45" s="633"/>
    </row>
    <row r="46" spans="1:4" ht="11.4" customHeight="1">
      <c r="A46" s="633"/>
      <c r="B46" s="633"/>
    </row>
    <row r="47" spans="1:4" ht="11.4" customHeight="1">
      <c r="A47" s="633"/>
      <c r="B47" s="633"/>
    </row>
    <row r="48" spans="1:4" ht="11.4" customHeight="1">
      <c r="A48" s="633"/>
      <c r="B48" s="633"/>
    </row>
    <row r="49" spans="1:2" ht="11.4" customHeight="1">
      <c r="A49" s="633"/>
      <c r="B49" s="633"/>
    </row>
    <row r="50" spans="1:2" ht="11.4" customHeight="1">
      <c r="A50" s="633"/>
      <c r="B50" s="633"/>
    </row>
    <row r="51" spans="1:2" ht="11.4" customHeight="1">
      <c r="A51" s="633"/>
      <c r="B51" s="633"/>
    </row>
    <row r="52" spans="1:2" ht="11.4" customHeight="1">
      <c r="A52" s="633"/>
      <c r="B52" s="633"/>
    </row>
    <row r="53" spans="1:2" ht="11.4" customHeight="1">
      <c r="A53" s="633"/>
      <c r="B53" s="633"/>
    </row>
    <row r="54" spans="1:2" ht="11.4" customHeight="1">
      <c r="A54" s="633"/>
      <c r="B54" s="633"/>
    </row>
    <row r="55" spans="1:2" ht="11.4" customHeight="1">
      <c r="A55" s="633"/>
      <c r="B55" s="633"/>
    </row>
    <row r="56" spans="1:2" ht="11.4" customHeight="1">
      <c r="A56" s="633"/>
      <c r="B56" s="633"/>
    </row>
    <row r="57" spans="1:2" ht="11.4" customHeight="1">
      <c r="A57" s="633"/>
      <c r="B57" s="633"/>
    </row>
    <row r="58" spans="1:2" ht="11.4" customHeight="1">
      <c r="A58" s="633"/>
      <c r="B58" s="633"/>
    </row>
    <row r="59" spans="1:2" ht="11.4" customHeight="1">
      <c r="A59" s="633"/>
      <c r="B59" s="633"/>
    </row>
    <row r="60" spans="1:2" ht="11.4" customHeight="1">
      <c r="A60" s="633"/>
      <c r="B60" s="633"/>
    </row>
    <row r="61" spans="1:2" ht="11.4" customHeight="1">
      <c r="A61" s="633"/>
      <c r="B61" s="633"/>
    </row>
    <row r="62" spans="1:2" ht="11.4" customHeight="1">
      <c r="A62" s="633"/>
      <c r="B62" s="633"/>
    </row>
    <row r="63" spans="1:2" ht="11.4" customHeight="1">
      <c r="A63" s="633"/>
      <c r="B63" s="633"/>
    </row>
    <row r="64" spans="1:2" ht="11.4" customHeight="1">
      <c r="A64" s="633"/>
      <c r="B64" s="633"/>
    </row>
    <row r="65" spans="1:2" ht="11.4" customHeight="1">
      <c r="A65" s="633"/>
      <c r="B65" s="633"/>
    </row>
    <row r="66" spans="1:2" ht="11.4" customHeight="1">
      <c r="A66" s="633"/>
      <c r="B66" s="633"/>
    </row>
    <row r="67" spans="1:2" ht="11.4" customHeight="1">
      <c r="A67" s="633"/>
      <c r="B67" s="633"/>
    </row>
    <row r="68" spans="1:2" ht="11.4" customHeight="1">
      <c r="A68" s="633"/>
      <c r="B68" s="633"/>
    </row>
    <row r="69" spans="1:2" ht="11.4" customHeight="1">
      <c r="A69" s="633"/>
      <c r="B69" s="633"/>
    </row>
    <row r="70" spans="1:2" ht="11.4" customHeight="1">
      <c r="A70" s="633"/>
      <c r="B70" s="633"/>
    </row>
    <row r="71" spans="1:2" ht="11.4" customHeight="1">
      <c r="A71" s="633"/>
      <c r="B71" s="633"/>
    </row>
    <row r="72" spans="1:2" ht="10.95" customHeight="1"/>
  </sheetData>
  <mergeCells count="1">
    <mergeCell ref="A3:B7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/>
  <dimension ref="A1:P57"/>
  <sheetViews>
    <sheetView showGridLines="0" zoomScaleNormal="100" zoomScaleSheetLayoutView="100" workbookViewId="0"/>
  </sheetViews>
  <sheetFormatPr defaultColWidth="9.109375" defaultRowHeight="10.199999999999999"/>
  <cols>
    <col min="1" max="1" width="9.5546875" style="26" customWidth="1"/>
    <col min="2" max="2" width="8.44140625" style="26" customWidth="1"/>
    <col min="3" max="3" width="10.88671875" style="26" customWidth="1"/>
    <col min="4" max="6" width="8.33203125" style="26" customWidth="1"/>
    <col min="7" max="7" width="9.6640625" style="26" customWidth="1"/>
    <col min="8" max="10" width="8.33203125" style="26" customWidth="1"/>
    <col min="11" max="11" width="9.6640625" style="26" customWidth="1"/>
    <col min="12" max="16384" width="9.109375" style="26"/>
  </cols>
  <sheetData>
    <row r="1" spans="1:16" ht="18">
      <c r="A1" s="25" t="s">
        <v>126</v>
      </c>
    </row>
    <row r="2" spans="1:16" ht="15.6">
      <c r="A2" s="634" t="s">
        <v>128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</row>
    <row r="3" spans="1:16" ht="6" customHeight="1">
      <c r="A3" s="27"/>
      <c r="B3" s="27"/>
      <c r="C3" s="28"/>
      <c r="D3" s="635"/>
      <c r="E3" s="636"/>
      <c r="F3" s="636"/>
      <c r="G3" s="636"/>
      <c r="H3" s="636"/>
      <c r="I3" s="636"/>
      <c r="J3" s="636"/>
      <c r="K3" s="636"/>
    </row>
    <row r="4" spans="1:16" ht="20.25" customHeight="1">
      <c r="A4" s="355"/>
      <c r="B4" s="355"/>
      <c r="C4" s="416"/>
      <c r="D4" s="640">
        <v>2021</v>
      </c>
      <c r="E4" s="641"/>
      <c r="F4" s="641"/>
      <c r="G4" s="641"/>
      <c r="H4" s="641"/>
      <c r="I4" s="641"/>
      <c r="J4" s="641"/>
      <c r="K4" s="641"/>
    </row>
    <row r="5" spans="1:16" s="40" customFormat="1" ht="20.100000000000001" customHeight="1">
      <c r="A5" s="262"/>
      <c r="B5" s="262"/>
      <c r="C5" s="262"/>
      <c r="D5" s="637" t="s">
        <v>272</v>
      </c>
      <c r="E5" s="638"/>
      <c r="F5" s="638"/>
      <c r="G5" s="639"/>
      <c r="H5" s="637" t="s">
        <v>273</v>
      </c>
      <c r="I5" s="638"/>
      <c r="J5" s="638"/>
      <c r="K5" s="638"/>
    </row>
    <row r="6" spans="1:16" ht="20.100000000000001" customHeight="1">
      <c r="A6" s="413"/>
      <c r="B6" s="413"/>
      <c r="C6" s="413"/>
      <c r="D6" s="415" t="s">
        <v>309</v>
      </c>
      <c r="E6" s="414" t="s">
        <v>310</v>
      </c>
      <c r="F6" s="414" t="s">
        <v>311</v>
      </c>
      <c r="G6" s="422" t="s">
        <v>52</v>
      </c>
      <c r="H6" s="415" t="str">
        <f>D6</f>
        <v>leden</v>
      </c>
      <c r="I6" s="414" t="str">
        <f>E6</f>
        <v>únor</v>
      </c>
      <c r="J6" s="414" t="str">
        <f>F6</f>
        <v>březen</v>
      </c>
      <c r="K6" s="427" t="str">
        <f>G6</f>
        <v>I. čtvrtletí</v>
      </c>
    </row>
    <row r="7" spans="1:16" ht="15" customHeight="1">
      <c r="A7" s="646" t="s">
        <v>53</v>
      </c>
      <c r="B7" s="642" t="s">
        <v>23</v>
      </c>
      <c r="C7" s="417" t="s">
        <v>25</v>
      </c>
      <c r="D7" s="420">
        <v>3924002.8927102014</v>
      </c>
      <c r="E7" s="29">
        <v>2861157.2771389387</v>
      </c>
      <c r="F7" s="29">
        <v>4062229.9345922563</v>
      </c>
      <c r="G7" s="423">
        <f>SUM(D7:F7)</f>
        <v>10847390.104441397</v>
      </c>
      <c r="H7" s="29">
        <v>41857581.182999998</v>
      </c>
      <c r="I7" s="29">
        <v>30519283.215475</v>
      </c>
      <c r="J7" s="29">
        <v>43321183.553000003</v>
      </c>
      <c r="K7" s="428">
        <f>SUM(H7:J7)</f>
        <v>115698047.95147499</v>
      </c>
      <c r="L7" s="41"/>
      <c r="M7" s="41"/>
      <c r="N7" s="41"/>
      <c r="O7" s="41"/>
      <c r="P7" s="41"/>
    </row>
    <row r="8" spans="1:16" ht="15" customHeight="1">
      <c r="A8" s="646"/>
      <c r="B8" s="642"/>
      <c r="C8" s="417" t="s">
        <v>26</v>
      </c>
      <c r="D8" s="420">
        <v>247.13989374643282</v>
      </c>
      <c r="E8" s="29">
        <v>214.28601622097705</v>
      </c>
      <c r="F8" s="29">
        <v>198.63790377841798</v>
      </c>
      <c r="G8" s="423">
        <f>SUM(D8:F8)</f>
        <v>660.06381374582793</v>
      </c>
      <c r="H8" s="29">
        <v>2594.8991510000001</v>
      </c>
      <c r="I8" s="29">
        <v>2250.0354849999994</v>
      </c>
      <c r="J8" s="29">
        <v>2085.6561400000001</v>
      </c>
      <c r="K8" s="428">
        <f t="shared" ref="K8:K48" si="0">SUM(H8:J8)</f>
        <v>6930.590776</v>
      </c>
      <c r="L8" s="41"/>
      <c r="M8" s="41"/>
      <c r="N8" s="41"/>
      <c r="O8" s="41"/>
      <c r="P8" s="41"/>
    </row>
    <row r="9" spans="1:16" ht="15" customHeight="1">
      <c r="A9" s="646"/>
      <c r="B9" s="643"/>
      <c r="C9" s="418" t="s">
        <v>27</v>
      </c>
      <c r="D9" s="38">
        <v>3924250.0326039479</v>
      </c>
      <c r="E9" s="30">
        <v>2861371.5631551598</v>
      </c>
      <c r="F9" s="30">
        <v>4062428.5724960347</v>
      </c>
      <c r="G9" s="424">
        <f t="shared" ref="G9" si="1">SUM(D9:F9)</f>
        <v>10848050.168255143</v>
      </c>
      <c r="H9" s="38">
        <v>41860176.082150996</v>
      </c>
      <c r="I9" s="30">
        <v>30521533.25096</v>
      </c>
      <c r="J9" s="30">
        <v>43323269.209140003</v>
      </c>
      <c r="K9" s="429">
        <f t="shared" si="0"/>
        <v>115704978.54225099</v>
      </c>
      <c r="L9" s="41"/>
      <c r="M9" s="41"/>
      <c r="N9" s="41"/>
      <c r="O9" s="41"/>
      <c r="P9" s="41"/>
    </row>
    <row r="10" spans="1:16" ht="15" customHeight="1">
      <c r="A10" s="646"/>
      <c r="B10" s="644" t="s">
        <v>24</v>
      </c>
      <c r="C10" s="419" t="s">
        <v>25</v>
      </c>
      <c r="D10" s="420">
        <v>3451108.4492035033</v>
      </c>
      <c r="E10" s="29">
        <v>2327717.6759151812</v>
      </c>
      <c r="F10" s="421">
        <v>3248428.9756303402</v>
      </c>
      <c r="G10" s="425">
        <f>SUM(D10:F10)</f>
        <v>9027255.1007490233</v>
      </c>
      <c r="H10" s="29">
        <v>36831292.346418008</v>
      </c>
      <c r="I10" s="29">
        <v>24835215.715899002</v>
      </c>
      <c r="J10" s="421">
        <v>34660112.901000001</v>
      </c>
      <c r="K10" s="430">
        <f t="shared" si="0"/>
        <v>96326620.963317007</v>
      </c>
      <c r="L10" s="41"/>
      <c r="M10" s="41"/>
      <c r="N10" s="41"/>
      <c r="O10" s="41"/>
      <c r="P10" s="41"/>
    </row>
    <row r="11" spans="1:16" ht="15" customHeight="1">
      <c r="A11" s="646"/>
      <c r="B11" s="642"/>
      <c r="C11" s="417" t="s">
        <v>26</v>
      </c>
      <c r="D11" s="420">
        <v>50.202821280717075</v>
      </c>
      <c r="E11" s="29">
        <v>48.911940123604829</v>
      </c>
      <c r="F11" s="29">
        <v>41.201301080753808</v>
      </c>
      <c r="G11" s="423">
        <f>SUM(D11:F11)</f>
        <v>140.31606248507572</v>
      </c>
      <c r="H11" s="29">
        <v>536.40103580000005</v>
      </c>
      <c r="I11" s="29">
        <v>522.71455119999996</v>
      </c>
      <c r="J11" s="29">
        <v>439.70542450000005</v>
      </c>
      <c r="K11" s="428">
        <f t="shared" si="0"/>
        <v>1498.8210115000002</v>
      </c>
      <c r="L11" s="41"/>
      <c r="M11" s="41"/>
      <c r="N11" s="41"/>
      <c r="O11" s="41"/>
      <c r="P11" s="41"/>
    </row>
    <row r="12" spans="1:16" ht="15" customHeight="1">
      <c r="A12" s="646"/>
      <c r="B12" s="643"/>
      <c r="C12" s="418" t="s">
        <v>27</v>
      </c>
      <c r="D12" s="38">
        <v>3451158.6520247841</v>
      </c>
      <c r="E12" s="30">
        <v>2327766.5878553046</v>
      </c>
      <c r="F12" s="30">
        <v>3248470.1769314208</v>
      </c>
      <c r="G12" s="424">
        <f t="shared" ref="G12" si="2">SUM(D12:F12)</f>
        <v>9027395.4168115091</v>
      </c>
      <c r="H12" s="38">
        <v>36831828.747453809</v>
      </c>
      <c r="I12" s="30">
        <v>24835738.430450201</v>
      </c>
      <c r="J12" s="30">
        <v>34660552.606424503</v>
      </c>
      <c r="K12" s="429">
        <f t="shared" si="0"/>
        <v>96328119.78432852</v>
      </c>
      <c r="L12" s="41"/>
      <c r="M12" s="41"/>
      <c r="N12" s="41"/>
      <c r="O12" s="41"/>
      <c r="P12" s="41"/>
    </row>
    <row r="13" spans="1:16" ht="15" customHeight="1">
      <c r="A13" s="646"/>
      <c r="B13" s="645" t="s">
        <v>56</v>
      </c>
      <c r="C13" s="419" t="s">
        <v>25</v>
      </c>
      <c r="D13" s="420">
        <v>472894.44350669812</v>
      </c>
      <c r="E13" s="29">
        <v>533439.60122375749</v>
      </c>
      <c r="F13" s="421">
        <v>813800.95896191616</v>
      </c>
      <c r="G13" s="425">
        <f>SUM(D13:F13)</f>
        <v>1820135.0036923718</v>
      </c>
      <c r="H13" s="29">
        <v>5026288.8365819901</v>
      </c>
      <c r="I13" s="29">
        <v>5684067.4995759986</v>
      </c>
      <c r="J13" s="421">
        <v>8661070.6520000026</v>
      </c>
      <c r="K13" s="430">
        <f t="shared" si="0"/>
        <v>19371426.988157991</v>
      </c>
      <c r="L13" s="41"/>
      <c r="M13" s="41"/>
      <c r="N13" s="41"/>
      <c r="O13" s="41"/>
      <c r="P13" s="41"/>
    </row>
    <row r="14" spans="1:16" ht="15" customHeight="1">
      <c r="A14" s="646"/>
      <c r="B14" s="642"/>
      <c r="C14" s="417" t="s">
        <v>26</v>
      </c>
      <c r="D14" s="420">
        <v>196.93707246571574</v>
      </c>
      <c r="E14" s="29">
        <v>165.37407609737221</v>
      </c>
      <c r="F14" s="29">
        <v>157.43660269766417</v>
      </c>
      <c r="G14" s="423">
        <f>SUM(D14:F14)</f>
        <v>519.74775126075212</v>
      </c>
      <c r="H14" s="29">
        <v>2058.4981152</v>
      </c>
      <c r="I14" s="29">
        <v>1727.3209337999995</v>
      </c>
      <c r="J14" s="29">
        <v>1645.9507155000001</v>
      </c>
      <c r="K14" s="428">
        <f t="shared" si="0"/>
        <v>5431.7697644999998</v>
      </c>
      <c r="L14" s="41"/>
      <c r="M14" s="41"/>
      <c r="N14" s="41"/>
      <c r="O14" s="41"/>
      <c r="P14" s="41"/>
    </row>
    <row r="15" spans="1:16" ht="15" customHeight="1">
      <c r="A15" s="647"/>
      <c r="B15" s="643"/>
      <c r="C15" s="418" t="s">
        <v>27</v>
      </c>
      <c r="D15" s="38">
        <v>473091.38057916384</v>
      </c>
      <c r="E15" s="30">
        <v>533604.97529985488</v>
      </c>
      <c r="F15" s="30">
        <v>813958.39556461386</v>
      </c>
      <c r="G15" s="424">
        <f t="shared" ref="G15:G52" si="3">SUM(D15:F15)</f>
        <v>1820654.7514436326</v>
      </c>
      <c r="H15" s="38">
        <v>5028347.3346971897</v>
      </c>
      <c r="I15" s="30">
        <v>5685794.8205097988</v>
      </c>
      <c r="J15" s="30">
        <v>8662716.6027155034</v>
      </c>
      <c r="K15" s="429">
        <f t="shared" si="0"/>
        <v>19376858.757922493</v>
      </c>
      <c r="L15" s="41"/>
      <c r="M15" s="41"/>
      <c r="N15" s="41"/>
      <c r="O15" s="41"/>
      <c r="P15" s="41"/>
    </row>
    <row r="16" spans="1:16" ht="15" customHeight="1">
      <c r="A16" s="646" t="s">
        <v>192</v>
      </c>
      <c r="B16" s="642" t="s">
        <v>28</v>
      </c>
      <c r="C16" s="417" t="s">
        <v>299</v>
      </c>
      <c r="D16" s="420">
        <v>625280.86699999997</v>
      </c>
      <c r="E16" s="29">
        <v>513961.97399999999</v>
      </c>
      <c r="F16" s="29">
        <v>224859.72</v>
      </c>
      <c r="G16" s="423">
        <f t="shared" si="3"/>
        <v>1364102.561</v>
      </c>
      <c r="H16" s="29">
        <v>6682871.074</v>
      </c>
      <c r="I16" s="29">
        <v>5489548.5631509991</v>
      </c>
      <c r="J16" s="29">
        <v>2399090.4862590004</v>
      </c>
      <c r="K16" s="428">
        <f t="shared" si="0"/>
        <v>14571510.12341</v>
      </c>
      <c r="L16" s="41"/>
      <c r="M16" s="41"/>
      <c r="N16" s="41"/>
      <c r="O16" s="41"/>
      <c r="P16" s="41"/>
    </row>
    <row r="17" spans="1:16" ht="15" customHeight="1">
      <c r="A17" s="646"/>
      <c r="B17" s="642"/>
      <c r="C17" s="417" t="s">
        <v>54</v>
      </c>
      <c r="D17" s="420">
        <v>44780.178999999996</v>
      </c>
      <c r="E17" s="29">
        <v>38517.766999999898</v>
      </c>
      <c r="F17" s="29">
        <v>18811.502000000004</v>
      </c>
      <c r="G17" s="423">
        <f>SUM(D17:F17)</f>
        <v>102109.4479999999</v>
      </c>
      <c r="H17" s="29">
        <v>480584.77200000017</v>
      </c>
      <c r="I17" s="29">
        <v>413233.82500000013</v>
      </c>
      <c r="J17" s="29">
        <v>201094.83499999999</v>
      </c>
      <c r="K17" s="428">
        <f t="shared" si="0"/>
        <v>1094913.4320000003</v>
      </c>
      <c r="L17" s="41"/>
      <c r="M17" s="41"/>
      <c r="N17" s="41"/>
      <c r="O17" s="41"/>
      <c r="P17" s="41"/>
    </row>
    <row r="18" spans="1:16" ht="15" customHeight="1">
      <c r="A18" s="646"/>
      <c r="B18" s="642"/>
      <c r="C18" s="417" t="s">
        <v>75</v>
      </c>
      <c r="D18" s="420">
        <v>119630.75</v>
      </c>
      <c r="E18" s="29">
        <v>72311.701000000088</v>
      </c>
      <c r="F18" s="29">
        <v>28225.448999999997</v>
      </c>
      <c r="G18" s="423">
        <f>SUM(D18:F18)</f>
        <v>220167.90000000008</v>
      </c>
      <c r="H18" s="29">
        <v>1286760.6819999998</v>
      </c>
      <c r="I18" s="29">
        <v>776901.77099999972</v>
      </c>
      <c r="J18" s="29">
        <v>305052.69400000002</v>
      </c>
      <c r="K18" s="428">
        <f t="shared" si="0"/>
        <v>2368715.1469999994</v>
      </c>
      <c r="L18" s="41"/>
      <c r="M18" s="41"/>
      <c r="N18" s="41"/>
      <c r="O18" s="41"/>
      <c r="P18" s="41"/>
    </row>
    <row r="19" spans="1:16" ht="15" customHeight="1">
      <c r="A19" s="646"/>
      <c r="B19" s="643"/>
      <c r="C19" s="418" t="s">
        <v>27</v>
      </c>
      <c r="D19" s="38">
        <v>789691.79599999997</v>
      </c>
      <c r="E19" s="30">
        <v>624791.44200000004</v>
      </c>
      <c r="F19" s="30">
        <v>271896.67100000003</v>
      </c>
      <c r="G19" s="424">
        <f>SUM(D19:F19)</f>
        <v>1686379.909</v>
      </c>
      <c r="H19" s="38">
        <v>8450216.527999999</v>
      </c>
      <c r="I19" s="30">
        <v>6679684.159150999</v>
      </c>
      <c r="J19" s="30">
        <v>2905238.0152590005</v>
      </c>
      <c r="K19" s="429">
        <f>SUM(H19:J19)</f>
        <v>18035138.702409998</v>
      </c>
      <c r="L19" s="41"/>
      <c r="M19" s="41"/>
      <c r="N19" s="41"/>
      <c r="O19" s="41"/>
      <c r="P19" s="41"/>
    </row>
    <row r="20" spans="1:16" ht="15" customHeight="1">
      <c r="A20" s="646"/>
      <c r="B20" s="644" t="s">
        <v>29</v>
      </c>
      <c r="C20" s="419" t="s">
        <v>299</v>
      </c>
      <c r="D20" s="420">
        <v>2697.8270000000002</v>
      </c>
      <c r="E20" s="29">
        <v>2564.7510000000002</v>
      </c>
      <c r="F20" s="421">
        <v>1289.356</v>
      </c>
      <c r="G20" s="425">
        <f t="shared" si="3"/>
        <v>6551.9340000000002</v>
      </c>
      <c r="H20" s="29">
        <v>28785.749760999999</v>
      </c>
      <c r="I20" s="29">
        <v>27368.605206999997</v>
      </c>
      <c r="J20" s="421">
        <v>13751.357781999999</v>
      </c>
      <c r="K20" s="430">
        <f t="shared" si="0"/>
        <v>69905.712750000006</v>
      </c>
      <c r="L20" s="41"/>
      <c r="M20" s="41"/>
      <c r="N20" s="41"/>
      <c r="O20" s="41"/>
      <c r="P20" s="41"/>
    </row>
    <row r="21" spans="1:16" ht="15" customHeight="1">
      <c r="A21" s="646"/>
      <c r="B21" s="642"/>
      <c r="C21" s="417" t="s">
        <v>54</v>
      </c>
      <c r="D21" s="420">
        <v>0</v>
      </c>
      <c r="E21" s="29">
        <v>966.98699999999997</v>
      </c>
      <c r="F21" s="29">
        <v>9801.1749999999993</v>
      </c>
      <c r="G21" s="423">
        <f t="shared" si="3"/>
        <v>10768.161999999998</v>
      </c>
      <c r="H21" s="29">
        <v>0</v>
      </c>
      <c r="I21" s="29">
        <v>10327.512000000001</v>
      </c>
      <c r="J21" s="29">
        <v>104568.715</v>
      </c>
      <c r="K21" s="428">
        <f t="shared" si="0"/>
        <v>114896.227</v>
      </c>
      <c r="L21" s="41"/>
      <c r="M21" s="41"/>
      <c r="N21" s="41"/>
      <c r="O21" s="41"/>
      <c r="P21" s="41"/>
    </row>
    <row r="22" spans="1:16" ht="15" customHeight="1">
      <c r="A22" s="646"/>
      <c r="B22" s="642"/>
      <c r="C22" s="417" t="s">
        <v>75</v>
      </c>
      <c r="D22" s="420">
        <v>0</v>
      </c>
      <c r="E22" s="29">
        <v>0</v>
      </c>
      <c r="F22" s="29">
        <v>0</v>
      </c>
      <c r="G22" s="423">
        <f t="shared" si="3"/>
        <v>0</v>
      </c>
      <c r="H22" s="29">
        <v>0</v>
      </c>
      <c r="I22" s="29">
        <v>0</v>
      </c>
      <c r="J22" s="29">
        <v>0</v>
      </c>
      <c r="K22" s="428">
        <f t="shared" si="0"/>
        <v>0</v>
      </c>
      <c r="L22" s="41"/>
      <c r="M22" s="41"/>
      <c r="N22" s="41"/>
      <c r="O22" s="41"/>
      <c r="P22" s="41"/>
    </row>
    <row r="23" spans="1:16" ht="15" customHeight="1">
      <c r="A23" s="646"/>
      <c r="B23" s="643"/>
      <c r="C23" s="418" t="s">
        <v>27</v>
      </c>
      <c r="D23" s="38">
        <v>2697.8270000000002</v>
      </c>
      <c r="E23" s="30">
        <v>3531.7380000000003</v>
      </c>
      <c r="F23" s="30">
        <v>11090.530999999999</v>
      </c>
      <c r="G23" s="424">
        <f t="shared" si="3"/>
        <v>17320.095999999998</v>
      </c>
      <c r="H23" s="38">
        <v>28785.749760999999</v>
      </c>
      <c r="I23" s="30">
        <v>37696.117206999996</v>
      </c>
      <c r="J23" s="30">
        <v>118320.072782</v>
      </c>
      <c r="K23" s="429">
        <f t="shared" si="0"/>
        <v>184801.93974999999</v>
      </c>
      <c r="L23" s="41"/>
      <c r="M23" s="41"/>
      <c r="N23" s="41"/>
      <c r="O23" s="41"/>
      <c r="P23" s="41"/>
    </row>
    <row r="24" spans="1:16" ht="15" customHeight="1">
      <c r="A24" s="646"/>
      <c r="B24" s="645" t="s">
        <v>57</v>
      </c>
      <c r="C24" s="419" t="s">
        <v>299</v>
      </c>
      <c r="D24" s="420">
        <v>622583.03999999992</v>
      </c>
      <c r="E24" s="29">
        <v>511397.223</v>
      </c>
      <c r="F24" s="421">
        <v>223570.364</v>
      </c>
      <c r="G24" s="425">
        <f t="shared" si="3"/>
        <v>1357550.6269999999</v>
      </c>
      <c r="H24" s="29">
        <v>6654085.3242389997</v>
      </c>
      <c r="I24" s="29">
        <v>5462179.9579439992</v>
      </c>
      <c r="J24" s="421">
        <v>2385339.1284770002</v>
      </c>
      <c r="K24" s="430">
        <f t="shared" si="0"/>
        <v>14501604.410659999</v>
      </c>
      <c r="L24" s="41"/>
      <c r="M24" s="41"/>
      <c r="N24" s="41"/>
      <c r="O24" s="41"/>
      <c r="P24" s="41"/>
    </row>
    <row r="25" spans="1:16" ht="15" customHeight="1">
      <c r="A25" s="646"/>
      <c r="B25" s="642"/>
      <c r="C25" s="417" t="s">
        <v>54</v>
      </c>
      <c r="D25" s="420">
        <v>44780.178999999996</v>
      </c>
      <c r="E25" s="29">
        <v>37550.779999999897</v>
      </c>
      <c r="F25" s="29">
        <v>9010.3270000000048</v>
      </c>
      <c r="G25" s="423">
        <f t="shared" si="3"/>
        <v>91341.285999999891</v>
      </c>
      <c r="H25" s="29">
        <v>480584.77200000017</v>
      </c>
      <c r="I25" s="29">
        <v>402906.31300000014</v>
      </c>
      <c r="J25" s="29">
        <v>96526.12</v>
      </c>
      <c r="K25" s="428">
        <f t="shared" si="0"/>
        <v>980017.20500000031</v>
      </c>
      <c r="L25" s="41"/>
      <c r="M25" s="41"/>
      <c r="N25" s="41"/>
      <c r="O25" s="41"/>
      <c r="P25" s="41"/>
    </row>
    <row r="26" spans="1:16" ht="15" customHeight="1">
      <c r="A26" s="646"/>
      <c r="B26" s="642"/>
      <c r="C26" s="417" t="s">
        <v>75</v>
      </c>
      <c r="D26" s="420">
        <v>119630.75</v>
      </c>
      <c r="E26" s="29">
        <v>72311.701000000088</v>
      </c>
      <c r="F26" s="29">
        <v>28225.448999999997</v>
      </c>
      <c r="G26" s="423">
        <f t="shared" si="3"/>
        <v>220167.90000000008</v>
      </c>
      <c r="H26" s="29">
        <v>1286760.6819999998</v>
      </c>
      <c r="I26" s="29">
        <v>776901.77099999972</v>
      </c>
      <c r="J26" s="29">
        <v>305052.69400000002</v>
      </c>
      <c r="K26" s="428">
        <f t="shared" si="0"/>
        <v>2368715.1469999994</v>
      </c>
      <c r="L26" s="41"/>
      <c r="M26" s="41"/>
      <c r="N26" s="41"/>
      <c r="O26" s="41"/>
      <c r="P26" s="41"/>
    </row>
    <row r="27" spans="1:16" ht="15" customHeight="1">
      <c r="A27" s="646"/>
      <c r="B27" s="643"/>
      <c r="C27" s="418" t="s">
        <v>27</v>
      </c>
      <c r="D27" s="38">
        <v>786993.96899999992</v>
      </c>
      <c r="E27" s="30">
        <v>621259.70400000003</v>
      </c>
      <c r="F27" s="30">
        <v>260806.13999999998</v>
      </c>
      <c r="G27" s="424">
        <f t="shared" si="3"/>
        <v>1669059.8129999998</v>
      </c>
      <c r="H27" s="38">
        <v>8421430.7782389987</v>
      </c>
      <c r="I27" s="30">
        <v>6641988.041943999</v>
      </c>
      <c r="J27" s="30">
        <v>2786917.9424770004</v>
      </c>
      <c r="K27" s="429">
        <f t="shared" si="0"/>
        <v>17850336.762659997</v>
      </c>
      <c r="L27" s="41"/>
      <c r="M27" s="41"/>
      <c r="N27" s="41"/>
      <c r="O27" s="41"/>
      <c r="P27" s="41"/>
    </row>
    <row r="28" spans="1:16" ht="15" customHeight="1">
      <c r="A28" s="647"/>
      <c r="B28" s="648" t="s">
        <v>59</v>
      </c>
      <c r="C28" s="649"/>
      <c r="D28" s="39">
        <v>1436101.8552324907</v>
      </c>
      <c r="E28" s="31">
        <v>811865.7002324909</v>
      </c>
      <c r="F28" s="31">
        <v>550173.82723249076</v>
      </c>
      <c r="G28" s="426">
        <f>F28</f>
        <v>550173.82723249076</v>
      </c>
      <c r="H28" s="39">
        <v>15481205.944095416</v>
      </c>
      <c r="I28" s="31">
        <v>8807295.8949444164</v>
      </c>
      <c r="J28" s="31">
        <v>6010823.328376418</v>
      </c>
      <c r="K28" s="431">
        <f>J28</f>
        <v>6010823.328376418</v>
      </c>
      <c r="L28" s="41"/>
      <c r="M28" s="41"/>
      <c r="N28" s="41"/>
      <c r="O28" s="41"/>
      <c r="P28" s="41"/>
    </row>
    <row r="29" spans="1:16" ht="15" customHeight="1">
      <c r="A29" s="646" t="s">
        <v>55</v>
      </c>
      <c r="B29" s="650" t="s">
        <v>289</v>
      </c>
      <c r="C29" s="417" t="s">
        <v>30</v>
      </c>
      <c r="D29" s="420">
        <v>7497.0859999999993</v>
      </c>
      <c r="E29" s="29">
        <v>7748.4359999999997</v>
      </c>
      <c r="F29" s="29">
        <v>9408.348</v>
      </c>
      <c r="G29" s="423">
        <f t="shared" si="3"/>
        <v>24653.87</v>
      </c>
      <c r="H29" s="29">
        <v>81124.194269700005</v>
      </c>
      <c r="I29" s="29">
        <v>84120.241871800012</v>
      </c>
      <c r="J29" s="29">
        <v>102464.51722669999</v>
      </c>
      <c r="K29" s="428">
        <f t="shared" si="0"/>
        <v>267708.95336819999</v>
      </c>
      <c r="L29" s="41"/>
      <c r="M29" s="41"/>
      <c r="N29" s="41"/>
      <c r="O29" s="41"/>
      <c r="P29" s="41"/>
    </row>
    <row r="30" spans="1:16" ht="15" customHeight="1">
      <c r="A30" s="646"/>
      <c r="B30" s="650"/>
      <c r="C30" s="417" t="s">
        <v>33</v>
      </c>
      <c r="D30" s="420">
        <v>208.54900000000066</v>
      </c>
      <c r="E30" s="29">
        <v>156.72100000000023</v>
      </c>
      <c r="F30" s="29">
        <v>180.83400000000006</v>
      </c>
      <c r="G30" s="423">
        <f t="shared" si="3"/>
        <v>546.10400000000095</v>
      </c>
      <c r="H30" s="29">
        <v>2262.2090000000026</v>
      </c>
      <c r="I30" s="29">
        <v>1761.3952000000063</v>
      </c>
      <c r="J30" s="29">
        <v>1918.3350000000028</v>
      </c>
      <c r="K30" s="428">
        <f t="shared" si="0"/>
        <v>5941.9392000000116</v>
      </c>
      <c r="L30" s="41"/>
      <c r="M30" s="41"/>
      <c r="N30" s="41"/>
      <c r="O30" s="41"/>
      <c r="P30" s="41"/>
    </row>
    <row r="31" spans="1:16" ht="15" customHeight="1">
      <c r="A31" s="646"/>
      <c r="B31" s="651"/>
      <c r="C31" s="418" t="s">
        <v>27</v>
      </c>
      <c r="D31" s="38">
        <v>7705.6350000000002</v>
      </c>
      <c r="E31" s="30">
        <v>7905.1570000000002</v>
      </c>
      <c r="F31" s="30">
        <v>9589.1820000000007</v>
      </c>
      <c r="G31" s="424">
        <f t="shared" si="3"/>
        <v>25199.974000000002</v>
      </c>
      <c r="H31" s="38">
        <v>83386.403269700008</v>
      </c>
      <c r="I31" s="30">
        <v>85881.637071800011</v>
      </c>
      <c r="J31" s="30">
        <v>104382.85222669999</v>
      </c>
      <c r="K31" s="429">
        <f t="shared" si="0"/>
        <v>273650.89256820001</v>
      </c>
      <c r="L31" s="41"/>
      <c r="M31" s="41"/>
      <c r="N31" s="41"/>
      <c r="O31" s="41"/>
      <c r="P31" s="41"/>
    </row>
    <row r="32" spans="1:16" ht="15" customHeight="1">
      <c r="A32" s="646"/>
      <c r="B32" s="645" t="s">
        <v>290</v>
      </c>
      <c r="C32" s="419" t="s">
        <v>30</v>
      </c>
      <c r="D32" s="420">
        <v>1344.288</v>
      </c>
      <c r="E32" s="29">
        <v>1178.1089999999999</v>
      </c>
      <c r="F32" s="421">
        <v>1257.3920000000001</v>
      </c>
      <c r="G32" s="425">
        <f t="shared" si="3"/>
        <v>3779.7889999999998</v>
      </c>
      <c r="H32" s="29">
        <v>14119.63</v>
      </c>
      <c r="I32" s="29">
        <v>12383.21</v>
      </c>
      <c r="J32" s="421">
        <v>13140.688</v>
      </c>
      <c r="K32" s="430">
        <f t="shared" si="0"/>
        <v>39643.527999999998</v>
      </c>
      <c r="L32" s="41"/>
      <c r="M32" s="41"/>
      <c r="N32" s="41"/>
      <c r="O32" s="41"/>
      <c r="P32" s="41"/>
    </row>
    <row r="33" spans="1:16" ht="15" customHeight="1">
      <c r="A33" s="646"/>
      <c r="B33" s="650"/>
      <c r="C33" s="417" t="s">
        <v>33</v>
      </c>
      <c r="D33" s="420">
        <v>0</v>
      </c>
      <c r="E33" s="29">
        <v>0</v>
      </c>
      <c r="F33" s="29">
        <v>0</v>
      </c>
      <c r="G33" s="423">
        <f t="shared" si="3"/>
        <v>0</v>
      </c>
      <c r="H33" s="29">
        <v>0</v>
      </c>
      <c r="I33" s="29">
        <v>0</v>
      </c>
      <c r="J33" s="29">
        <v>0</v>
      </c>
      <c r="K33" s="428">
        <f t="shared" si="0"/>
        <v>0</v>
      </c>
      <c r="L33" s="41"/>
      <c r="M33" s="41"/>
      <c r="N33" s="41"/>
      <c r="O33" s="41"/>
      <c r="P33" s="41"/>
    </row>
    <row r="34" spans="1:16" ht="15" customHeight="1">
      <c r="A34" s="646"/>
      <c r="B34" s="651"/>
      <c r="C34" s="418" t="s">
        <v>27</v>
      </c>
      <c r="D34" s="38">
        <v>1344.288</v>
      </c>
      <c r="E34" s="30">
        <v>1178.1089999999999</v>
      </c>
      <c r="F34" s="30">
        <v>1257.3920000000001</v>
      </c>
      <c r="G34" s="424">
        <f t="shared" si="3"/>
        <v>3779.7889999999998</v>
      </c>
      <c r="H34" s="38">
        <v>14119.63</v>
      </c>
      <c r="I34" s="30">
        <v>12383.21</v>
      </c>
      <c r="J34" s="30">
        <v>13140.688</v>
      </c>
      <c r="K34" s="429">
        <f t="shared" si="0"/>
        <v>39643.527999999998</v>
      </c>
      <c r="L34" s="41"/>
      <c r="M34" s="41"/>
      <c r="N34" s="41"/>
      <c r="O34" s="41"/>
      <c r="P34" s="41"/>
    </row>
    <row r="35" spans="1:16" ht="15" customHeight="1">
      <c r="A35" s="646"/>
      <c r="B35" s="645" t="s">
        <v>27</v>
      </c>
      <c r="C35" s="419" t="s">
        <v>30</v>
      </c>
      <c r="D35" s="420">
        <v>8841.3739999999998</v>
      </c>
      <c r="E35" s="29">
        <v>8926.5450000000001</v>
      </c>
      <c r="F35" s="421">
        <v>10665.74</v>
      </c>
      <c r="G35" s="425">
        <f t="shared" si="3"/>
        <v>28433.659</v>
      </c>
      <c r="H35" s="29">
        <v>95243.82426970001</v>
      </c>
      <c r="I35" s="29">
        <v>96503.451871800004</v>
      </c>
      <c r="J35" s="421">
        <v>115605.20522669998</v>
      </c>
      <c r="K35" s="430">
        <f t="shared" si="0"/>
        <v>307352.48136819998</v>
      </c>
      <c r="L35" s="41"/>
      <c r="M35" s="41"/>
      <c r="N35" s="41"/>
      <c r="O35" s="41"/>
      <c r="P35" s="41"/>
    </row>
    <row r="36" spans="1:16" ht="15" customHeight="1">
      <c r="A36" s="646"/>
      <c r="B36" s="650"/>
      <c r="C36" s="417" t="s">
        <v>33</v>
      </c>
      <c r="D36" s="420">
        <v>208.54900000000066</v>
      </c>
      <c r="E36" s="29">
        <v>156.72100000000023</v>
      </c>
      <c r="F36" s="29">
        <v>180.83400000000006</v>
      </c>
      <c r="G36" s="423">
        <f t="shared" si="3"/>
        <v>546.10400000000095</v>
      </c>
      <c r="H36" s="29">
        <v>2262.2090000000026</v>
      </c>
      <c r="I36" s="29">
        <v>1761.3952000000063</v>
      </c>
      <c r="J36" s="29">
        <v>1918.3350000000028</v>
      </c>
      <c r="K36" s="428">
        <f t="shared" si="0"/>
        <v>5941.9392000000116</v>
      </c>
      <c r="L36" s="41"/>
      <c r="M36" s="41"/>
      <c r="N36" s="41"/>
      <c r="O36" s="41"/>
      <c r="P36" s="41"/>
    </row>
    <row r="37" spans="1:16" ht="15" customHeight="1">
      <c r="A37" s="647"/>
      <c r="B37" s="651"/>
      <c r="C37" s="418" t="s">
        <v>27</v>
      </c>
      <c r="D37" s="38">
        <v>9049.9230000000007</v>
      </c>
      <c r="E37" s="30">
        <v>9083.2659999999996</v>
      </c>
      <c r="F37" s="30">
        <v>10846.574000000001</v>
      </c>
      <c r="G37" s="424">
        <f t="shared" si="3"/>
        <v>28979.762999999999</v>
      </c>
      <c r="H37" s="38">
        <v>97506.033269700012</v>
      </c>
      <c r="I37" s="30">
        <v>98264.847071800003</v>
      </c>
      <c r="J37" s="30">
        <v>117523.54022669999</v>
      </c>
      <c r="K37" s="429">
        <f t="shared" si="0"/>
        <v>313294.4205682</v>
      </c>
      <c r="L37" s="41"/>
      <c r="M37" s="41"/>
      <c r="N37" s="41"/>
      <c r="O37" s="41"/>
      <c r="P37" s="41"/>
    </row>
    <row r="38" spans="1:16" ht="15" customHeight="1">
      <c r="A38" s="646" t="s">
        <v>74</v>
      </c>
      <c r="B38" s="650" t="s">
        <v>58</v>
      </c>
      <c r="C38" s="417" t="s">
        <v>78</v>
      </c>
      <c r="D38" s="420">
        <v>1180596.2815963202</v>
      </c>
      <c r="E38" s="29">
        <v>1084890.397598411</v>
      </c>
      <c r="F38" s="29">
        <v>994207.10494523612</v>
      </c>
      <c r="G38" s="423">
        <f t="shared" si="3"/>
        <v>3259693.7841399675</v>
      </c>
      <c r="H38" s="29">
        <v>12611602.025280001</v>
      </c>
      <c r="I38" s="29">
        <v>11593306.995500002</v>
      </c>
      <c r="J38" s="29">
        <v>10608812.367440075</v>
      </c>
      <c r="K38" s="428">
        <f t="shared" si="0"/>
        <v>34813721.388220079</v>
      </c>
      <c r="L38" s="41"/>
      <c r="M38" s="41"/>
      <c r="N38" s="41"/>
      <c r="O38" s="41"/>
      <c r="P38" s="41"/>
    </row>
    <row r="39" spans="1:16" ht="15" customHeight="1">
      <c r="A39" s="646"/>
      <c r="B39" s="650"/>
      <c r="C39" s="417" t="s">
        <v>31</v>
      </c>
      <c r="D39" s="420">
        <v>19357.730455344008</v>
      </c>
      <c r="E39" s="29">
        <v>21535.072182222637</v>
      </c>
      <c r="F39" s="29">
        <v>18701.954420680027</v>
      </c>
      <c r="G39" s="423">
        <f t="shared" si="3"/>
        <v>59594.757058246672</v>
      </c>
      <c r="H39" s="29">
        <v>206755.51691999999</v>
      </c>
      <c r="I39" s="29">
        <v>230128.98119058055</v>
      </c>
      <c r="J39" s="29">
        <v>199561.21559940575</v>
      </c>
      <c r="K39" s="428">
        <f t="shared" si="0"/>
        <v>636445.7137099863</v>
      </c>
      <c r="L39" s="41"/>
      <c r="M39" s="41"/>
      <c r="N39" s="41"/>
      <c r="O39" s="41"/>
      <c r="P39" s="41"/>
    </row>
    <row r="40" spans="1:16" ht="15" customHeight="1">
      <c r="A40" s="646"/>
      <c r="B40" s="651"/>
      <c r="C40" s="418" t="s">
        <v>27</v>
      </c>
      <c r="D40" s="38">
        <v>1199954.0120516643</v>
      </c>
      <c r="E40" s="30">
        <v>1106425.4697806337</v>
      </c>
      <c r="F40" s="30">
        <v>1012909.0593659162</v>
      </c>
      <c r="G40" s="424">
        <f t="shared" si="3"/>
        <v>3319288.5411982141</v>
      </c>
      <c r="H40" s="38">
        <v>12818357.542200001</v>
      </c>
      <c r="I40" s="30">
        <v>11823435.976690583</v>
      </c>
      <c r="J40" s="30">
        <v>10808373.583039481</v>
      </c>
      <c r="K40" s="429">
        <f t="shared" si="0"/>
        <v>35450167.101930067</v>
      </c>
      <c r="L40" s="41"/>
      <c r="M40" s="41"/>
      <c r="N40" s="41"/>
      <c r="O40" s="41"/>
      <c r="P40" s="41"/>
    </row>
    <row r="41" spans="1:16" ht="15" customHeight="1">
      <c r="A41" s="646"/>
      <c r="B41" s="645" t="s">
        <v>291</v>
      </c>
      <c r="C41" s="419" t="s">
        <v>78</v>
      </c>
      <c r="D41" s="420">
        <v>1344.288</v>
      </c>
      <c r="E41" s="29">
        <v>1178.1090000000002</v>
      </c>
      <c r="F41" s="421">
        <v>1257.3920000000001</v>
      </c>
      <c r="G41" s="425">
        <f t="shared" si="3"/>
        <v>3779.7889999999998</v>
      </c>
      <c r="H41" s="29">
        <v>14119.63</v>
      </c>
      <c r="I41" s="29">
        <v>12383.210000000001</v>
      </c>
      <c r="J41" s="421">
        <v>13140.688</v>
      </c>
      <c r="K41" s="430">
        <f t="shared" si="0"/>
        <v>39643.527999999998</v>
      </c>
      <c r="L41" s="41"/>
      <c r="M41" s="41"/>
      <c r="N41" s="41"/>
      <c r="O41" s="41"/>
      <c r="P41" s="41"/>
    </row>
    <row r="42" spans="1:16" ht="15" customHeight="1">
      <c r="A42" s="646"/>
      <c r="B42" s="650"/>
      <c r="C42" s="417" t="s">
        <v>31</v>
      </c>
      <c r="D42" s="420">
        <v>0</v>
      </c>
      <c r="E42" s="29">
        <v>0</v>
      </c>
      <c r="F42" s="29">
        <v>0</v>
      </c>
      <c r="G42" s="423">
        <f t="shared" si="3"/>
        <v>0</v>
      </c>
      <c r="H42" s="29">
        <v>0</v>
      </c>
      <c r="I42" s="29">
        <v>0</v>
      </c>
      <c r="J42" s="29">
        <v>0</v>
      </c>
      <c r="K42" s="428">
        <f t="shared" si="0"/>
        <v>0</v>
      </c>
      <c r="L42" s="41"/>
      <c r="M42" s="41"/>
      <c r="N42" s="41"/>
      <c r="O42" s="41"/>
      <c r="P42" s="41"/>
    </row>
    <row r="43" spans="1:16" ht="15" customHeight="1">
      <c r="A43" s="646"/>
      <c r="B43" s="651"/>
      <c r="C43" s="418" t="s">
        <v>27</v>
      </c>
      <c r="D43" s="38">
        <v>1344.288</v>
      </c>
      <c r="E43" s="30">
        <v>1178.1090000000002</v>
      </c>
      <c r="F43" s="30">
        <v>1257.3920000000001</v>
      </c>
      <c r="G43" s="424">
        <f t="shared" si="3"/>
        <v>3779.7889999999998</v>
      </c>
      <c r="H43" s="38">
        <v>14119.63</v>
      </c>
      <c r="I43" s="30">
        <v>12383.210000000001</v>
      </c>
      <c r="J43" s="30">
        <v>13140.688</v>
      </c>
      <c r="K43" s="429">
        <f t="shared" si="0"/>
        <v>39643.527999999998</v>
      </c>
      <c r="L43" s="41"/>
      <c r="M43" s="41"/>
      <c r="N43" s="41"/>
      <c r="O43" s="41"/>
      <c r="P43" s="41"/>
    </row>
    <row r="44" spans="1:16" ht="15" customHeight="1">
      <c r="A44" s="646"/>
      <c r="B44" s="653" t="s">
        <v>100</v>
      </c>
      <c r="C44" s="654"/>
      <c r="D44" s="39">
        <v>208.54900000000066</v>
      </c>
      <c r="E44" s="31">
        <v>156.72100000000023</v>
      </c>
      <c r="F44" s="31">
        <v>180.83400000000006</v>
      </c>
      <c r="G44" s="426">
        <f t="shared" si="3"/>
        <v>546.10400000000095</v>
      </c>
      <c r="H44" s="39">
        <v>2262.2090000000026</v>
      </c>
      <c r="I44" s="31">
        <v>1761.3952000000063</v>
      </c>
      <c r="J44" s="31">
        <v>1918.3350000000028</v>
      </c>
      <c r="K44" s="431">
        <f t="shared" si="0"/>
        <v>5941.9392000000116</v>
      </c>
      <c r="L44" s="41"/>
      <c r="M44" s="41"/>
      <c r="N44" s="41"/>
      <c r="O44" s="41"/>
      <c r="P44" s="41"/>
    </row>
    <row r="45" spans="1:16" ht="15" customHeight="1">
      <c r="A45" s="646"/>
      <c r="B45" s="653" t="s">
        <v>96</v>
      </c>
      <c r="C45" s="654"/>
      <c r="D45" s="39">
        <v>69914.71100000001</v>
      </c>
      <c r="E45" s="31">
        <v>57293.955999999991</v>
      </c>
      <c r="F45" s="31">
        <v>74938.270999999979</v>
      </c>
      <c r="G45" s="426">
        <f t="shared" si="3"/>
        <v>202146.93799999997</v>
      </c>
      <c r="H45" s="39">
        <v>745874.78473200009</v>
      </c>
      <c r="I45" s="31">
        <v>611202.3116880001</v>
      </c>
      <c r="J45" s="31">
        <v>798752.63216599997</v>
      </c>
      <c r="K45" s="431">
        <f t="shared" si="0"/>
        <v>2155829.7285860004</v>
      </c>
      <c r="L45" s="41"/>
      <c r="M45" s="41"/>
      <c r="N45" s="41"/>
      <c r="O45" s="41"/>
      <c r="P45" s="41"/>
    </row>
    <row r="46" spans="1:16" ht="15" customHeight="1">
      <c r="A46" s="646"/>
      <c r="B46" s="645" t="s">
        <v>32</v>
      </c>
      <c r="C46" s="419" t="s">
        <v>78</v>
      </c>
      <c r="D46" s="420">
        <v>1251855.2805963201</v>
      </c>
      <c r="E46" s="29">
        <v>1143362.4625984109</v>
      </c>
      <c r="F46" s="421">
        <v>1070402.7679452361</v>
      </c>
      <c r="G46" s="425">
        <f t="shared" si="3"/>
        <v>3465620.511139967</v>
      </c>
      <c r="H46" s="29">
        <v>13371596.440012002</v>
      </c>
      <c r="I46" s="29">
        <v>12216892.517188003</v>
      </c>
      <c r="J46" s="421">
        <v>11420705.687606074</v>
      </c>
      <c r="K46" s="430">
        <f t="shared" si="0"/>
        <v>37009194.64480608</v>
      </c>
      <c r="L46" s="41"/>
      <c r="M46" s="41"/>
      <c r="N46" s="41"/>
      <c r="O46" s="41"/>
      <c r="P46" s="41"/>
    </row>
    <row r="47" spans="1:16" ht="15" customHeight="1">
      <c r="A47" s="646"/>
      <c r="B47" s="650"/>
      <c r="C47" s="417" t="s">
        <v>109</v>
      </c>
      <c r="D47" s="420">
        <v>21253.869455344007</v>
      </c>
      <c r="E47" s="29">
        <v>21844.296182222639</v>
      </c>
      <c r="F47" s="29">
        <v>20771.465420680026</v>
      </c>
      <c r="G47" s="423">
        <f t="shared" si="3"/>
        <v>63869.631058246676</v>
      </c>
      <c r="H47" s="29">
        <v>227093.64446299998</v>
      </c>
      <c r="I47" s="29">
        <v>233520.44339458056</v>
      </c>
      <c r="J47" s="29">
        <v>221628.64232740575</v>
      </c>
      <c r="K47" s="428">
        <f t="shared" si="0"/>
        <v>682242.73018498626</v>
      </c>
      <c r="L47" s="41"/>
      <c r="M47" s="41"/>
      <c r="N47" s="41"/>
      <c r="O47" s="41"/>
      <c r="P47" s="41"/>
    </row>
    <row r="48" spans="1:16" ht="15" customHeight="1">
      <c r="A48" s="647"/>
      <c r="B48" s="651"/>
      <c r="C48" s="418" t="s">
        <v>27</v>
      </c>
      <c r="D48" s="38">
        <v>1273109.1500516641</v>
      </c>
      <c r="E48" s="30">
        <v>1165206.7587806336</v>
      </c>
      <c r="F48" s="30">
        <v>1091174.2333659162</v>
      </c>
      <c r="G48" s="424">
        <f>SUM(D48:F48)</f>
        <v>3529490.1421982138</v>
      </c>
      <c r="H48" s="38">
        <v>13598690.084475003</v>
      </c>
      <c r="I48" s="30">
        <v>12450412.960582584</v>
      </c>
      <c r="J48" s="30">
        <v>11642334.329933479</v>
      </c>
      <c r="K48" s="429">
        <f t="shared" si="0"/>
        <v>37691437.374991067</v>
      </c>
      <c r="L48" s="41"/>
      <c r="M48" s="41"/>
      <c r="N48" s="41"/>
      <c r="O48" s="41"/>
      <c r="P48" s="41"/>
    </row>
    <row r="49" spans="1:16" ht="0.9" customHeight="1">
      <c r="A49" s="32"/>
      <c r="B49" s="33"/>
      <c r="C49" s="34"/>
      <c r="D49" s="29"/>
      <c r="E49" s="29"/>
      <c r="F49" s="29"/>
      <c r="G49" s="1"/>
      <c r="H49" s="29"/>
      <c r="I49" s="29"/>
      <c r="J49" s="29"/>
      <c r="K49" s="1"/>
      <c r="L49" s="41"/>
      <c r="M49" s="41"/>
      <c r="N49" s="41"/>
      <c r="O49" s="41"/>
      <c r="P49" s="41"/>
    </row>
    <row r="50" spans="1:16" ht="0.9" customHeight="1">
      <c r="A50" s="32"/>
      <c r="B50" s="33"/>
      <c r="C50" s="34"/>
      <c r="D50" s="29"/>
      <c r="E50" s="29"/>
      <c r="F50" s="29"/>
      <c r="G50" s="1"/>
      <c r="H50" s="29"/>
      <c r="I50" s="29"/>
      <c r="J50" s="29"/>
      <c r="K50" s="1"/>
      <c r="L50" s="41"/>
      <c r="M50" s="41"/>
      <c r="N50" s="41"/>
      <c r="O50" s="41"/>
      <c r="P50" s="41"/>
    </row>
    <row r="51" spans="1:16" ht="0.9" customHeight="1">
      <c r="A51" s="35"/>
      <c r="B51" s="36"/>
      <c r="C51" s="37"/>
      <c r="D51" s="30"/>
      <c r="E51" s="30"/>
      <c r="F51" s="30"/>
      <c r="G51" s="10"/>
      <c r="H51" s="30"/>
      <c r="I51" s="30"/>
      <c r="J51" s="30"/>
      <c r="K51" s="10"/>
      <c r="L51" s="41"/>
      <c r="M51" s="41"/>
      <c r="N51" s="41"/>
      <c r="O51" s="41"/>
      <c r="P51" s="41"/>
    </row>
    <row r="52" spans="1:16" ht="15" customHeight="1">
      <c r="A52" s="652" t="s">
        <v>127</v>
      </c>
      <c r="B52" s="652"/>
      <c r="C52" s="652"/>
      <c r="D52" s="39">
        <v>3973.8774725003168</v>
      </c>
      <c r="E52" s="31">
        <v>1258.8134807781316</v>
      </c>
      <c r="F52" s="31">
        <v>5563.1238013021648</v>
      </c>
      <c r="G52" s="426">
        <f t="shared" si="3"/>
        <v>10795.814754580613</v>
      </c>
      <c r="H52" s="39">
        <v>51405.938269117847</v>
      </c>
      <c r="I52" s="31">
        <v>24365.25105698593</v>
      </c>
      <c r="J52" s="31">
        <v>75176.244514279068</v>
      </c>
      <c r="K52" s="431">
        <f>SUM(H52:J52)</f>
        <v>150947.43384038284</v>
      </c>
      <c r="L52" s="41"/>
      <c r="M52" s="41"/>
      <c r="N52" s="41"/>
      <c r="O52" s="41"/>
      <c r="P52" s="41"/>
    </row>
    <row r="53" spans="1:16" ht="5.0999999999999996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M53" s="41"/>
    </row>
    <row r="54" spans="1:16">
      <c r="A54" s="801" t="s">
        <v>298</v>
      </c>
      <c r="B54" s="801"/>
      <c r="C54" s="801"/>
      <c r="D54" s="801"/>
      <c r="E54" s="801"/>
      <c r="F54" s="801"/>
      <c r="G54" s="801"/>
      <c r="H54" s="801"/>
      <c r="I54" s="801"/>
      <c r="J54" s="801"/>
      <c r="K54" s="801"/>
    </row>
    <row r="55" spans="1:16">
      <c r="A55" s="801"/>
      <c r="B55" s="801"/>
      <c r="C55" s="801"/>
      <c r="D55" s="801"/>
      <c r="E55" s="801"/>
      <c r="F55" s="801"/>
      <c r="G55" s="801"/>
      <c r="H55" s="801"/>
      <c r="I55" s="801"/>
      <c r="J55" s="801"/>
      <c r="K55" s="801"/>
    </row>
    <row r="56" spans="1:16">
      <c r="A56" s="801"/>
      <c r="B56" s="801"/>
      <c r="C56" s="801"/>
      <c r="D56" s="801"/>
      <c r="E56" s="801"/>
      <c r="F56" s="801"/>
      <c r="G56" s="801"/>
      <c r="H56" s="801"/>
      <c r="I56" s="801"/>
      <c r="J56" s="801"/>
      <c r="K56" s="801"/>
    </row>
    <row r="57" spans="1:16">
      <c r="A57" s="801"/>
      <c r="B57" s="801"/>
      <c r="C57" s="801"/>
      <c r="D57" s="801"/>
      <c r="E57" s="801"/>
      <c r="F57" s="801"/>
      <c r="G57" s="801"/>
      <c r="H57" s="801"/>
      <c r="I57" s="801"/>
      <c r="J57" s="801"/>
      <c r="K57" s="801"/>
    </row>
  </sheetData>
  <mergeCells count="26">
    <mergeCell ref="A38:A48"/>
    <mergeCell ref="A52:C52"/>
    <mergeCell ref="A29:A37"/>
    <mergeCell ref="B29:B31"/>
    <mergeCell ref="B32:B34"/>
    <mergeCell ref="B35:B37"/>
    <mergeCell ref="B38:B40"/>
    <mergeCell ref="B41:B43"/>
    <mergeCell ref="B44:C44"/>
    <mergeCell ref="B45:C45"/>
    <mergeCell ref="A54:K57"/>
    <mergeCell ref="A2:K2"/>
    <mergeCell ref="D3:K3"/>
    <mergeCell ref="D5:G5"/>
    <mergeCell ref="H5:K5"/>
    <mergeCell ref="D4:K4"/>
    <mergeCell ref="B7:B9"/>
    <mergeCell ref="B10:B12"/>
    <mergeCell ref="B13:B15"/>
    <mergeCell ref="A7:A15"/>
    <mergeCell ref="B16:B19"/>
    <mergeCell ref="B20:B23"/>
    <mergeCell ref="B24:B27"/>
    <mergeCell ref="A16:A28"/>
    <mergeCell ref="B28:C28"/>
    <mergeCell ref="B46:B48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/>
  <dimension ref="A1:W44"/>
  <sheetViews>
    <sheetView showGridLines="0" zoomScaleNormal="100" zoomScaleSheetLayoutView="100" workbookViewId="0">
      <selection activeCell="B10" sqref="B10"/>
    </sheetView>
  </sheetViews>
  <sheetFormatPr defaultRowHeight="10.199999999999999"/>
  <cols>
    <col min="1" max="1" width="7.44140625" style="67" customWidth="1"/>
    <col min="2" max="7" width="7.33203125" style="67" customWidth="1"/>
    <col min="8" max="8" width="8" style="67" customWidth="1"/>
    <col min="9" max="9" width="8.33203125" style="67" customWidth="1"/>
    <col min="10" max="16" width="7.44140625" style="67" customWidth="1"/>
    <col min="17" max="17" width="8" style="67" customWidth="1"/>
    <col min="18" max="18" width="8.33203125" style="67" customWidth="1"/>
    <col min="19" max="19" width="7.44140625" style="67" customWidth="1"/>
    <col min="20" max="20" width="9.33203125" style="67" bestFit="1" customWidth="1"/>
    <col min="21" max="21" width="11.44140625" style="67" bestFit="1" customWidth="1"/>
    <col min="22" max="260" width="9.109375" style="67"/>
    <col min="261" max="273" width="10.6640625" style="67" customWidth="1"/>
    <col min="274" max="516" width="9.109375" style="67"/>
    <col min="517" max="529" width="10.6640625" style="67" customWidth="1"/>
    <col min="530" max="772" width="9.109375" style="67"/>
    <col min="773" max="785" width="10.6640625" style="67" customWidth="1"/>
    <col min="786" max="1028" width="9.109375" style="67"/>
    <col min="1029" max="1041" width="10.6640625" style="67" customWidth="1"/>
    <col min="1042" max="1284" width="9.109375" style="67"/>
    <col min="1285" max="1297" width="10.6640625" style="67" customWidth="1"/>
    <col min="1298" max="1540" width="9.109375" style="67"/>
    <col min="1541" max="1553" width="10.6640625" style="67" customWidth="1"/>
    <col min="1554" max="1796" width="9.109375" style="67"/>
    <col min="1797" max="1809" width="10.6640625" style="67" customWidth="1"/>
    <col min="1810" max="2052" width="9.109375" style="67"/>
    <col min="2053" max="2065" width="10.6640625" style="67" customWidth="1"/>
    <col min="2066" max="2308" width="9.109375" style="67"/>
    <col min="2309" max="2321" width="10.6640625" style="67" customWidth="1"/>
    <col min="2322" max="2564" width="9.109375" style="67"/>
    <col min="2565" max="2577" width="10.6640625" style="67" customWidth="1"/>
    <col min="2578" max="2820" width="9.109375" style="67"/>
    <col min="2821" max="2833" width="10.6640625" style="67" customWidth="1"/>
    <col min="2834" max="3076" width="9.109375" style="67"/>
    <col min="3077" max="3089" width="10.6640625" style="67" customWidth="1"/>
    <col min="3090" max="3332" width="9.109375" style="67"/>
    <col min="3333" max="3345" width="10.6640625" style="67" customWidth="1"/>
    <col min="3346" max="3588" width="9.109375" style="67"/>
    <col min="3589" max="3601" width="10.6640625" style="67" customWidth="1"/>
    <col min="3602" max="3844" width="9.109375" style="67"/>
    <col min="3845" max="3857" width="10.6640625" style="67" customWidth="1"/>
    <col min="3858" max="4100" width="9.109375" style="67"/>
    <col min="4101" max="4113" width="10.6640625" style="67" customWidth="1"/>
    <col min="4114" max="4356" width="9.109375" style="67"/>
    <col min="4357" max="4369" width="10.6640625" style="67" customWidth="1"/>
    <col min="4370" max="4612" width="9.109375" style="67"/>
    <col min="4613" max="4625" width="10.6640625" style="67" customWidth="1"/>
    <col min="4626" max="4868" width="9.109375" style="67"/>
    <col min="4869" max="4881" width="10.6640625" style="67" customWidth="1"/>
    <col min="4882" max="5124" width="9.109375" style="67"/>
    <col min="5125" max="5137" width="10.6640625" style="67" customWidth="1"/>
    <col min="5138" max="5380" width="9.109375" style="67"/>
    <col min="5381" max="5393" width="10.6640625" style="67" customWidth="1"/>
    <col min="5394" max="5636" width="9.109375" style="67"/>
    <col min="5637" max="5649" width="10.6640625" style="67" customWidth="1"/>
    <col min="5650" max="5892" width="9.109375" style="67"/>
    <col min="5893" max="5905" width="10.6640625" style="67" customWidth="1"/>
    <col min="5906" max="6148" width="9.109375" style="67"/>
    <col min="6149" max="6161" width="10.6640625" style="67" customWidth="1"/>
    <col min="6162" max="6404" width="9.109375" style="67"/>
    <col min="6405" max="6417" width="10.6640625" style="67" customWidth="1"/>
    <col min="6418" max="6660" width="9.109375" style="67"/>
    <col min="6661" max="6673" width="10.6640625" style="67" customWidth="1"/>
    <col min="6674" max="6916" width="9.109375" style="67"/>
    <col min="6917" max="6929" width="10.6640625" style="67" customWidth="1"/>
    <col min="6930" max="7172" width="9.109375" style="67"/>
    <col min="7173" max="7185" width="10.6640625" style="67" customWidth="1"/>
    <col min="7186" max="7428" width="9.109375" style="67"/>
    <col min="7429" max="7441" width="10.6640625" style="67" customWidth="1"/>
    <col min="7442" max="7684" width="9.109375" style="67"/>
    <col min="7685" max="7697" width="10.6640625" style="67" customWidth="1"/>
    <col min="7698" max="7940" width="9.109375" style="67"/>
    <col min="7941" max="7953" width="10.6640625" style="67" customWidth="1"/>
    <col min="7954" max="8196" width="9.109375" style="67"/>
    <col min="8197" max="8209" width="10.6640625" style="67" customWidth="1"/>
    <col min="8210" max="8452" width="9.109375" style="67"/>
    <col min="8453" max="8465" width="10.6640625" style="67" customWidth="1"/>
    <col min="8466" max="8708" width="9.109375" style="67"/>
    <col min="8709" max="8721" width="10.6640625" style="67" customWidth="1"/>
    <col min="8722" max="8964" width="9.109375" style="67"/>
    <col min="8965" max="8977" width="10.6640625" style="67" customWidth="1"/>
    <col min="8978" max="9220" width="9.109375" style="67"/>
    <col min="9221" max="9233" width="10.6640625" style="67" customWidth="1"/>
    <col min="9234" max="9476" width="9.109375" style="67"/>
    <col min="9477" max="9489" width="10.6640625" style="67" customWidth="1"/>
    <col min="9490" max="9732" width="9.109375" style="67"/>
    <col min="9733" max="9745" width="10.6640625" style="67" customWidth="1"/>
    <col min="9746" max="9988" width="9.109375" style="67"/>
    <col min="9989" max="10001" width="10.6640625" style="67" customWidth="1"/>
    <col min="10002" max="10244" width="9.109375" style="67"/>
    <col min="10245" max="10257" width="10.6640625" style="67" customWidth="1"/>
    <col min="10258" max="10500" width="9.109375" style="67"/>
    <col min="10501" max="10513" width="10.6640625" style="67" customWidth="1"/>
    <col min="10514" max="10756" width="9.109375" style="67"/>
    <col min="10757" max="10769" width="10.6640625" style="67" customWidth="1"/>
    <col min="10770" max="11012" width="9.109375" style="67"/>
    <col min="11013" max="11025" width="10.6640625" style="67" customWidth="1"/>
    <col min="11026" max="11268" width="9.109375" style="67"/>
    <col min="11269" max="11281" width="10.6640625" style="67" customWidth="1"/>
    <col min="11282" max="11524" width="9.109375" style="67"/>
    <col min="11525" max="11537" width="10.6640625" style="67" customWidth="1"/>
    <col min="11538" max="11780" width="9.109375" style="67"/>
    <col min="11781" max="11793" width="10.6640625" style="67" customWidth="1"/>
    <col min="11794" max="12036" width="9.109375" style="67"/>
    <col min="12037" max="12049" width="10.6640625" style="67" customWidth="1"/>
    <col min="12050" max="12292" width="9.109375" style="67"/>
    <col min="12293" max="12305" width="10.6640625" style="67" customWidth="1"/>
    <col min="12306" max="12548" width="9.109375" style="67"/>
    <col min="12549" max="12561" width="10.6640625" style="67" customWidth="1"/>
    <col min="12562" max="12804" width="9.109375" style="67"/>
    <col min="12805" max="12817" width="10.6640625" style="67" customWidth="1"/>
    <col min="12818" max="13060" width="9.109375" style="67"/>
    <col min="13061" max="13073" width="10.6640625" style="67" customWidth="1"/>
    <col min="13074" max="13316" width="9.109375" style="67"/>
    <col min="13317" max="13329" width="10.6640625" style="67" customWidth="1"/>
    <col min="13330" max="13572" width="9.109375" style="67"/>
    <col min="13573" max="13585" width="10.6640625" style="67" customWidth="1"/>
    <col min="13586" max="13828" width="9.109375" style="67"/>
    <col min="13829" max="13841" width="10.6640625" style="67" customWidth="1"/>
    <col min="13842" max="14084" width="9.109375" style="67"/>
    <col min="14085" max="14097" width="10.6640625" style="67" customWidth="1"/>
    <col min="14098" max="14340" width="9.109375" style="67"/>
    <col min="14341" max="14353" width="10.6640625" style="67" customWidth="1"/>
    <col min="14354" max="14596" width="9.109375" style="67"/>
    <col min="14597" max="14609" width="10.6640625" style="67" customWidth="1"/>
    <col min="14610" max="14852" width="9.109375" style="67"/>
    <col min="14853" max="14865" width="10.6640625" style="67" customWidth="1"/>
    <col min="14866" max="15108" width="9.109375" style="67"/>
    <col min="15109" max="15121" width="10.6640625" style="67" customWidth="1"/>
    <col min="15122" max="15364" width="9.109375" style="67"/>
    <col min="15365" max="15377" width="10.6640625" style="67" customWidth="1"/>
    <col min="15378" max="15620" width="9.109375" style="67"/>
    <col min="15621" max="15633" width="10.6640625" style="67" customWidth="1"/>
    <col min="15634" max="15876" width="9.109375" style="67"/>
    <col min="15877" max="15889" width="10.6640625" style="67" customWidth="1"/>
    <col min="15890" max="16132" width="9.109375" style="67"/>
    <col min="16133" max="16145" width="10.6640625" style="67" customWidth="1"/>
    <col min="16146" max="16384" width="9.109375" style="67"/>
  </cols>
  <sheetData>
    <row r="1" spans="1:23" ht="15.6">
      <c r="A1" s="655" t="s">
        <v>129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</row>
    <row r="2" spans="1:23" ht="6" customHeight="1">
      <c r="A2" s="200"/>
      <c r="B2" s="665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</row>
    <row r="3" spans="1:23" ht="15.9" customHeight="1">
      <c r="A3" s="441"/>
      <c r="B3" s="663">
        <v>2021</v>
      </c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</row>
    <row r="4" spans="1:23" ht="15.9" customHeight="1">
      <c r="A4" s="432"/>
      <c r="B4" s="660" t="s">
        <v>274</v>
      </c>
      <c r="C4" s="661"/>
      <c r="D4" s="661"/>
      <c r="E4" s="661"/>
      <c r="F4" s="661"/>
      <c r="G4" s="661"/>
      <c r="H4" s="661"/>
      <c r="I4" s="661"/>
      <c r="J4" s="661"/>
      <c r="K4" s="660" t="s">
        <v>275</v>
      </c>
      <c r="L4" s="661"/>
      <c r="M4" s="661"/>
      <c r="N4" s="661"/>
      <c r="O4" s="661"/>
      <c r="P4" s="661"/>
      <c r="Q4" s="661"/>
      <c r="R4" s="661"/>
      <c r="S4" s="661"/>
    </row>
    <row r="5" spans="1:23" ht="25.2" customHeight="1">
      <c r="A5" s="342"/>
      <c r="B5" s="656" t="s">
        <v>264</v>
      </c>
      <c r="C5" s="656"/>
      <c r="D5" s="656"/>
      <c r="E5" s="656" t="s">
        <v>265</v>
      </c>
      <c r="F5" s="656"/>
      <c r="G5" s="656"/>
      <c r="H5" s="657" t="s">
        <v>261</v>
      </c>
      <c r="I5" s="658" t="s">
        <v>260</v>
      </c>
      <c r="J5" s="659" t="s">
        <v>74</v>
      </c>
      <c r="K5" s="656" t="s">
        <v>264</v>
      </c>
      <c r="L5" s="656"/>
      <c r="M5" s="656"/>
      <c r="N5" s="656" t="s">
        <v>265</v>
      </c>
      <c r="O5" s="656"/>
      <c r="P5" s="656"/>
      <c r="Q5" s="657" t="s">
        <v>261</v>
      </c>
      <c r="R5" s="658" t="s">
        <v>260</v>
      </c>
      <c r="S5" s="659" t="s">
        <v>74</v>
      </c>
    </row>
    <row r="6" spans="1:23" ht="20.399999999999999">
      <c r="A6" s="433" t="s">
        <v>210</v>
      </c>
      <c r="B6" s="257" t="s">
        <v>23</v>
      </c>
      <c r="C6" s="255" t="s">
        <v>24</v>
      </c>
      <c r="D6" s="256" t="s">
        <v>263</v>
      </c>
      <c r="E6" s="257" t="s">
        <v>28</v>
      </c>
      <c r="F6" s="255" t="s">
        <v>29</v>
      </c>
      <c r="G6" s="256" t="s">
        <v>262</v>
      </c>
      <c r="H6" s="657"/>
      <c r="I6" s="658"/>
      <c r="J6" s="659"/>
      <c r="K6" s="257" t="s">
        <v>23</v>
      </c>
      <c r="L6" s="255" t="s">
        <v>24</v>
      </c>
      <c r="M6" s="256" t="s">
        <v>263</v>
      </c>
      <c r="N6" s="257" t="s">
        <v>28</v>
      </c>
      <c r="O6" s="255" t="s">
        <v>29</v>
      </c>
      <c r="P6" s="256" t="s">
        <v>262</v>
      </c>
      <c r="Q6" s="657"/>
      <c r="R6" s="658"/>
      <c r="S6" s="659"/>
    </row>
    <row r="7" spans="1:23" ht="12" customHeight="1">
      <c r="A7" s="434" t="s">
        <v>212</v>
      </c>
      <c r="B7" s="442">
        <v>3924.2500326039481</v>
      </c>
      <c r="C7" s="43">
        <v>3451.1586520247843</v>
      </c>
      <c r="D7" s="44">
        <v>473.0913805791638</v>
      </c>
      <c r="E7" s="45">
        <v>789.69179599999995</v>
      </c>
      <c r="F7" s="45">
        <v>2.6978270000000002</v>
      </c>
      <c r="G7" s="44">
        <v>786.99396899999999</v>
      </c>
      <c r="H7" s="46">
        <v>9.0499230000000015</v>
      </c>
      <c r="I7" s="46">
        <v>3.973877472500317</v>
      </c>
      <c r="J7" s="356">
        <v>1273.1091500516641</v>
      </c>
      <c r="K7" s="442">
        <v>41860.176082150996</v>
      </c>
      <c r="L7" s="43">
        <v>36831.828747453808</v>
      </c>
      <c r="M7" s="44">
        <v>5028.3473346971878</v>
      </c>
      <c r="N7" s="45">
        <v>8450.216527999999</v>
      </c>
      <c r="O7" s="45">
        <v>28.785749760999998</v>
      </c>
      <c r="P7" s="44">
        <v>8421.4307782389988</v>
      </c>
      <c r="Q7" s="46">
        <v>97.506033269700012</v>
      </c>
      <c r="R7" s="46">
        <v>51.405938269117847</v>
      </c>
      <c r="S7" s="356">
        <v>13598.690084475003</v>
      </c>
      <c r="T7" s="68"/>
      <c r="U7" s="203"/>
      <c r="V7" s="203"/>
      <c r="W7" s="203"/>
    </row>
    <row r="8" spans="1:23" ht="12" customHeight="1">
      <c r="A8" s="435" t="s">
        <v>213</v>
      </c>
      <c r="B8" s="442">
        <v>2861.3715631551599</v>
      </c>
      <c r="C8" s="45">
        <v>2327.7665878553048</v>
      </c>
      <c r="D8" s="47">
        <v>533.60497529985514</v>
      </c>
      <c r="E8" s="45">
        <v>624.79144200000007</v>
      </c>
      <c r="F8" s="45">
        <v>3.5317380000000003</v>
      </c>
      <c r="G8" s="47">
        <v>621.25970400000006</v>
      </c>
      <c r="H8" s="48">
        <v>9.0832660000000001</v>
      </c>
      <c r="I8" s="48">
        <v>1.2588134807781317</v>
      </c>
      <c r="J8" s="357">
        <v>1165.2067587806337</v>
      </c>
      <c r="K8" s="442">
        <v>30521.533250960001</v>
      </c>
      <c r="L8" s="45">
        <v>24835.738430450201</v>
      </c>
      <c r="M8" s="47">
        <v>5685.7948205098</v>
      </c>
      <c r="N8" s="45">
        <v>6679.6841591509992</v>
      </c>
      <c r="O8" s="45">
        <v>37.696117206999993</v>
      </c>
      <c r="P8" s="47">
        <v>6641.9880419439996</v>
      </c>
      <c r="Q8" s="48">
        <v>98.264847071800006</v>
      </c>
      <c r="R8" s="48">
        <v>24.36525105698593</v>
      </c>
      <c r="S8" s="357">
        <v>12450.412960582584</v>
      </c>
      <c r="T8" s="58"/>
      <c r="U8" s="203"/>
      <c r="V8" s="203"/>
      <c r="W8" s="203"/>
    </row>
    <row r="9" spans="1:23" ht="12" customHeight="1">
      <c r="A9" s="436" t="s">
        <v>214</v>
      </c>
      <c r="B9" s="443">
        <v>4062.4285724960346</v>
      </c>
      <c r="C9" s="49">
        <v>3248.4701769314206</v>
      </c>
      <c r="D9" s="50">
        <v>813.95839556461397</v>
      </c>
      <c r="E9" s="51">
        <v>271.89667100000003</v>
      </c>
      <c r="F9" s="49">
        <v>11.090530999999999</v>
      </c>
      <c r="G9" s="50">
        <v>260.80614000000003</v>
      </c>
      <c r="H9" s="52">
        <v>10.846574</v>
      </c>
      <c r="I9" s="52">
        <v>5.5631238013021651</v>
      </c>
      <c r="J9" s="51">
        <v>1091.1742333659163</v>
      </c>
      <c r="K9" s="443">
        <v>43323.269209140002</v>
      </c>
      <c r="L9" s="49">
        <v>34660.552606424506</v>
      </c>
      <c r="M9" s="50">
        <v>8662.7166027154963</v>
      </c>
      <c r="N9" s="51">
        <v>2905.2380152590003</v>
      </c>
      <c r="O9" s="49">
        <v>118.320072782</v>
      </c>
      <c r="P9" s="50">
        <v>2786.9179424770005</v>
      </c>
      <c r="Q9" s="52">
        <v>117.52354022669999</v>
      </c>
      <c r="R9" s="52">
        <v>75.176244514279063</v>
      </c>
      <c r="S9" s="51">
        <v>11642.334329933479</v>
      </c>
      <c r="T9" s="202"/>
      <c r="U9" s="203"/>
      <c r="V9" s="203"/>
      <c r="W9" s="203"/>
    </row>
    <row r="10" spans="1:23" ht="12" customHeight="1">
      <c r="A10" s="434" t="s">
        <v>215</v>
      </c>
      <c r="B10" s="442"/>
      <c r="C10" s="45"/>
      <c r="D10" s="44"/>
      <c r="E10" s="45"/>
      <c r="F10" s="45"/>
      <c r="G10" s="44"/>
      <c r="H10" s="46"/>
      <c r="I10" s="46"/>
      <c r="J10" s="356"/>
      <c r="K10" s="442"/>
      <c r="L10" s="45"/>
      <c r="M10" s="44"/>
      <c r="N10" s="45"/>
      <c r="O10" s="45"/>
      <c r="P10" s="44"/>
      <c r="Q10" s="46"/>
      <c r="R10" s="46"/>
      <c r="S10" s="356"/>
      <c r="T10" s="58"/>
      <c r="U10" s="203"/>
      <c r="V10" s="203"/>
      <c r="W10" s="203"/>
    </row>
    <row r="11" spans="1:23" ht="12" customHeight="1">
      <c r="A11" s="435" t="s">
        <v>216</v>
      </c>
      <c r="B11" s="442"/>
      <c r="C11" s="45"/>
      <c r="D11" s="47"/>
      <c r="E11" s="45"/>
      <c r="F11" s="45"/>
      <c r="G11" s="47"/>
      <c r="H11" s="48"/>
      <c r="I11" s="48"/>
      <c r="J11" s="357"/>
      <c r="K11" s="442"/>
      <c r="L11" s="45"/>
      <c r="M11" s="47"/>
      <c r="N11" s="45"/>
      <c r="O11" s="45"/>
      <c r="P11" s="47"/>
      <c r="Q11" s="48"/>
      <c r="R11" s="48"/>
      <c r="S11" s="357"/>
      <c r="T11" s="58"/>
      <c r="U11" s="203"/>
      <c r="V11" s="203"/>
      <c r="W11" s="203"/>
    </row>
    <row r="12" spans="1:23" ht="12" customHeight="1">
      <c r="A12" s="436" t="s">
        <v>217</v>
      </c>
      <c r="B12" s="443"/>
      <c r="C12" s="49"/>
      <c r="D12" s="50"/>
      <c r="E12" s="51"/>
      <c r="F12" s="49"/>
      <c r="G12" s="50"/>
      <c r="H12" s="52"/>
      <c r="I12" s="52"/>
      <c r="J12" s="51"/>
      <c r="K12" s="443"/>
      <c r="L12" s="49"/>
      <c r="M12" s="50"/>
      <c r="N12" s="51"/>
      <c r="O12" s="49"/>
      <c r="P12" s="50"/>
      <c r="Q12" s="52"/>
      <c r="R12" s="52"/>
      <c r="S12" s="51"/>
      <c r="T12" s="58"/>
      <c r="U12" s="203"/>
      <c r="V12" s="203"/>
      <c r="W12" s="203"/>
    </row>
    <row r="13" spans="1:23" ht="12" customHeight="1">
      <c r="A13" s="434" t="s">
        <v>218</v>
      </c>
      <c r="B13" s="442"/>
      <c r="C13" s="45"/>
      <c r="D13" s="44"/>
      <c r="E13" s="45"/>
      <c r="F13" s="45"/>
      <c r="G13" s="44"/>
      <c r="H13" s="46"/>
      <c r="I13" s="46"/>
      <c r="J13" s="356"/>
      <c r="K13" s="442"/>
      <c r="L13" s="45"/>
      <c r="M13" s="44"/>
      <c r="N13" s="45"/>
      <c r="O13" s="45"/>
      <c r="P13" s="44"/>
      <c r="Q13" s="46"/>
      <c r="R13" s="46"/>
      <c r="S13" s="356"/>
      <c r="T13" s="58"/>
      <c r="U13" s="203"/>
      <c r="V13" s="203"/>
      <c r="W13" s="203"/>
    </row>
    <row r="14" spans="1:23" ht="12" customHeight="1">
      <c r="A14" s="435" t="s">
        <v>219</v>
      </c>
      <c r="B14" s="442"/>
      <c r="C14" s="45"/>
      <c r="D14" s="47"/>
      <c r="E14" s="45"/>
      <c r="F14" s="45"/>
      <c r="G14" s="47"/>
      <c r="H14" s="48"/>
      <c r="I14" s="48"/>
      <c r="J14" s="357"/>
      <c r="K14" s="442"/>
      <c r="L14" s="45"/>
      <c r="M14" s="47"/>
      <c r="N14" s="45"/>
      <c r="O14" s="45"/>
      <c r="P14" s="47"/>
      <c r="Q14" s="48"/>
      <c r="R14" s="48"/>
      <c r="S14" s="357"/>
      <c r="T14" s="58"/>
      <c r="U14" s="203"/>
      <c r="V14" s="203"/>
      <c r="W14" s="203"/>
    </row>
    <row r="15" spans="1:23" ht="12" customHeight="1">
      <c r="A15" s="436" t="s">
        <v>220</v>
      </c>
      <c r="B15" s="443"/>
      <c r="C15" s="49"/>
      <c r="D15" s="50"/>
      <c r="E15" s="51"/>
      <c r="F15" s="49"/>
      <c r="G15" s="50"/>
      <c r="H15" s="52"/>
      <c r="I15" s="52"/>
      <c r="J15" s="51"/>
      <c r="K15" s="443"/>
      <c r="L15" s="49"/>
      <c r="M15" s="50"/>
      <c r="N15" s="51"/>
      <c r="O15" s="49"/>
      <c r="P15" s="50"/>
      <c r="Q15" s="52"/>
      <c r="R15" s="52"/>
      <c r="S15" s="51"/>
      <c r="T15" s="58"/>
      <c r="U15" s="203"/>
      <c r="V15" s="203"/>
      <c r="W15" s="203"/>
    </row>
    <row r="16" spans="1:23" ht="12" customHeight="1">
      <c r="A16" s="434" t="s">
        <v>221</v>
      </c>
      <c r="B16" s="442"/>
      <c r="C16" s="45"/>
      <c r="D16" s="44"/>
      <c r="E16" s="45"/>
      <c r="F16" s="45"/>
      <c r="G16" s="44"/>
      <c r="H16" s="46"/>
      <c r="I16" s="46"/>
      <c r="J16" s="356"/>
      <c r="K16" s="442"/>
      <c r="L16" s="45"/>
      <c r="M16" s="44"/>
      <c r="N16" s="45"/>
      <c r="O16" s="45"/>
      <c r="P16" s="44"/>
      <c r="Q16" s="46"/>
      <c r="R16" s="46"/>
      <c r="S16" s="356"/>
      <c r="T16" s="58"/>
      <c r="U16" s="203"/>
      <c r="V16" s="203"/>
      <c r="W16" s="203"/>
    </row>
    <row r="17" spans="1:23" ht="12" customHeight="1">
      <c r="A17" s="435" t="s">
        <v>222</v>
      </c>
      <c r="B17" s="442"/>
      <c r="C17" s="45"/>
      <c r="D17" s="47"/>
      <c r="E17" s="45"/>
      <c r="F17" s="45"/>
      <c r="G17" s="47"/>
      <c r="H17" s="48"/>
      <c r="I17" s="48"/>
      <c r="J17" s="357"/>
      <c r="K17" s="442"/>
      <c r="L17" s="45"/>
      <c r="M17" s="47"/>
      <c r="N17" s="45"/>
      <c r="O17" s="45"/>
      <c r="P17" s="47"/>
      <c r="Q17" s="48"/>
      <c r="R17" s="48"/>
      <c r="S17" s="357"/>
      <c r="T17" s="58"/>
      <c r="U17" s="203"/>
      <c r="V17" s="203"/>
      <c r="W17" s="203"/>
    </row>
    <row r="18" spans="1:23" ht="12" customHeight="1">
      <c r="A18" s="436" t="s">
        <v>223</v>
      </c>
      <c r="B18" s="443"/>
      <c r="C18" s="49"/>
      <c r="D18" s="50"/>
      <c r="E18" s="51"/>
      <c r="F18" s="49"/>
      <c r="G18" s="50"/>
      <c r="H18" s="52"/>
      <c r="I18" s="52"/>
      <c r="J18" s="51"/>
      <c r="K18" s="443"/>
      <c r="L18" s="49"/>
      <c r="M18" s="50"/>
      <c r="N18" s="51"/>
      <c r="O18" s="49"/>
      <c r="P18" s="50"/>
      <c r="Q18" s="52"/>
      <c r="R18" s="52"/>
      <c r="S18" s="51"/>
      <c r="T18" s="58"/>
      <c r="U18" s="203"/>
      <c r="V18" s="203"/>
      <c r="W18" s="203"/>
    </row>
    <row r="19" spans="1:23" ht="12" customHeight="1">
      <c r="A19" s="437" t="s">
        <v>52</v>
      </c>
      <c r="B19" s="444">
        <f>SUM(B7:B9)</f>
        <v>10848.050168255144</v>
      </c>
      <c r="C19" s="258">
        <f>SUM(C7:C9)</f>
        <v>9027.3954168115088</v>
      </c>
      <c r="D19" s="259">
        <f t="shared" ref="D19:J19" si="0">SUM(D7:D9)</f>
        <v>1820.6547514436329</v>
      </c>
      <c r="E19" s="258">
        <f t="shared" si="0"/>
        <v>1686.379909</v>
      </c>
      <c r="F19" s="258">
        <f t="shared" si="0"/>
        <v>17.320095999999999</v>
      </c>
      <c r="G19" s="259">
        <f t="shared" si="0"/>
        <v>1669.0598130000003</v>
      </c>
      <c r="H19" s="260">
        <f t="shared" si="0"/>
        <v>28.979763000000002</v>
      </c>
      <c r="I19" s="260">
        <f t="shared" si="0"/>
        <v>10.795814754580615</v>
      </c>
      <c r="J19" s="358">
        <f t="shared" si="0"/>
        <v>3529.490142198214</v>
      </c>
      <c r="K19" s="444">
        <f>SUM(K7:K9)</f>
        <v>115704.97854225099</v>
      </c>
      <c r="L19" s="258">
        <f t="shared" ref="L19:S19" si="1">SUM(L7:L9)</f>
        <v>96328.119784328519</v>
      </c>
      <c r="M19" s="259">
        <f t="shared" si="1"/>
        <v>19376.858757922484</v>
      </c>
      <c r="N19" s="258">
        <f t="shared" si="1"/>
        <v>18035.13870241</v>
      </c>
      <c r="O19" s="258">
        <f t="shared" si="1"/>
        <v>184.80193974999997</v>
      </c>
      <c r="P19" s="259">
        <f t="shared" si="1"/>
        <v>17850.336762659997</v>
      </c>
      <c r="Q19" s="260">
        <f t="shared" si="1"/>
        <v>313.2944205682</v>
      </c>
      <c r="R19" s="260">
        <f t="shared" si="1"/>
        <v>150.94743384038284</v>
      </c>
      <c r="S19" s="358">
        <f t="shared" si="1"/>
        <v>37691.437374991066</v>
      </c>
    </row>
    <row r="20" spans="1:23" ht="12" customHeight="1">
      <c r="A20" s="438" t="s">
        <v>61</v>
      </c>
      <c r="B20" s="554">
        <f>SUM(B10:B12)</f>
        <v>0</v>
      </c>
      <c r="C20" s="555">
        <f>SUM(C10:C12)</f>
        <v>0</v>
      </c>
      <c r="D20" s="556">
        <f t="shared" ref="D20:J20" si="2">SUM(D10:D12)</f>
        <v>0</v>
      </c>
      <c r="E20" s="555">
        <f t="shared" si="2"/>
        <v>0</v>
      </c>
      <c r="F20" s="555">
        <f t="shared" si="2"/>
        <v>0</v>
      </c>
      <c r="G20" s="556">
        <f t="shared" si="2"/>
        <v>0</v>
      </c>
      <c r="H20" s="557">
        <f t="shared" si="2"/>
        <v>0</v>
      </c>
      <c r="I20" s="557">
        <f t="shared" si="2"/>
        <v>0</v>
      </c>
      <c r="J20" s="554">
        <f t="shared" si="2"/>
        <v>0</v>
      </c>
      <c r="K20" s="554">
        <f>SUM(K10:K12)</f>
        <v>0</v>
      </c>
      <c r="L20" s="555">
        <f t="shared" ref="L20:S20" si="3">SUM(L10:L12)</f>
        <v>0</v>
      </c>
      <c r="M20" s="556">
        <f t="shared" si="3"/>
        <v>0</v>
      </c>
      <c r="N20" s="555">
        <f t="shared" si="3"/>
        <v>0</v>
      </c>
      <c r="O20" s="555">
        <f t="shared" si="3"/>
        <v>0</v>
      </c>
      <c r="P20" s="556">
        <f t="shared" si="3"/>
        <v>0</v>
      </c>
      <c r="Q20" s="557">
        <f t="shared" si="3"/>
        <v>0</v>
      </c>
      <c r="R20" s="557">
        <f t="shared" si="3"/>
        <v>0</v>
      </c>
      <c r="S20" s="554">
        <f t="shared" si="3"/>
        <v>0</v>
      </c>
    </row>
    <row r="21" spans="1:23" ht="12" customHeight="1">
      <c r="A21" s="438" t="s">
        <v>73</v>
      </c>
      <c r="B21" s="554">
        <f>SUM(B13:B15)</f>
        <v>0</v>
      </c>
      <c r="C21" s="555">
        <f>SUM(C13:C15)</f>
        <v>0</v>
      </c>
      <c r="D21" s="556">
        <f t="shared" ref="D21:J21" si="4">SUM(D13:D15)</f>
        <v>0</v>
      </c>
      <c r="E21" s="555">
        <f t="shared" si="4"/>
        <v>0</v>
      </c>
      <c r="F21" s="555">
        <f t="shared" si="4"/>
        <v>0</v>
      </c>
      <c r="G21" s="556">
        <f t="shared" si="4"/>
        <v>0</v>
      </c>
      <c r="H21" s="557">
        <f t="shared" si="4"/>
        <v>0</v>
      </c>
      <c r="I21" s="557">
        <f>SUM(I13:I15)</f>
        <v>0</v>
      </c>
      <c r="J21" s="554">
        <f t="shared" si="4"/>
        <v>0</v>
      </c>
      <c r="K21" s="554">
        <f>SUM(K13:K15)</f>
        <v>0</v>
      </c>
      <c r="L21" s="555">
        <f t="shared" ref="L21:S21" si="5">SUM(L13:L15)</f>
        <v>0</v>
      </c>
      <c r="M21" s="556">
        <f t="shared" si="5"/>
        <v>0</v>
      </c>
      <c r="N21" s="555">
        <f t="shared" si="5"/>
        <v>0</v>
      </c>
      <c r="O21" s="555">
        <f t="shared" si="5"/>
        <v>0</v>
      </c>
      <c r="P21" s="556">
        <f t="shared" si="5"/>
        <v>0</v>
      </c>
      <c r="Q21" s="557">
        <f t="shared" si="5"/>
        <v>0</v>
      </c>
      <c r="R21" s="557">
        <f t="shared" si="5"/>
        <v>0</v>
      </c>
      <c r="S21" s="554">
        <f t="shared" si="5"/>
        <v>0</v>
      </c>
    </row>
    <row r="22" spans="1:23" ht="12" customHeight="1">
      <c r="A22" s="439" t="s">
        <v>62</v>
      </c>
      <c r="B22" s="558">
        <f>SUM(B16:B18)</f>
        <v>0</v>
      </c>
      <c r="C22" s="559">
        <f>SUM(C16:C18)</f>
        <v>0</v>
      </c>
      <c r="D22" s="560">
        <f t="shared" ref="D22:J22" si="6">SUM(D16:D18)</f>
        <v>0</v>
      </c>
      <c r="E22" s="558">
        <f t="shared" si="6"/>
        <v>0</v>
      </c>
      <c r="F22" s="559">
        <f t="shared" si="6"/>
        <v>0</v>
      </c>
      <c r="G22" s="560">
        <f t="shared" si="6"/>
        <v>0</v>
      </c>
      <c r="H22" s="561">
        <f t="shared" si="6"/>
        <v>0</v>
      </c>
      <c r="I22" s="561">
        <f t="shared" si="6"/>
        <v>0</v>
      </c>
      <c r="J22" s="558">
        <f t="shared" si="6"/>
        <v>0</v>
      </c>
      <c r="K22" s="558">
        <f>SUM(K16:K18)</f>
        <v>0</v>
      </c>
      <c r="L22" s="559">
        <f t="shared" ref="L22:R22" si="7">SUM(L16:L18)</f>
        <v>0</v>
      </c>
      <c r="M22" s="560">
        <f t="shared" si="7"/>
        <v>0</v>
      </c>
      <c r="N22" s="558">
        <f t="shared" si="7"/>
        <v>0</v>
      </c>
      <c r="O22" s="559">
        <f t="shared" si="7"/>
        <v>0</v>
      </c>
      <c r="P22" s="560">
        <f t="shared" si="7"/>
        <v>0</v>
      </c>
      <c r="Q22" s="561">
        <f t="shared" si="7"/>
        <v>0</v>
      </c>
      <c r="R22" s="561">
        <f t="shared" si="7"/>
        <v>0</v>
      </c>
      <c r="S22" s="558">
        <f>SUM(S16:S18)</f>
        <v>0</v>
      </c>
    </row>
    <row r="23" spans="1:23" ht="12" customHeight="1">
      <c r="A23" s="434" t="s">
        <v>63</v>
      </c>
      <c r="B23" s="566">
        <f>SUM(B7:B12)</f>
        <v>10848.050168255144</v>
      </c>
      <c r="C23" s="567">
        <f>SUM(C7:C12)</f>
        <v>9027.3954168115088</v>
      </c>
      <c r="D23" s="568">
        <f t="shared" ref="D23:J23" si="8">SUM(D7:D12)</f>
        <v>1820.6547514436329</v>
      </c>
      <c r="E23" s="567">
        <f t="shared" si="8"/>
        <v>1686.379909</v>
      </c>
      <c r="F23" s="567">
        <f t="shared" si="8"/>
        <v>17.320095999999999</v>
      </c>
      <c r="G23" s="568">
        <f t="shared" si="8"/>
        <v>1669.0598130000003</v>
      </c>
      <c r="H23" s="569">
        <f t="shared" si="8"/>
        <v>28.979763000000002</v>
      </c>
      <c r="I23" s="569">
        <f t="shared" si="8"/>
        <v>10.795814754580615</v>
      </c>
      <c r="J23" s="570">
        <f t="shared" si="8"/>
        <v>3529.490142198214</v>
      </c>
      <c r="K23" s="566">
        <f>SUM(K7:K12)</f>
        <v>115704.97854225099</v>
      </c>
      <c r="L23" s="567">
        <f t="shared" ref="L23:S23" si="9">SUM(L7:L12)</f>
        <v>96328.119784328519</v>
      </c>
      <c r="M23" s="568">
        <f t="shared" si="9"/>
        <v>19376.858757922484</v>
      </c>
      <c r="N23" s="567">
        <f t="shared" si="9"/>
        <v>18035.13870241</v>
      </c>
      <c r="O23" s="567">
        <f t="shared" si="9"/>
        <v>184.80193974999997</v>
      </c>
      <c r="P23" s="568">
        <f t="shared" si="9"/>
        <v>17850.336762659997</v>
      </c>
      <c r="Q23" s="569">
        <f t="shared" si="9"/>
        <v>313.2944205682</v>
      </c>
      <c r="R23" s="569">
        <f t="shared" si="9"/>
        <v>150.94743384038284</v>
      </c>
      <c r="S23" s="570">
        <f t="shared" si="9"/>
        <v>37691.437374991066</v>
      </c>
    </row>
    <row r="24" spans="1:23" ht="12" customHeight="1">
      <c r="A24" s="436" t="s">
        <v>64</v>
      </c>
      <c r="B24" s="571">
        <f>SUM(B13:B18)</f>
        <v>0</v>
      </c>
      <c r="C24" s="572">
        <f>SUM(C13:C18)</f>
        <v>0</v>
      </c>
      <c r="D24" s="573">
        <f t="shared" ref="D24:J24" si="10">SUM(D13:D18)</f>
        <v>0</v>
      </c>
      <c r="E24" s="571">
        <f t="shared" si="10"/>
        <v>0</v>
      </c>
      <c r="F24" s="572">
        <f t="shared" si="10"/>
        <v>0</v>
      </c>
      <c r="G24" s="573">
        <f t="shared" si="10"/>
        <v>0</v>
      </c>
      <c r="H24" s="574">
        <f t="shared" si="10"/>
        <v>0</v>
      </c>
      <c r="I24" s="574">
        <f t="shared" si="10"/>
        <v>0</v>
      </c>
      <c r="J24" s="571">
        <f t="shared" si="10"/>
        <v>0</v>
      </c>
      <c r="K24" s="571">
        <f>SUM(K13:K18)</f>
        <v>0</v>
      </c>
      <c r="L24" s="572">
        <f t="shared" ref="L24:S24" si="11">SUM(L13:L18)</f>
        <v>0</v>
      </c>
      <c r="M24" s="573">
        <f t="shared" si="11"/>
        <v>0</v>
      </c>
      <c r="N24" s="571">
        <f t="shared" si="11"/>
        <v>0</v>
      </c>
      <c r="O24" s="572">
        <f t="shared" si="11"/>
        <v>0</v>
      </c>
      <c r="P24" s="573">
        <f t="shared" si="11"/>
        <v>0</v>
      </c>
      <c r="Q24" s="574">
        <f t="shared" si="11"/>
        <v>0</v>
      </c>
      <c r="R24" s="574">
        <f t="shared" si="11"/>
        <v>0</v>
      </c>
      <c r="S24" s="571">
        <f t="shared" si="11"/>
        <v>0</v>
      </c>
    </row>
    <row r="25" spans="1:23" ht="12" customHeight="1">
      <c r="A25" s="440" t="s">
        <v>224</v>
      </c>
      <c r="B25" s="562">
        <f>SUM(B7:B18)</f>
        <v>10848.050168255144</v>
      </c>
      <c r="C25" s="563">
        <f>SUM(C7:C18)</f>
        <v>9027.3954168115088</v>
      </c>
      <c r="D25" s="564">
        <f t="shared" ref="D25:J25" si="12">SUM(D7:D18)</f>
        <v>1820.6547514436329</v>
      </c>
      <c r="E25" s="562">
        <f t="shared" si="12"/>
        <v>1686.379909</v>
      </c>
      <c r="F25" s="563">
        <f t="shared" si="12"/>
        <v>17.320095999999999</v>
      </c>
      <c r="G25" s="564">
        <f t="shared" si="12"/>
        <v>1669.0598130000003</v>
      </c>
      <c r="H25" s="565">
        <f t="shared" si="12"/>
        <v>28.979763000000002</v>
      </c>
      <c r="I25" s="565">
        <f t="shared" si="12"/>
        <v>10.795814754580615</v>
      </c>
      <c r="J25" s="562">
        <f t="shared" si="12"/>
        <v>3529.490142198214</v>
      </c>
      <c r="K25" s="562">
        <f>SUM(K7:K18)</f>
        <v>115704.97854225099</v>
      </c>
      <c r="L25" s="563">
        <f t="shared" ref="L25:S25" si="13">SUM(L7:L18)</f>
        <v>96328.119784328519</v>
      </c>
      <c r="M25" s="564">
        <f t="shared" si="13"/>
        <v>19376.858757922484</v>
      </c>
      <c r="N25" s="562">
        <f t="shared" si="13"/>
        <v>18035.13870241</v>
      </c>
      <c r="O25" s="563">
        <f t="shared" si="13"/>
        <v>184.80193974999997</v>
      </c>
      <c r="P25" s="564">
        <f t="shared" si="13"/>
        <v>17850.336762659997</v>
      </c>
      <c r="Q25" s="565">
        <f t="shared" si="13"/>
        <v>313.2944205682</v>
      </c>
      <c r="R25" s="565">
        <f t="shared" si="13"/>
        <v>150.94743384038284</v>
      </c>
      <c r="S25" s="562">
        <f t="shared" si="13"/>
        <v>37691.437374991066</v>
      </c>
    </row>
    <row r="26" spans="1:23" ht="8.1" customHeight="1"/>
    <row r="27" spans="1:23" ht="12.9" customHeight="1">
      <c r="A27" s="662" t="s">
        <v>282</v>
      </c>
      <c r="B27" s="662"/>
      <c r="C27" s="662"/>
      <c r="D27" s="662"/>
      <c r="E27" s="662"/>
      <c r="F27" s="662"/>
      <c r="G27" s="662"/>
      <c r="H27" s="662"/>
      <c r="I27" s="662"/>
      <c r="J27" s="149"/>
      <c r="K27" s="662" t="s">
        <v>283</v>
      </c>
      <c r="L27" s="662"/>
      <c r="M27" s="662"/>
      <c r="N27" s="662"/>
      <c r="O27" s="662"/>
      <c r="P27" s="662"/>
      <c r="Q27" s="662"/>
      <c r="R27" s="662"/>
      <c r="S27" s="662"/>
    </row>
    <row r="28" spans="1:23" ht="8.1" customHeight="1">
      <c r="D28" s="208"/>
      <c r="E28" s="209" t="s">
        <v>292</v>
      </c>
      <c r="F28" s="209" t="s">
        <v>293</v>
      </c>
      <c r="G28" s="69"/>
      <c r="H28" s="69"/>
      <c r="L28" s="69"/>
      <c r="M28" s="209"/>
      <c r="N28" s="209" t="s">
        <v>294</v>
      </c>
      <c r="O28" s="208" t="s">
        <v>295</v>
      </c>
    </row>
    <row r="29" spans="1:23" ht="8.1" customHeight="1">
      <c r="D29" s="208" t="str">
        <f>A7</f>
        <v>Leden</v>
      </c>
      <c r="E29" s="209">
        <f>B7</f>
        <v>3924.2500326039481</v>
      </c>
      <c r="F29" s="209">
        <f>C7*-1</f>
        <v>-3451.1586520247843</v>
      </c>
      <c r="G29" s="69"/>
      <c r="L29" s="69"/>
      <c r="M29" s="209" t="str">
        <f>A7</f>
        <v>Leden</v>
      </c>
      <c r="N29" s="209">
        <f>E7</f>
        <v>789.69179599999995</v>
      </c>
      <c r="O29" s="209">
        <f>F7*-1</f>
        <v>-2.6978270000000002</v>
      </c>
    </row>
    <row r="30" spans="1:23" ht="8.1" customHeight="1">
      <c r="D30" s="208" t="str">
        <f t="shared" ref="D30:D40" si="14">A8</f>
        <v>Únor</v>
      </c>
      <c r="E30" s="209">
        <f t="shared" ref="E30:E40" si="15">B8</f>
        <v>2861.3715631551599</v>
      </c>
      <c r="F30" s="209">
        <f t="shared" ref="F30:F40" si="16">C8*-1</f>
        <v>-2327.7665878553048</v>
      </c>
      <c r="G30" s="69"/>
      <c r="L30" s="69"/>
      <c r="M30" s="209" t="str">
        <f t="shared" ref="M30:M40" si="17">A8</f>
        <v>Únor</v>
      </c>
      <c r="N30" s="209">
        <f t="shared" ref="N30:N40" si="18">E8</f>
        <v>624.79144200000007</v>
      </c>
      <c r="O30" s="209">
        <f t="shared" ref="O30:O40" si="19">F8*-1</f>
        <v>-3.5317380000000003</v>
      </c>
    </row>
    <row r="31" spans="1:23" ht="8.1" customHeight="1">
      <c r="D31" s="208" t="str">
        <f t="shared" si="14"/>
        <v>Březen</v>
      </c>
      <c r="E31" s="209">
        <f t="shared" si="15"/>
        <v>4062.4285724960346</v>
      </c>
      <c r="F31" s="209">
        <f t="shared" si="16"/>
        <v>-3248.4701769314206</v>
      </c>
      <c r="G31" s="69"/>
      <c r="L31" s="69"/>
      <c r="M31" s="209" t="str">
        <f t="shared" si="17"/>
        <v>Březen</v>
      </c>
      <c r="N31" s="209">
        <f t="shared" si="18"/>
        <v>271.89667100000003</v>
      </c>
      <c r="O31" s="209">
        <f t="shared" si="19"/>
        <v>-11.090530999999999</v>
      </c>
    </row>
    <row r="32" spans="1:23" ht="8.1" customHeight="1">
      <c r="D32" s="208" t="str">
        <f t="shared" si="14"/>
        <v>Duben</v>
      </c>
      <c r="E32" s="209">
        <f t="shared" si="15"/>
        <v>0</v>
      </c>
      <c r="F32" s="209">
        <f t="shared" si="16"/>
        <v>0</v>
      </c>
      <c r="G32" s="69"/>
      <c r="L32" s="69"/>
      <c r="M32" s="209" t="str">
        <f t="shared" si="17"/>
        <v>Duben</v>
      </c>
      <c r="N32" s="209">
        <f t="shared" si="18"/>
        <v>0</v>
      </c>
      <c r="O32" s="209">
        <f t="shared" si="19"/>
        <v>0</v>
      </c>
    </row>
    <row r="33" spans="4:15" ht="8.1" customHeight="1">
      <c r="D33" s="208" t="str">
        <f t="shared" si="14"/>
        <v>Květen</v>
      </c>
      <c r="E33" s="209">
        <f t="shared" si="15"/>
        <v>0</v>
      </c>
      <c r="F33" s="209">
        <f t="shared" si="16"/>
        <v>0</v>
      </c>
      <c r="G33" s="69"/>
      <c r="L33" s="69"/>
      <c r="M33" s="209" t="str">
        <f t="shared" si="17"/>
        <v>Květen</v>
      </c>
      <c r="N33" s="209">
        <f t="shared" si="18"/>
        <v>0</v>
      </c>
      <c r="O33" s="209">
        <f t="shared" si="19"/>
        <v>0</v>
      </c>
    </row>
    <row r="34" spans="4:15" ht="8.1" customHeight="1">
      <c r="D34" s="208" t="str">
        <f t="shared" si="14"/>
        <v>Červen</v>
      </c>
      <c r="E34" s="209">
        <f t="shared" si="15"/>
        <v>0</v>
      </c>
      <c r="F34" s="209">
        <f t="shared" si="16"/>
        <v>0</v>
      </c>
      <c r="G34" s="69"/>
      <c r="L34" s="69"/>
      <c r="M34" s="209" t="str">
        <f t="shared" si="17"/>
        <v>Červen</v>
      </c>
      <c r="N34" s="209">
        <f t="shared" si="18"/>
        <v>0</v>
      </c>
      <c r="O34" s="209">
        <f t="shared" si="19"/>
        <v>0</v>
      </c>
    </row>
    <row r="35" spans="4:15" ht="8.1" customHeight="1">
      <c r="D35" s="208" t="str">
        <f t="shared" si="14"/>
        <v>Červenec</v>
      </c>
      <c r="E35" s="209">
        <f t="shared" si="15"/>
        <v>0</v>
      </c>
      <c r="F35" s="209">
        <f t="shared" si="16"/>
        <v>0</v>
      </c>
      <c r="G35" s="69"/>
      <c r="L35" s="69"/>
      <c r="M35" s="209" t="str">
        <f t="shared" si="17"/>
        <v>Červenec</v>
      </c>
      <c r="N35" s="209">
        <f t="shared" si="18"/>
        <v>0</v>
      </c>
      <c r="O35" s="209">
        <f t="shared" si="19"/>
        <v>0</v>
      </c>
    </row>
    <row r="36" spans="4:15" ht="8.1" customHeight="1">
      <c r="D36" s="208" t="str">
        <f t="shared" si="14"/>
        <v>Srpen</v>
      </c>
      <c r="E36" s="209">
        <f t="shared" si="15"/>
        <v>0</v>
      </c>
      <c r="F36" s="209">
        <f t="shared" si="16"/>
        <v>0</v>
      </c>
      <c r="G36" s="69"/>
      <c r="L36" s="69"/>
      <c r="M36" s="209" t="str">
        <f t="shared" si="17"/>
        <v>Srpen</v>
      </c>
      <c r="N36" s="209">
        <f t="shared" si="18"/>
        <v>0</v>
      </c>
      <c r="O36" s="209">
        <f t="shared" si="19"/>
        <v>0</v>
      </c>
    </row>
    <row r="37" spans="4:15" ht="8.1" customHeight="1">
      <c r="D37" s="208" t="str">
        <f t="shared" si="14"/>
        <v>Září</v>
      </c>
      <c r="E37" s="209">
        <f t="shared" si="15"/>
        <v>0</v>
      </c>
      <c r="F37" s="209">
        <f t="shared" si="16"/>
        <v>0</v>
      </c>
      <c r="G37" s="69"/>
      <c r="L37" s="69"/>
      <c r="M37" s="209" t="str">
        <f t="shared" si="17"/>
        <v>Září</v>
      </c>
      <c r="N37" s="209">
        <f t="shared" si="18"/>
        <v>0</v>
      </c>
      <c r="O37" s="209">
        <f t="shared" si="19"/>
        <v>0</v>
      </c>
    </row>
    <row r="38" spans="4:15" ht="8.1" customHeight="1">
      <c r="D38" s="208" t="str">
        <f t="shared" si="14"/>
        <v>Říjen</v>
      </c>
      <c r="E38" s="209">
        <f t="shared" si="15"/>
        <v>0</v>
      </c>
      <c r="F38" s="209">
        <f t="shared" si="16"/>
        <v>0</v>
      </c>
      <c r="G38" s="69"/>
      <c r="L38" s="69"/>
      <c r="M38" s="209" t="str">
        <f t="shared" si="17"/>
        <v>Říjen</v>
      </c>
      <c r="N38" s="209">
        <f t="shared" si="18"/>
        <v>0</v>
      </c>
      <c r="O38" s="209">
        <f t="shared" si="19"/>
        <v>0</v>
      </c>
    </row>
    <row r="39" spans="4:15" ht="8.1" customHeight="1">
      <c r="D39" s="208" t="str">
        <f t="shared" si="14"/>
        <v>Listopad</v>
      </c>
      <c r="E39" s="209">
        <f t="shared" si="15"/>
        <v>0</v>
      </c>
      <c r="F39" s="209">
        <f t="shared" si="16"/>
        <v>0</v>
      </c>
      <c r="G39" s="69"/>
      <c r="L39" s="69"/>
      <c r="M39" s="209" t="str">
        <f t="shared" si="17"/>
        <v>Listopad</v>
      </c>
      <c r="N39" s="209">
        <f t="shared" si="18"/>
        <v>0</v>
      </c>
      <c r="O39" s="209">
        <f t="shared" si="19"/>
        <v>0</v>
      </c>
    </row>
    <row r="40" spans="4:15" ht="8.1" customHeight="1">
      <c r="D40" s="208" t="str">
        <f t="shared" si="14"/>
        <v>Prosinec</v>
      </c>
      <c r="E40" s="209">
        <f t="shared" si="15"/>
        <v>0</v>
      </c>
      <c r="F40" s="209">
        <f t="shared" si="16"/>
        <v>0</v>
      </c>
      <c r="M40" s="209" t="str">
        <f t="shared" si="17"/>
        <v>Prosinec</v>
      </c>
      <c r="N40" s="209">
        <f t="shared" si="18"/>
        <v>0</v>
      </c>
      <c r="O40" s="209">
        <f t="shared" si="19"/>
        <v>0</v>
      </c>
    </row>
    <row r="41" spans="4:15" ht="12" customHeight="1">
      <c r="M41" s="69"/>
    </row>
    <row r="42" spans="4:15" ht="12" customHeight="1"/>
    <row r="43" spans="4:15" ht="12" customHeight="1"/>
    <row r="44" spans="4:15" ht="12" customHeight="1"/>
  </sheetData>
  <mergeCells count="17">
    <mergeCell ref="A27:I27"/>
    <mergeCell ref="B3:S3"/>
    <mergeCell ref="K27:S27"/>
    <mergeCell ref="B2:S2"/>
    <mergeCell ref="A1:S1"/>
    <mergeCell ref="N5:P5"/>
    <mergeCell ref="H5:H6"/>
    <mergeCell ref="I5:I6"/>
    <mergeCell ref="J5:J6"/>
    <mergeCell ref="B4:J4"/>
    <mergeCell ref="K4:S4"/>
    <mergeCell ref="Q5:Q6"/>
    <mergeCell ref="R5:R6"/>
    <mergeCell ref="S5:S6"/>
    <mergeCell ref="B5:D5"/>
    <mergeCell ref="E5:G5"/>
    <mergeCell ref="K5:M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0:S20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0"/>
  <dimension ref="A1:V45"/>
  <sheetViews>
    <sheetView showGridLines="0" zoomScaleNormal="100" zoomScaleSheetLayoutView="100" workbookViewId="0"/>
  </sheetViews>
  <sheetFormatPr defaultRowHeight="10.199999999999999"/>
  <cols>
    <col min="1" max="1" width="7.5546875" style="67" customWidth="1"/>
    <col min="2" max="3" width="7.6640625" style="67" customWidth="1"/>
    <col min="4" max="4" width="7.33203125" style="67" customWidth="1"/>
    <col min="5" max="6" width="7.6640625" style="67" customWidth="1"/>
    <col min="7" max="7" width="7.44140625" style="67" customWidth="1"/>
    <col min="8" max="13" width="7.6640625" style="67" customWidth="1"/>
    <col min="14" max="14" width="6.33203125" style="67" customWidth="1"/>
    <col min="15" max="16" width="5.6640625" style="67" customWidth="1"/>
    <col min="17" max="17" width="6.33203125" style="67" customWidth="1"/>
    <col min="18" max="18" width="7.33203125" style="67" customWidth="1"/>
    <col min="19" max="19" width="5.6640625" style="67" customWidth="1"/>
    <col min="20" max="20" width="6.5546875" style="67" customWidth="1"/>
    <col min="21" max="259" width="9.109375" style="67"/>
    <col min="260" max="272" width="10.6640625" style="67" customWidth="1"/>
    <col min="273" max="515" width="9.109375" style="67"/>
    <col min="516" max="528" width="10.6640625" style="67" customWidth="1"/>
    <col min="529" max="771" width="9.109375" style="67"/>
    <col min="772" max="784" width="10.6640625" style="67" customWidth="1"/>
    <col min="785" max="1027" width="9.109375" style="67"/>
    <col min="1028" max="1040" width="10.6640625" style="67" customWidth="1"/>
    <col min="1041" max="1283" width="9.109375" style="67"/>
    <col min="1284" max="1296" width="10.6640625" style="67" customWidth="1"/>
    <col min="1297" max="1539" width="9.109375" style="67"/>
    <col min="1540" max="1552" width="10.6640625" style="67" customWidth="1"/>
    <col min="1553" max="1795" width="9.109375" style="67"/>
    <col min="1796" max="1808" width="10.6640625" style="67" customWidth="1"/>
    <col min="1809" max="2051" width="9.109375" style="67"/>
    <col min="2052" max="2064" width="10.6640625" style="67" customWidth="1"/>
    <col min="2065" max="2307" width="9.109375" style="67"/>
    <col min="2308" max="2320" width="10.6640625" style="67" customWidth="1"/>
    <col min="2321" max="2563" width="9.109375" style="67"/>
    <col min="2564" max="2576" width="10.6640625" style="67" customWidth="1"/>
    <col min="2577" max="2819" width="9.109375" style="67"/>
    <col min="2820" max="2832" width="10.6640625" style="67" customWidth="1"/>
    <col min="2833" max="3075" width="9.109375" style="67"/>
    <col min="3076" max="3088" width="10.6640625" style="67" customWidth="1"/>
    <col min="3089" max="3331" width="9.109375" style="67"/>
    <col min="3332" max="3344" width="10.6640625" style="67" customWidth="1"/>
    <col min="3345" max="3587" width="9.109375" style="67"/>
    <col min="3588" max="3600" width="10.6640625" style="67" customWidth="1"/>
    <col min="3601" max="3843" width="9.109375" style="67"/>
    <col min="3844" max="3856" width="10.6640625" style="67" customWidth="1"/>
    <col min="3857" max="4099" width="9.109375" style="67"/>
    <col min="4100" max="4112" width="10.6640625" style="67" customWidth="1"/>
    <col min="4113" max="4355" width="9.109375" style="67"/>
    <col min="4356" max="4368" width="10.6640625" style="67" customWidth="1"/>
    <col min="4369" max="4611" width="9.109375" style="67"/>
    <col min="4612" max="4624" width="10.6640625" style="67" customWidth="1"/>
    <col min="4625" max="4867" width="9.109375" style="67"/>
    <col min="4868" max="4880" width="10.6640625" style="67" customWidth="1"/>
    <col min="4881" max="5123" width="9.109375" style="67"/>
    <col min="5124" max="5136" width="10.6640625" style="67" customWidth="1"/>
    <col min="5137" max="5379" width="9.109375" style="67"/>
    <col min="5380" max="5392" width="10.6640625" style="67" customWidth="1"/>
    <col min="5393" max="5635" width="9.109375" style="67"/>
    <col min="5636" max="5648" width="10.6640625" style="67" customWidth="1"/>
    <col min="5649" max="5891" width="9.109375" style="67"/>
    <col min="5892" max="5904" width="10.6640625" style="67" customWidth="1"/>
    <col min="5905" max="6147" width="9.109375" style="67"/>
    <col min="6148" max="6160" width="10.6640625" style="67" customWidth="1"/>
    <col min="6161" max="6403" width="9.109375" style="67"/>
    <col min="6404" max="6416" width="10.6640625" style="67" customWidth="1"/>
    <col min="6417" max="6659" width="9.109375" style="67"/>
    <col min="6660" max="6672" width="10.6640625" style="67" customWidth="1"/>
    <col min="6673" max="6915" width="9.109375" style="67"/>
    <col min="6916" max="6928" width="10.6640625" style="67" customWidth="1"/>
    <col min="6929" max="7171" width="9.109375" style="67"/>
    <col min="7172" max="7184" width="10.6640625" style="67" customWidth="1"/>
    <col min="7185" max="7427" width="9.109375" style="67"/>
    <col min="7428" max="7440" width="10.6640625" style="67" customWidth="1"/>
    <col min="7441" max="7683" width="9.109375" style="67"/>
    <col min="7684" max="7696" width="10.6640625" style="67" customWidth="1"/>
    <col min="7697" max="7939" width="9.109375" style="67"/>
    <col min="7940" max="7952" width="10.6640625" style="67" customWidth="1"/>
    <col min="7953" max="8195" width="9.109375" style="67"/>
    <col min="8196" max="8208" width="10.6640625" style="67" customWidth="1"/>
    <col min="8209" max="8451" width="9.109375" style="67"/>
    <col min="8452" max="8464" width="10.6640625" style="67" customWidth="1"/>
    <col min="8465" max="8707" width="9.109375" style="67"/>
    <col min="8708" max="8720" width="10.6640625" style="67" customWidth="1"/>
    <col min="8721" max="8963" width="9.109375" style="67"/>
    <col min="8964" max="8976" width="10.6640625" style="67" customWidth="1"/>
    <col min="8977" max="9219" width="9.109375" style="67"/>
    <col min="9220" max="9232" width="10.6640625" style="67" customWidth="1"/>
    <col min="9233" max="9475" width="9.109375" style="67"/>
    <col min="9476" max="9488" width="10.6640625" style="67" customWidth="1"/>
    <col min="9489" max="9731" width="9.109375" style="67"/>
    <col min="9732" max="9744" width="10.6640625" style="67" customWidth="1"/>
    <col min="9745" max="9987" width="9.109375" style="67"/>
    <col min="9988" max="10000" width="10.6640625" style="67" customWidth="1"/>
    <col min="10001" max="10243" width="9.109375" style="67"/>
    <col min="10244" max="10256" width="10.6640625" style="67" customWidth="1"/>
    <col min="10257" max="10499" width="9.109375" style="67"/>
    <col min="10500" max="10512" width="10.6640625" style="67" customWidth="1"/>
    <col min="10513" max="10755" width="9.109375" style="67"/>
    <col min="10756" max="10768" width="10.6640625" style="67" customWidth="1"/>
    <col min="10769" max="11011" width="9.109375" style="67"/>
    <col min="11012" max="11024" width="10.6640625" style="67" customWidth="1"/>
    <col min="11025" max="11267" width="9.109375" style="67"/>
    <col min="11268" max="11280" width="10.6640625" style="67" customWidth="1"/>
    <col min="11281" max="11523" width="9.109375" style="67"/>
    <col min="11524" max="11536" width="10.6640625" style="67" customWidth="1"/>
    <col min="11537" max="11779" width="9.109375" style="67"/>
    <col min="11780" max="11792" width="10.6640625" style="67" customWidth="1"/>
    <col min="11793" max="12035" width="9.109375" style="67"/>
    <col min="12036" max="12048" width="10.6640625" style="67" customWidth="1"/>
    <col min="12049" max="12291" width="9.109375" style="67"/>
    <col min="12292" max="12304" width="10.6640625" style="67" customWidth="1"/>
    <col min="12305" max="12547" width="9.109375" style="67"/>
    <col min="12548" max="12560" width="10.6640625" style="67" customWidth="1"/>
    <col min="12561" max="12803" width="9.109375" style="67"/>
    <col min="12804" max="12816" width="10.6640625" style="67" customWidth="1"/>
    <col min="12817" max="13059" width="9.109375" style="67"/>
    <col min="13060" max="13072" width="10.6640625" style="67" customWidth="1"/>
    <col min="13073" max="13315" width="9.109375" style="67"/>
    <col min="13316" max="13328" width="10.6640625" style="67" customWidth="1"/>
    <col min="13329" max="13571" width="9.109375" style="67"/>
    <col min="13572" max="13584" width="10.6640625" style="67" customWidth="1"/>
    <col min="13585" max="13827" width="9.109375" style="67"/>
    <col min="13828" max="13840" width="10.6640625" style="67" customWidth="1"/>
    <col min="13841" max="14083" width="9.109375" style="67"/>
    <col min="14084" max="14096" width="10.6640625" style="67" customWidth="1"/>
    <col min="14097" max="14339" width="9.109375" style="67"/>
    <col min="14340" max="14352" width="10.6640625" style="67" customWidth="1"/>
    <col min="14353" max="14595" width="9.109375" style="67"/>
    <col min="14596" max="14608" width="10.6640625" style="67" customWidth="1"/>
    <col min="14609" max="14851" width="9.109375" style="67"/>
    <col min="14852" max="14864" width="10.6640625" style="67" customWidth="1"/>
    <col min="14865" max="15107" width="9.109375" style="67"/>
    <col min="15108" max="15120" width="10.6640625" style="67" customWidth="1"/>
    <col min="15121" max="15363" width="9.109375" style="67"/>
    <col min="15364" max="15376" width="10.6640625" style="67" customWidth="1"/>
    <col min="15377" max="15619" width="9.109375" style="67"/>
    <col min="15620" max="15632" width="10.6640625" style="67" customWidth="1"/>
    <col min="15633" max="15875" width="9.109375" style="67"/>
    <col min="15876" max="15888" width="10.6640625" style="67" customWidth="1"/>
    <col min="15889" max="16131" width="9.109375" style="67"/>
    <col min="16132" max="16144" width="10.6640625" style="67" customWidth="1"/>
    <col min="16145" max="16384" width="9.109375" style="67"/>
  </cols>
  <sheetData>
    <row r="1" spans="1:22" ht="18">
      <c r="A1" s="11" t="s">
        <v>131</v>
      </c>
    </row>
    <row r="2" spans="1:22" ht="15.6">
      <c r="A2" s="66" t="s">
        <v>130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1:22" ht="6" customHeight="1">
      <c r="A3" s="204"/>
      <c r="B3" s="205"/>
      <c r="C3" s="205"/>
      <c r="D3" s="205"/>
      <c r="E3" s="205"/>
      <c r="F3" s="205"/>
      <c r="G3" s="205"/>
      <c r="H3" s="205"/>
      <c r="I3" s="205"/>
      <c r="J3" s="205"/>
      <c r="K3" s="206"/>
      <c r="L3" s="205"/>
      <c r="M3" s="205"/>
      <c r="N3" s="205"/>
      <c r="O3" s="205"/>
      <c r="P3" s="205"/>
      <c r="Q3" s="205"/>
      <c r="R3" s="205"/>
      <c r="S3" s="207"/>
      <c r="T3" s="207"/>
    </row>
    <row r="4" spans="1:22" ht="15.9" customHeight="1">
      <c r="A4" s="668">
        <v>2021</v>
      </c>
      <c r="B4" s="668"/>
      <c r="C4" s="668"/>
      <c r="D4" s="668"/>
      <c r="E4" s="668"/>
      <c r="F4" s="668"/>
      <c r="G4" s="668"/>
      <c r="H4" s="668"/>
      <c r="I4" s="668"/>
      <c r="J4" s="668"/>
      <c r="K4" s="668"/>
      <c r="L4" s="668"/>
      <c r="M4" s="668"/>
      <c r="N4" s="668"/>
      <c r="O4" s="668"/>
      <c r="P4" s="668"/>
      <c r="Q4" s="668"/>
      <c r="R4" s="668"/>
      <c r="S4" s="668"/>
      <c r="T4" s="668"/>
    </row>
    <row r="5" spans="1:22" ht="15.9" customHeight="1">
      <c r="A5" s="441"/>
      <c r="B5" s="677" t="s">
        <v>274</v>
      </c>
      <c r="C5" s="676"/>
      <c r="D5" s="676"/>
      <c r="E5" s="676"/>
      <c r="F5" s="676"/>
      <c r="G5" s="676"/>
      <c r="H5" s="678"/>
      <c r="I5" s="676" t="s">
        <v>275</v>
      </c>
      <c r="J5" s="676"/>
      <c r="K5" s="676"/>
      <c r="L5" s="676"/>
      <c r="M5" s="676"/>
      <c r="N5" s="677" t="s">
        <v>276</v>
      </c>
      <c r="O5" s="676"/>
      <c r="P5" s="676"/>
      <c r="Q5" s="676"/>
      <c r="R5" s="678"/>
      <c r="S5" s="263" t="s">
        <v>277</v>
      </c>
      <c r="T5" s="263" t="s">
        <v>275</v>
      </c>
    </row>
    <row r="6" spans="1:22" ht="38.25" customHeight="1">
      <c r="A6" s="342"/>
      <c r="B6" s="656" t="s">
        <v>198</v>
      </c>
      <c r="C6" s="656"/>
      <c r="D6" s="656"/>
      <c r="E6" s="670" t="s">
        <v>199</v>
      </c>
      <c r="F6" s="671"/>
      <c r="G6" s="672"/>
      <c r="H6" s="339" t="s">
        <v>195</v>
      </c>
      <c r="I6" s="671" t="s">
        <v>198</v>
      </c>
      <c r="J6" s="672"/>
      <c r="K6" s="670" t="s">
        <v>199</v>
      </c>
      <c r="L6" s="672"/>
      <c r="M6" s="341" t="s">
        <v>195</v>
      </c>
      <c r="N6" s="670" t="s">
        <v>196</v>
      </c>
      <c r="O6" s="671"/>
      <c r="P6" s="671"/>
      <c r="Q6" s="671"/>
      <c r="R6" s="672"/>
      <c r="S6" s="673" t="s">
        <v>197</v>
      </c>
      <c r="T6" s="674"/>
    </row>
    <row r="7" spans="1:22" ht="20.399999999999999">
      <c r="A7" s="433" t="s">
        <v>210</v>
      </c>
      <c r="B7" s="266">
        <f>A4</f>
        <v>2021</v>
      </c>
      <c r="C7" s="265">
        <f>B7-1</f>
        <v>2020</v>
      </c>
      <c r="D7" s="340" t="s">
        <v>225</v>
      </c>
      <c r="E7" s="266">
        <f>B7</f>
        <v>2021</v>
      </c>
      <c r="F7" s="265">
        <f>C7</f>
        <v>2020</v>
      </c>
      <c r="G7" s="340" t="s">
        <v>225</v>
      </c>
      <c r="H7" s="452">
        <f>B7</f>
        <v>2021</v>
      </c>
      <c r="I7" s="264">
        <f>B7</f>
        <v>2021</v>
      </c>
      <c r="J7" s="265">
        <f>C7</f>
        <v>2020</v>
      </c>
      <c r="K7" s="266">
        <f>B7</f>
        <v>2021</v>
      </c>
      <c r="L7" s="265">
        <f>C7</f>
        <v>2020</v>
      </c>
      <c r="M7" s="266">
        <f>B7</f>
        <v>2021</v>
      </c>
      <c r="N7" s="454" t="s">
        <v>72</v>
      </c>
      <c r="O7" s="267" t="s">
        <v>226</v>
      </c>
      <c r="P7" s="267" t="s">
        <v>227</v>
      </c>
      <c r="Q7" s="267" t="s">
        <v>155</v>
      </c>
      <c r="R7" s="455" t="s">
        <v>157</v>
      </c>
      <c r="S7" s="675"/>
      <c r="T7" s="675"/>
    </row>
    <row r="8" spans="1:22" ht="12" customHeight="1">
      <c r="A8" s="434" t="s">
        <v>212</v>
      </c>
      <c r="B8" s="442">
        <v>1273.1090817392794</v>
      </c>
      <c r="C8" s="55">
        <v>1216.7321244530992</v>
      </c>
      <c r="D8" s="56">
        <v>4.6334732315480444E-2</v>
      </c>
      <c r="E8" s="45">
        <v>1283.9255507782743</v>
      </c>
      <c r="F8" s="57">
        <v>1271.0978185461424</v>
      </c>
      <c r="G8" s="56">
        <v>1.0091852920339373E-2</v>
      </c>
      <c r="H8" s="46">
        <v>1290</v>
      </c>
      <c r="I8" s="45">
        <v>13598.690108542996</v>
      </c>
      <c r="J8" s="57">
        <v>12975.854633698591</v>
      </c>
      <c r="K8" s="45">
        <v>13714.226014020156</v>
      </c>
      <c r="L8" s="55">
        <v>13555.63824377508</v>
      </c>
      <c r="M8" s="445">
        <v>13780</v>
      </c>
      <c r="N8" s="442">
        <v>-0.91290322580645156</v>
      </c>
      <c r="O8" s="43">
        <v>4.7</v>
      </c>
      <c r="P8" s="43">
        <v>-6.8</v>
      </c>
      <c r="Q8" s="43">
        <v>-1.2258064516129035</v>
      </c>
      <c r="R8" s="456">
        <v>0.31290322580645191</v>
      </c>
      <c r="S8" s="58">
        <v>132.13724852304009</v>
      </c>
      <c r="T8" s="359">
        <v>1411.4213939999995</v>
      </c>
      <c r="U8" s="203"/>
      <c r="V8" s="201"/>
    </row>
    <row r="9" spans="1:22" ht="12" customHeight="1">
      <c r="A9" s="435" t="s">
        <v>213</v>
      </c>
      <c r="B9" s="442">
        <v>1165.2067863432326</v>
      </c>
      <c r="C9" s="59">
        <v>975.54125988720068</v>
      </c>
      <c r="D9" s="60">
        <v>0.19442081463367569</v>
      </c>
      <c r="E9" s="45">
        <v>1146.9243868263973</v>
      </c>
      <c r="F9" s="59">
        <v>1101.6918690209363</v>
      </c>
      <c r="G9" s="60">
        <v>4.1057321994813906E-2</v>
      </c>
      <c r="H9" s="48">
        <v>1130</v>
      </c>
      <c r="I9" s="45">
        <v>12450.412914203998</v>
      </c>
      <c r="J9" s="59">
        <v>10404.805657233001</v>
      </c>
      <c r="K9" s="45">
        <v>12255.062676190544</v>
      </c>
      <c r="L9" s="61">
        <v>11750.287007483477</v>
      </c>
      <c r="M9" s="442">
        <v>12070</v>
      </c>
      <c r="N9" s="357">
        <v>-0.7250000000000002</v>
      </c>
      <c r="O9" s="45">
        <v>6.3</v>
      </c>
      <c r="P9" s="45">
        <v>-10.8</v>
      </c>
      <c r="Q9" s="45">
        <v>-0.15517241379310354</v>
      </c>
      <c r="R9" s="457">
        <v>-0.56982758620689666</v>
      </c>
      <c r="S9" s="58">
        <v>117.70398794370406</v>
      </c>
      <c r="T9" s="58">
        <v>1257.6851669999994</v>
      </c>
      <c r="U9" s="203"/>
      <c r="V9" s="201"/>
    </row>
    <row r="10" spans="1:22" ht="12" customHeight="1">
      <c r="A10" s="436" t="s">
        <v>214</v>
      </c>
      <c r="B10" s="443">
        <v>1091.1743164401041</v>
      </c>
      <c r="C10" s="62">
        <v>919.13679822659753</v>
      </c>
      <c r="D10" s="63">
        <v>0.18717291979326636</v>
      </c>
      <c r="E10" s="51">
        <v>1071.0225001294161</v>
      </c>
      <c r="F10" s="62">
        <v>941.55418570595805</v>
      </c>
      <c r="G10" s="63">
        <v>0.13750490029034854</v>
      </c>
      <c r="H10" s="52">
        <v>950</v>
      </c>
      <c r="I10" s="49">
        <v>11642.334331728001</v>
      </c>
      <c r="J10" s="62">
        <v>9804.5446560620221</v>
      </c>
      <c r="K10" s="51">
        <v>11427.323604893802</v>
      </c>
      <c r="L10" s="64">
        <v>10043.673670412996</v>
      </c>
      <c r="M10" s="443">
        <v>10150</v>
      </c>
      <c r="N10" s="51">
        <v>2.8290322580645157</v>
      </c>
      <c r="O10" s="49">
        <v>12.8</v>
      </c>
      <c r="P10" s="49">
        <v>-4.0999999999999996</v>
      </c>
      <c r="Q10" s="49">
        <v>3.512903225806451</v>
      </c>
      <c r="R10" s="458">
        <v>-0.68387096774193523</v>
      </c>
      <c r="S10" s="65">
        <v>142.94155875569496</v>
      </c>
      <c r="T10" s="65">
        <v>1525.1216219999988</v>
      </c>
      <c r="U10" s="203"/>
      <c r="V10" s="201"/>
    </row>
    <row r="11" spans="1:22" ht="12" customHeight="1">
      <c r="A11" s="434" t="s">
        <v>215</v>
      </c>
      <c r="B11" s="442"/>
      <c r="C11" s="57">
        <v>574.97791279910632</v>
      </c>
      <c r="D11" s="56"/>
      <c r="E11" s="45"/>
      <c r="F11" s="57">
        <v>600.75614293903197</v>
      </c>
      <c r="G11" s="56"/>
      <c r="H11" s="46">
        <v>660</v>
      </c>
      <c r="I11" s="45"/>
      <c r="J11" s="57">
        <v>6139.2938281569986</v>
      </c>
      <c r="K11" s="45"/>
      <c r="L11" s="55">
        <v>6414.5394083366173</v>
      </c>
      <c r="M11" s="445">
        <v>7050</v>
      </c>
      <c r="N11" s="442"/>
      <c r="O11" s="43"/>
      <c r="P11" s="43"/>
      <c r="Q11" s="43">
        <v>8.6366666666666667</v>
      </c>
      <c r="R11" s="456"/>
      <c r="S11" s="58"/>
      <c r="T11" s="359"/>
      <c r="U11" s="203"/>
      <c r="V11" s="201"/>
    </row>
    <row r="12" spans="1:22" ht="12" customHeight="1">
      <c r="A12" s="435" t="s">
        <v>216</v>
      </c>
      <c r="B12" s="442"/>
      <c r="C12" s="59">
        <v>492.34500831307162</v>
      </c>
      <c r="D12" s="60"/>
      <c r="E12" s="45"/>
      <c r="F12" s="59">
        <v>446.34154013009879</v>
      </c>
      <c r="G12" s="60"/>
      <c r="H12" s="48">
        <v>510</v>
      </c>
      <c r="I12" s="45"/>
      <c r="J12" s="59">
        <v>5259.1176987460103</v>
      </c>
      <c r="K12" s="45"/>
      <c r="L12" s="61">
        <v>4767.7190867163572</v>
      </c>
      <c r="M12" s="442">
        <v>5450</v>
      </c>
      <c r="N12" s="357"/>
      <c r="O12" s="45"/>
      <c r="P12" s="45"/>
      <c r="Q12" s="45">
        <v>13.522580645161288</v>
      </c>
      <c r="R12" s="457"/>
      <c r="S12" s="58"/>
      <c r="T12" s="58"/>
      <c r="U12" s="203"/>
      <c r="V12" s="201"/>
    </row>
    <row r="13" spans="1:22" ht="12" customHeight="1">
      <c r="A13" s="436" t="s">
        <v>217</v>
      </c>
      <c r="B13" s="443"/>
      <c r="C13" s="62">
        <v>403.48574995004486</v>
      </c>
      <c r="D13" s="63"/>
      <c r="E13" s="51"/>
      <c r="F13" s="62">
        <v>403.56538051943727</v>
      </c>
      <c r="G13" s="63"/>
      <c r="H13" s="52">
        <v>410</v>
      </c>
      <c r="I13" s="49"/>
      <c r="J13" s="62">
        <v>4321.4837631619812</v>
      </c>
      <c r="K13" s="51"/>
      <c r="L13" s="64">
        <v>4322.33663643625</v>
      </c>
      <c r="M13" s="443">
        <v>4380</v>
      </c>
      <c r="N13" s="51"/>
      <c r="O13" s="49"/>
      <c r="P13" s="49"/>
      <c r="Q13" s="49">
        <v>16.59</v>
      </c>
      <c r="R13" s="458"/>
      <c r="S13" s="65"/>
      <c r="T13" s="65"/>
      <c r="U13" s="203"/>
      <c r="V13" s="201"/>
    </row>
    <row r="14" spans="1:22" ht="12" customHeight="1">
      <c r="A14" s="434" t="s">
        <v>218</v>
      </c>
      <c r="B14" s="442"/>
      <c r="C14" s="57">
        <v>414.1869341608122</v>
      </c>
      <c r="D14" s="56"/>
      <c r="E14" s="45"/>
      <c r="F14" s="57">
        <v>411.71884548827001</v>
      </c>
      <c r="G14" s="56"/>
      <c r="H14" s="46">
        <v>380</v>
      </c>
      <c r="I14" s="45"/>
      <c r="J14" s="57">
        <v>4434.5268647080129</v>
      </c>
      <c r="K14" s="45"/>
      <c r="L14" s="55">
        <v>4408.1020680276315</v>
      </c>
      <c r="M14" s="445">
        <v>4060</v>
      </c>
      <c r="N14" s="442"/>
      <c r="O14" s="43"/>
      <c r="P14" s="43"/>
      <c r="Q14" s="43">
        <v>18.522580645161291</v>
      </c>
      <c r="R14" s="456"/>
      <c r="S14" s="58"/>
      <c r="T14" s="359"/>
      <c r="U14" s="203"/>
      <c r="V14" s="201"/>
    </row>
    <row r="15" spans="1:22" ht="12" customHeight="1">
      <c r="A15" s="435" t="s">
        <v>219</v>
      </c>
      <c r="B15" s="442"/>
      <c r="C15" s="59">
        <v>401.16422319638752</v>
      </c>
      <c r="D15" s="60"/>
      <c r="E15" s="45"/>
      <c r="F15" s="59">
        <v>404.06363831188224</v>
      </c>
      <c r="G15" s="60"/>
      <c r="H15" s="48">
        <v>390</v>
      </c>
      <c r="I15" s="45"/>
      <c r="J15" s="59">
        <v>4302.2843610760101</v>
      </c>
      <c r="K15" s="45"/>
      <c r="L15" s="61">
        <v>4333.379128720715</v>
      </c>
      <c r="M15" s="442">
        <v>4170</v>
      </c>
      <c r="N15" s="357"/>
      <c r="O15" s="45"/>
      <c r="P15" s="45"/>
      <c r="Q15" s="45">
        <v>18.119354838709679</v>
      </c>
      <c r="R15" s="457"/>
      <c r="S15" s="58"/>
      <c r="T15" s="58"/>
      <c r="U15" s="203"/>
      <c r="V15" s="201"/>
    </row>
    <row r="16" spans="1:22" ht="12" customHeight="1">
      <c r="A16" s="436" t="s">
        <v>220</v>
      </c>
      <c r="B16" s="443"/>
      <c r="C16" s="62">
        <v>416.11745189206175</v>
      </c>
      <c r="D16" s="63"/>
      <c r="E16" s="51"/>
      <c r="F16" s="62">
        <v>434.55148096435727</v>
      </c>
      <c r="G16" s="63"/>
      <c r="H16" s="52">
        <v>480</v>
      </c>
      <c r="I16" s="49"/>
      <c r="J16" s="62">
        <v>4463.7177677533973</v>
      </c>
      <c r="K16" s="51"/>
      <c r="L16" s="64">
        <v>4661.4607432694356</v>
      </c>
      <c r="M16" s="443">
        <v>5130</v>
      </c>
      <c r="N16" s="51"/>
      <c r="O16" s="49"/>
      <c r="P16" s="49"/>
      <c r="Q16" s="49">
        <v>13.223333333333333</v>
      </c>
      <c r="R16" s="458"/>
      <c r="S16" s="65"/>
      <c r="T16" s="65"/>
      <c r="U16" s="203"/>
      <c r="V16" s="201"/>
    </row>
    <row r="17" spans="1:22" ht="12" customHeight="1">
      <c r="A17" s="434" t="s">
        <v>221</v>
      </c>
      <c r="B17" s="442"/>
      <c r="C17" s="57">
        <v>731.37217951008756</v>
      </c>
      <c r="D17" s="56"/>
      <c r="E17" s="45"/>
      <c r="F17" s="57">
        <v>757.33246248313731</v>
      </c>
      <c r="G17" s="56"/>
      <c r="H17" s="46">
        <v>760</v>
      </c>
      <c r="I17" s="45"/>
      <c r="J17" s="57">
        <v>7820.9558899519288</v>
      </c>
      <c r="K17" s="45"/>
      <c r="L17" s="55">
        <v>8098.5631516321528</v>
      </c>
      <c r="M17" s="445">
        <v>8120</v>
      </c>
      <c r="N17" s="442"/>
      <c r="O17" s="43"/>
      <c r="P17" s="43"/>
      <c r="Q17" s="43">
        <v>8.3548387096774199</v>
      </c>
      <c r="R17" s="456"/>
      <c r="S17" s="58"/>
      <c r="T17" s="359"/>
      <c r="U17" s="203"/>
      <c r="V17" s="201"/>
    </row>
    <row r="18" spans="1:22" ht="12" customHeight="1">
      <c r="A18" s="435" t="s">
        <v>222</v>
      </c>
      <c r="B18" s="442"/>
      <c r="C18" s="59">
        <v>1005.6071063479667</v>
      </c>
      <c r="D18" s="60"/>
      <c r="E18" s="45"/>
      <c r="F18" s="59">
        <v>1019.117601756077</v>
      </c>
      <c r="G18" s="60"/>
      <c r="H18" s="48">
        <v>1010</v>
      </c>
      <c r="I18" s="45"/>
      <c r="J18" s="59">
        <v>10744.812037746944</v>
      </c>
      <c r="K18" s="45"/>
      <c r="L18" s="61">
        <v>10889.170339096056</v>
      </c>
      <c r="M18" s="442">
        <v>10790</v>
      </c>
      <c r="N18" s="357"/>
      <c r="O18" s="45"/>
      <c r="P18" s="45"/>
      <c r="Q18" s="45">
        <v>3.5466666666666664</v>
      </c>
      <c r="R18" s="457"/>
      <c r="S18" s="58"/>
      <c r="T18" s="58"/>
      <c r="U18" s="203"/>
      <c r="V18" s="201"/>
    </row>
    <row r="19" spans="1:22" ht="12" customHeight="1">
      <c r="A19" s="436" t="s">
        <v>223</v>
      </c>
      <c r="B19" s="443"/>
      <c r="C19" s="62">
        <v>1143.5524244846431</v>
      </c>
      <c r="D19" s="63"/>
      <c r="E19" s="51"/>
      <c r="F19" s="62">
        <v>1214.4177164487542</v>
      </c>
      <c r="G19" s="63"/>
      <c r="H19" s="52">
        <v>1190</v>
      </c>
      <c r="I19" s="49"/>
      <c r="J19" s="62">
        <v>12223.034193718451</v>
      </c>
      <c r="K19" s="51"/>
      <c r="L19" s="64">
        <v>12980.48865604057</v>
      </c>
      <c r="M19" s="443">
        <v>12710</v>
      </c>
      <c r="N19" s="51"/>
      <c r="O19" s="49"/>
      <c r="P19" s="49"/>
      <c r="Q19" s="49">
        <v>-0.38387096774193558</v>
      </c>
      <c r="R19" s="458"/>
      <c r="S19" s="65"/>
      <c r="T19" s="65"/>
      <c r="U19" s="203"/>
      <c r="V19" s="201"/>
    </row>
    <row r="20" spans="1:22" ht="12" customHeight="1">
      <c r="A20" s="437" t="s">
        <v>52</v>
      </c>
      <c r="B20" s="447">
        <f>SUM(B8:B10)</f>
        <v>3529.4901845226159</v>
      </c>
      <c r="C20" s="596">
        <f>SUM(C8:C10)</f>
        <v>3111.4101825668972</v>
      </c>
      <c r="D20" s="312">
        <f t="shared" ref="D20:D26" si="0">(B20-C20)/C20</f>
        <v>0.13436994077418776</v>
      </c>
      <c r="E20" s="311">
        <f t="shared" ref="E20:K20" si="1">SUM(E8:E10)</f>
        <v>3501.8724377340877</v>
      </c>
      <c r="F20" s="596">
        <f t="shared" si="1"/>
        <v>3314.3438732730365</v>
      </c>
      <c r="G20" s="312">
        <f t="shared" ref="G20:G26" si="2">(E20-F20)/F20</f>
        <v>5.658090156947411E-2</v>
      </c>
      <c r="H20" s="453">
        <v>3370</v>
      </c>
      <c r="I20" s="311">
        <f t="shared" si="1"/>
        <v>37691.437354474998</v>
      </c>
      <c r="J20" s="596">
        <f t="shared" si="1"/>
        <v>33185.204946993617</v>
      </c>
      <c r="K20" s="311">
        <f t="shared" si="1"/>
        <v>37396.612295104496</v>
      </c>
      <c r="L20" s="596">
        <f>SUM(L8:L10)</f>
        <v>35349.598921671553</v>
      </c>
      <c r="M20" s="446">
        <v>36000</v>
      </c>
      <c r="N20" s="447">
        <f>AVERAGE(N8:N10)</f>
        <v>0.39704301075268794</v>
      </c>
      <c r="O20" s="311">
        <f>MAX(O8:O10)</f>
        <v>12.8</v>
      </c>
      <c r="P20" s="311">
        <f>MIN(P8:P10)</f>
        <v>-10.8</v>
      </c>
      <c r="Q20" s="311">
        <f>AVERAGE(Q8:Q10)</f>
        <v>0.71064145346681462</v>
      </c>
      <c r="R20" s="313">
        <f>N20-Q20</f>
        <v>-0.31359844271412668</v>
      </c>
      <c r="S20" s="311">
        <f>SUM(S8:S11)</f>
        <v>392.78279522243906</v>
      </c>
      <c r="T20" s="360">
        <f t="shared" ref="T20" si="3">SUM(T8:T10)</f>
        <v>4194.2281829999974</v>
      </c>
      <c r="V20" s="201"/>
    </row>
    <row r="21" spans="1:22" ht="12" customHeight="1">
      <c r="A21" s="438" t="s">
        <v>61</v>
      </c>
      <c r="B21" s="575">
        <f>SUM(B11:B13)</f>
        <v>0</v>
      </c>
      <c r="C21" s="597">
        <f>SUM(C11:C13)</f>
        <v>1470.8086710622229</v>
      </c>
      <c r="D21" s="577">
        <f t="shared" si="0"/>
        <v>-1</v>
      </c>
      <c r="E21" s="578">
        <f t="shared" ref="E21:K21" si="4">SUM(E11:E13)</f>
        <v>0</v>
      </c>
      <c r="F21" s="597">
        <f t="shared" si="4"/>
        <v>1450.6630635885679</v>
      </c>
      <c r="G21" s="577">
        <f t="shared" si="2"/>
        <v>-1</v>
      </c>
      <c r="H21" s="625">
        <v>1580</v>
      </c>
      <c r="I21" s="578">
        <f t="shared" si="4"/>
        <v>0</v>
      </c>
      <c r="J21" s="597">
        <f t="shared" si="4"/>
        <v>15719.895290064989</v>
      </c>
      <c r="K21" s="578">
        <f t="shared" si="4"/>
        <v>0</v>
      </c>
      <c r="L21" s="597">
        <f>SUM(L11:L13)</f>
        <v>15504.595131489225</v>
      </c>
      <c r="M21" s="447">
        <v>16880</v>
      </c>
      <c r="N21" s="575" t="e">
        <f>AVERAGE(N11:N13)</f>
        <v>#DIV/0!</v>
      </c>
      <c r="O21" s="578">
        <f>MAX(O11:O13)</f>
        <v>0</v>
      </c>
      <c r="P21" s="578">
        <f>MIN(P11:P13)</f>
        <v>0</v>
      </c>
      <c r="Q21" s="311">
        <f>AVERAGE(Q11:Q13)</f>
        <v>12.916415770609319</v>
      </c>
      <c r="R21" s="576" t="e">
        <f t="shared" ref="R21:R26" si="5">N21-Q21</f>
        <v>#DIV/0!</v>
      </c>
      <c r="S21" s="578">
        <f>SUM(S11:S13)</f>
        <v>0</v>
      </c>
      <c r="T21" s="578">
        <f t="shared" ref="T21" si="6">SUM(T11:T13)</f>
        <v>0</v>
      </c>
      <c r="V21" s="201"/>
    </row>
    <row r="22" spans="1:22" ht="12" customHeight="1">
      <c r="A22" s="438" t="s">
        <v>73</v>
      </c>
      <c r="B22" s="575">
        <f>SUM(B14:B16)</f>
        <v>0</v>
      </c>
      <c r="C22" s="597">
        <f>SUM(C14:C16)</f>
        <v>1231.4686092492616</v>
      </c>
      <c r="D22" s="577">
        <f t="shared" si="0"/>
        <v>-1</v>
      </c>
      <c r="E22" s="578">
        <f t="shared" ref="E22:K22" si="7">SUM(E14:E16)</f>
        <v>0</v>
      </c>
      <c r="F22" s="597">
        <f t="shared" si="7"/>
        <v>1250.3339647645096</v>
      </c>
      <c r="G22" s="577">
        <f t="shared" si="2"/>
        <v>-1</v>
      </c>
      <c r="H22" s="625">
        <v>1250</v>
      </c>
      <c r="I22" s="578">
        <f t="shared" si="7"/>
        <v>0</v>
      </c>
      <c r="J22" s="597">
        <f t="shared" si="7"/>
        <v>13200.52899353742</v>
      </c>
      <c r="K22" s="578">
        <f t="shared" si="7"/>
        <v>0</v>
      </c>
      <c r="L22" s="597">
        <f>SUM(L14:L16)</f>
        <v>13402.941940017783</v>
      </c>
      <c r="M22" s="447">
        <v>13360</v>
      </c>
      <c r="N22" s="575" t="e">
        <f>AVERAGE(N14:N16)</f>
        <v>#DIV/0!</v>
      </c>
      <c r="O22" s="578">
        <f>MAX(O14:O16)</f>
        <v>0</v>
      </c>
      <c r="P22" s="578">
        <f>MIN(P14:P16)</f>
        <v>0</v>
      </c>
      <c r="Q22" s="311">
        <f>AVERAGE(Q14:Q16)</f>
        <v>16.621756272401431</v>
      </c>
      <c r="R22" s="576" t="e">
        <f>N22-Q22</f>
        <v>#DIV/0!</v>
      </c>
      <c r="S22" s="578">
        <f t="shared" ref="S22:T22" si="8">SUM(S14:S16)</f>
        <v>0</v>
      </c>
      <c r="T22" s="578">
        <f t="shared" si="8"/>
        <v>0</v>
      </c>
      <c r="V22" s="201"/>
    </row>
    <row r="23" spans="1:22" ht="12" customHeight="1">
      <c r="A23" s="439" t="s">
        <v>62</v>
      </c>
      <c r="B23" s="579">
        <f>SUM(B17:B19)</f>
        <v>0</v>
      </c>
      <c r="C23" s="598">
        <f>SUM(C17:C19)</f>
        <v>2880.5317103426974</v>
      </c>
      <c r="D23" s="581">
        <f t="shared" si="0"/>
        <v>-1</v>
      </c>
      <c r="E23" s="579">
        <f t="shared" ref="E23:K23" si="9">SUM(E17:E19)</f>
        <v>0</v>
      </c>
      <c r="F23" s="598">
        <f t="shared" si="9"/>
        <v>2990.8677806879687</v>
      </c>
      <c r="G23" s="581">
        <f t="shared" si="2"/>
        <v>-1</v>
      </c>
      <c r="H23" s="626">
        <v>2960</v>
      </c>
      <c r="I23" s="582">
        <f t="shared" si="9"/>
        <v>0</v>
      </c>
      <c r="J23" s="598">
        <f t="shared" si="9"/>
        <v>30788.80212141732</v>
      </c>
      <c r="K23" s="579">
        <f t="shared" si="9"/>
        <v>0</v>
      </c>
      <c r="L23" s="598">
        <f>SUM(L17:L19)</f>
        <v>31968.222146768778</v>
      </c>
      <c r="M23" s="448">
        <v>31620</v>
      </c>
      <c r="N23" s="579" t="e">
        <f>AVERAGE(N17:N19)</f>
        <v>#DIV/0!</v>
      </c>
      <c r="O23" s="582">
        <f>MAX(O17:O19)</f>
        <v>0</v>
      </c>
      <c r="P23" s="582">
        <f>MIN(P17:P19)</f>
        <v>0</v>
      </c>
      <c r="Q23" s="338">
        <f>AVERAGE(Q17:Q19)</f>
        <v>3.83921146953405</v>
      </c>
      <c r="R23" s="580" t="e">
        <f t="shared" si="5"/>
        <v>#DIV/0!</v>
      </c>
      <c r="S23" s="582">
        <f t="shared" ref="S23:T23" si="10">SUM(S17:S19)</f>
        <v>0</v>
      </c>
      <c r="T23" s="582">
        <f t="shared" si="10"/>
        <v>0</v>
      </c>
      <c r="V23" s="201"/>
    </row>
    <row r="24" spans="1:22" ht="12" customHeight="1">
      <c r="A24" s="434" t="s">
        <v>63</v>
      </c>
      <c r="B24" s="587">
        <f>SUM(B8:B13)</f>
        <v>3529.4901845226159</v>
      </c>
      <c r="C24" s="599">
        <f>SUM(C8:C13)</f>
        <v>4582.2188536291205</v>
      </c>
      <c r="D24" s="589">
        <f t="shared" si="0"/>
        <v>-0.22974211898952465</v>
      </c>
      <c r="E24" s="590">
        <f t="shared" ref="E24:K24" si="11">SUM(E8:E13)</f>
        <v>3501.8724377340877</v>
      </c>
      <c r="F24" s="599">
        <f t="shared" si="11"/>
        <v>4765.0069368616041</v>
      </c>
      <c r="G24" s="589">
        <f t="shared" si="2"/>
        <v>-0.26508555304632142</v>
      </c>
      <c r="H24" s="627">
        <v>4950</v>
      </c>
      <c r="I24" s="590">
        <f t="shared" si="11"/>
        <v>37691.437354474998</v>
      </c>
      <c r="J24" s="599">
        <f t="shared" si="11"/>
        <v>48905.100237058607</v>
      </c>
      <c r="K24" s="590">
        <f t="shared" si="11"/>
        <v>37396.612295104496</v>
      </c>
      <c r="L24" s="599">
        <f>SUM(L8:L13)</f>
        <v>50854.194053160783</v>
      </c>
      <c r="M24" s="449">
        <v>52880</v>
      </c>
      <c r="N24" s="587">
        <f>AVERAGE(N8:N13)</f>
        <v>0.39704301075268794</v>
      </c>
      <c r="O24" s="590">
        <f>MAX(O8:O13)</f>
        <v>12.8</v>
      </c>
      <c r="P24" s="590">
        <f>MIN(P8:P13)</f>
        <v>-10.8</v>
      </c>
      <c r="Q24" s="53">
        <f>AVERAGE(Q8:Q13)</f>
        <v>6.8135286120380663</v>
      </c>
      <c r="R24" s="588">
        <f t="shared" si="5"/>
        <v>-6.4164856012853786</v>
      </c>
      <c r="S24" s="590">
        <f t="shared" ref="S24:T24" si="12">SUM(S8:S13)</f>
        <v>392.78279522243906</v>
      </c>
      <c r="T24" s="591">
        <f t="shared" si="12"/>
        <v>4194.2281829999974</v>
      </c>
      <c r="V24" s="201"/>
    </row>
    <row r="25" spans="1:22" ht="12" customHeight="1">
      <c r="A25" s="436" t="s">
        <v>64</v>
      </c>
      <c r="B25" s="592">
        <f>SUM(B14:B19)</f>
        <v>0</v>
      </c>
      <c r="C25" s="600">
        <f>SUM(C14:C19)</f>
        <v>4112.0003195919589</v>
      </c>
      <c r="D25" s="594">
        <f t="shared" si="0"/>
        <v>-1</v>
      </c>
      <c r="E25" s="592">
        <f t="shared" ref="E25:K25" si="13">SUM(E14:E19)</f>
        <v>0</v>
      </c>
      <c r="F25" s="600">
        <f t="shared" si="13"/>
        <v>4241.2017454524776</v>
      </c>
      <c r="G25" s="594">
        <f t="shared" si="2"/>
        <v>-1</v>
      </c>
      <c r="H25" s="628">
        <v>4210</v>
      </c>
      <c r="I25" s="595">
        <f t="shared" si="13"/>
        <v>0</v>
      </c>
      <c r="J25" s="600">
        <f t="shared" si="13"/>
        <v>43989.331114954744</v>
      </c>
      <c r="K25" s="592">
        <f t="shared" si="13"/>
        <v>0</v>
      </c>
      <c r="L25" s="600">
        <f>SUM(L14:L19)</f>
        <v>45371.164086786564</v>
      </c>
      <c r="M25" s="450">
        <v>44980</v>
      </c>
      <c r="N25" s="592" t="e">
        <f>AVERAGE(N14:N19)</f>
        <v>#DIV/0!</v>
      </c>
      <c r="O25" s="595">
        <f>MAX(O14:O19)</f>
        <v>0</v>
      </c>
      <c r="P25" s="595">
        <f>MIN(P14:P19)</f>
        <v>0</v>
      </c>
      <c r="Q25" s="54">
        <f>AVERAGE(Q14:Q19)</f>
        <v>10.230483870967742</v>
      </c>
      <c r="R25" s="593" t="e">
        <f t="shared" si="5"/>
        <v>#DIV/0!</v>
      </c>
      <c r="S25" s="595">
        <f t="shared" ref="S25:T25" si="14">SUM(S14:S19)</f>
        <v>0</v>
      </c>
      <c r="T25" s="595">
        <f t="shared" si="14"/>
        <v>0</v>
      </c>
      <c r="V25" s="201"/>
    </row>
    <row r="26" spans="1:22" ht="12" customHeight="1">
      <c r="A26" s="440" t="s">
        <v>224</v>
      </c>
      <c r="B26" s="583">
        <f>SUM(B8:B19)</f>
        <v>3529.4901845226159</v>
      </c>
      <c r="C26" s="601">
        <f>SUM(C8:C19)</f>
        <v>8694.2191732210795</v>
      </c>
      <c r="D26" s="585">
        <f t="shared" si="0"/>
        <v>-0.59404172885430129</v>
      </c>
      <c r="E26" s="583">
        <f t="shared" ref="E26:K26" si="15">SUM(E8:E19)</f>
        <v>3501.8724377340877</v>
      </c>
      <c r="F26" s="601">
        <f t="shared" si="15"/>
        <v>9006.2086823140817</v>
      </c>
      <c r="G26" s="585">
        <f t="shared" si="2"/>
        <v>-0.61117129735058429</v>
      </c>
      <c r="H26" s="629">
        <v>9160</v>
      </c>
      <c r="I26" s="586">
        <f t="shared" si="15"/>
        <v>37691.437354474998</v>
      </c>
      <c r="J26" s="601">
        <f t="shared" si="15"/>
        <v>92894.431352013358</v>
      </c>
      <c r="K26" s="583">
        <f t="shared" si="15"/>
        <v>37396.612295104496</v>
      </c>
      <c r="L26" s="601">
        <f>SUM(L8:L19)</f>
        <v>96225.358139947362</v>
      </c>
      <c r="M26" s="451">
        <v>97860</v>
      </c>
      <c r="N26" s="583">
        <f>AVERAGE(N8:N19)</f>
        <v>0.39704301075268794</v>
      </c>
      <c r="O26" s="586">
        <f>MAX(O8:O19)</f>
        <v>12.8</v>
      </c>
      <c r="P26" s="586">
        <f>MIN(P8:P19)</f>
        <v>-10.8</v>
      </c>
      <c r="Q26" s="314">
        <f>AVERAGE(Q8:Q19)</f>
        <v>8.5220062415029041</v>
      </c>
      <c r="R26" s="584">
        <f t="shared" si="5"/>
        <v>-8.1249632307502164</v>
      </c>
      <c r="S26" s="586">
        <f t="shared" ref="S26:T26" si="16">SUM(S8:S19)</f>
        <v>392.78279522243906</v>
      </c>
      <c r="T26" s="586">
        <f t="shared" si="16"/>
        <v>4194.2281829999974</v>
      </c>
      <c r="V26" s="201"/>
    </row>
    <row r="27" spans="1:22" ht="12" customHeight="1">
      <c r="A27" s="669" t="s">
        <v>312</v>
      </c>
      <c r="B27" s="669"/>
      <c r="C27" s="669"/>
      <c r="D27" s="669"/>
      <c r="E27" s="669"/>
      <c r="F27" s="669"/>
      <c r="G27" s="669"/>
      <c r="H27" s="669"/>
      <c r="I27" s="669"/>
      <c r="J27" s="669"/>
      <c r="K27" s="669"/>
      <c r="L27" s="669"/>
      <c r="M27" s="669"/>
      <c r="N27" s="669"/>
      <c r="O27" s="669"/>
      <c r="P27" s="669"/>
      <c r="Q27" s="669"/>
      <c r="R27" s="669"/>
      <c r="S27" s="669"/>
      <c r="T27" s="669"/>
    </row>
    <row r="28" spans="1:22" ht="3.9" customHeight="1"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</row>
    <row r="29" spans="1:22" ht="12" customHeight="1">
      <c r="A29" s="667" t="s">
        <v>284</v>
      </c>
      <c r="B29" s="667"/>
      <c r="C29" s="667"/>
      <c r="D29" s="667"/>
      <c r="E29" s="667"/>
      <c r="F29" s="667"/>
      <c r="G29" s="667"/>
      <c r="H29" s="667"/>
      <c r="I29" s="667"/>
      <c r="J29" s="667" t="s">
        <v>200</v>
      </c>
      <c r="K29" s="667"/>
      <c r="L29" s="667"/>
      <c r="M29" s="667"/>
      <c r="N29" s="667"/>
      <c r="O29" s="667"/>
      <c r="P29" s="667"/>
      <c r="Q29" s="667"/>
      <c r="R29" s="667"/>
      <c r="S29" s="667"/>
      <c r="T29" s="667"/>
    </row>
    <row r="30" spans="1:22" ht="8.1" customHeight="1">
      <c r="A30" s="208"/>
      <c r="B30" s="208"/>
      <c r="C30" s="208"/>
      <c r="D30" s="208"/>
      <c r="E30" s="208" t="s">
        <v>179</v>
      </c>
      <c r="F30" s="208" t="s">
        <v>174</v>
      </c>
      <c r="G30" s="208"/>
      <c r="H30" s="208"/>
      <c r="I30" s="208"/>
      <c r="J30" s="208"/>
      <c r="K30" s="208"/>
      <c r="L30" s="208"/>
      <c r="M30" s="208"/>
      <c r="N30" s="209" t="str">
        <f>N7</f>
        <v>Průměr</v>
      </c>
      <c r="O30" s="209" t="str">
        <f>Q7</f>
        <v>Normál</v>
      </c>
      <c r="P30" s="209"/>
      <c r="Q30" s="208"/>
      <c r="R30" s="208"/>
      <c r="S30" s="208"/>
      <c r="T30" s="208"/>
    </row>
    <row r="31" spans="1:22" ht="6.9" customHeight="1">
      <c r="A31" s="208"/>
      <c r="B31" s="208"/>
      <c r="C31" s="208"/>
      <c r="D31" s="208" t="str">
        <f>A8</f>
        <v>Leden</v>
      </c>
      <c r="E31" s="209">
        <f>B8</f>
        <v>1273.1090817392794</v>
      </c>
      <c r="F31" s="209">
        <f>E8</f>
        <v>1283.9255507782743</v>
      </c>
      <c r="G31" s="209"/>
      <c r="H31" s="209"/>
      <c r="I31" s="208"/>
      <c r="J31" s="208"/>
      <c r="K31" s="208"/>
      <c r="L31" s="208"/>
      <c r="M31" s="208" t="str">
        <f>A8</f>
        <v>Leden</v>
      </c>
      <c r="N31" s="209">
        <f>N8</f>
        <v>-0.91290322580645156</v>
      </c>
      <c r="O31" s="209">
        <f>Q8</f>
        <v>-1.2258064516129035</v>
      </c>
      <c r="P31" s="209"/>
      <c r="Q31" s="208"/>
      <c r="R31" s="208"/>
      <c r="S31" s="208"/>
      <c r="T31" s="208"/>
    </row>
    <row r="32" spans="1:22" ht="6.9" customHeight="1">
      <c r="A32" s="208"/>
      <c r="B32" s="208"/>
      <c r="C32" s="208"/>
      <c r="D32" s="208" t="str">
        <f t="shared" ref="D32:D41" si="17">A9</f>
        <v>Únor</v>
      </c>
      <c r="E32" s="209">
        <f t="shared" ref="E32:E42" si="18">B9</f>
        <v>1165.2067863432326</v>
      </c>
      <c r="F32" s="209">
        <f t="shared" ref="F32:F42" si="19">E9</f>
        <v>1146.9243868263973</v>
      </c>
      <c r="G32" s="209"/>
      <c r="H32" s="209"/>
      <c r="I32" s="208"/>
      <c r="J32" s="208"/>
      <c r="K32" s="208"/>
      <c r="L32" s="208"/>
      <c r="M32" s="208" t="str">
        <f t="shared" ref="M32:M42" si="20">A9</f>
        <v>Únor</v>
      </c>
      <c r="N32" s="209">
        <f t="shared" ref="N32:N42" si="21">N9</f>
        <v>-0.7250000000000002</v>
      </c>
      <c r="O32" s="209">
        <f t="shared" ref="O32:O42" si="22">Q9</f>
        <v>-0.15517241379310354</v>
      </c>
      <c r="P32" s="209"/>
      <c r="Q32" s="208"/>
      <c r="R32" s="208"/>
      <c r="S32" s="208"/>
      <c r="T32" s="208"/>
    </row>
    <row r="33" spans="1:20" ht="6.9" customHeight="1">
      <c r="A33" s="208"/>
      <c r="B33" s="208"/>
      <c r="C33" s="208"/>
      <c r="D33" s="208" t="str">
        <f t="shared" si="17"/>
        <v>Březen</v>
      </c>
      <c r="E33" s="209">
        <f t="shared" si="18"/>
        <v>1091.1743164401041</v>
      </c>
      <c r="F33" s="209">
        <f t="shared" si="19"/>
        <v>1071.0225001294161</v>
      </c>
      <c r="G33" s="209"/>
      <c r="H33" s="209"/>
      <c r="I33" s="208"/>
      <c r="J33" s="208"/>
      <c r="K33" s="208"/>
      <c r="L33" s="208"/>
      <c r="M33" s="208" t="str">
        <f t="shared" si="20"/>
        <v>Březen</v>
      </c>
      <c r="N33" s="209">
        <f t="shared" si="21"/>
        <v>2.8290322580645157</v>
      </c>
      <c r="O33" s="209">
        <f t="shared" si="22"/>
        <v>3.512903225806451</v>
      </c>
      <c r="P33" s="209"/>
      <c r="Q33" s="208"/>
      <c r="R33" s="208"/>
      <c r="S33" s="208"/>
      <c r="T33" s="208"/>
    </row>
    <row r="34" spans="1:20" ht="6.9" customHeight="1">
      <c r="A34" s="208"/>
      <c r="B34" s="208"/>
      <c r="C34" s="208"/>
      <c r="D34" s="208" t="str">
        <f t="shared" si="17"/>
        <v>Duben</v>
      </c>
      <c r="E34" s="209">
        <f t="shared" si="18"/>
        <v>0</v>
      </c>
      <c r="F34" s="209">
        <f t="shared" si="19"/>
        <v>0</v>
      </c>
      <c r="G34" s="209"/>
      <c r="H34" s="209"/>
      <c r="I34" s="208"/>
      <c r="J34" s="208"/>
      <c r="K34" s="208"/>
      <c r="L34" s="208"/>
      <c r="M34" s="208" t="str">
        <f t="shared" si="20"/>
        <v>Duben</v>
      </c>
      <c r="N34" s="209">
        <f t="shared" si="21"/>
        <v>0</v>
      </c>
      <c r="O34" s="209">
        <f t="shared" si="22"/>
        <v>8.6366666666666667</v>
      </c>
      <c r="P34" s="209"/>
      <c r="Q34" s="208"/>
      <c r="R34" s="208"/>
      <c r="S34" s="208"/>
      <c r="T34" s="208"/>
    </row>
    <row r="35" spans="1:20" ht="6.9" customHeight="1">
      <c r="A35" s="208"/>
      <c r="B35" s="208"/>
      <c r="C35" s="208"/>
      <c r="D35" s="208" t="str">
        <f t="shared" si="17"/>
        <v>Květen</v>
      </c>
      <c r="E35" s="209">
        <f t="shared" si="18"/>
        <v>0</v>
      </c>
      <c r="F35" s="209">
        <f t="shared" si="19"/>
        <v>0</v>
      </c>
      <c r="G35" s="209"/>
      <c r="H35" s="209"/>
      <c r="I35" s="208"/>
      <c r="J35" s="208"/>
      <c r="K35" s="208"/>
      <c r="L35" s="208"/>
      <c r="M35" s="208" t="str">
        <f t="shared" si="20"/>
        <v>Květen</v>
      </c>
      <c r="N35" s="209">
        <f t="shared" si="21"/>
        <v>0</v>
      </c>
      <c r="O35" s="209">
        <f t="shared" si="22"/>
        <v>13.522580645161288</v>
      </c>
      <c r="P35" s="209"/>
      <c r="Q35" s="208"/>
      <c r="R35" s="208"/>
      <c r="S35" s="208"/>
      <c r="T35" s="208"/>
    </row>
    <row r="36" spans="1:20" ht="6.9" customHeight="1">
      <c r="A36" s="208"/>
      <c r="B36" s="208"/>
      <c r="C36" s="208"/>
      <c r="D36" s="208" t="str">
        <f t="shared" si="17"/>
        <v>Červen</v>
      </c>
      <c r="E36" s="209">
        <f t="shared" si="18"/>
        <v>0</v>
      </c>
      <c r="F36" s="209">
        <f t="shared" si="19"/>
        <v>0</v>
      </c>
      <c r="G36" s="209"/>
      <c r="H36" s="209"/>
      <c r="I36" s="208"/>
      <c r="J36" s="208"/>
      <c r="K36" s="208"/>
      <c r="L36" s="208"/>
      <c r="M36" s="208" t="str">
        <f t="shared" si="20"/>
        <v>Červen</v>
      </c>
      <c r="N36" s="209">
        <f t="shared" si="21"/>
        <v>0</v>
      </c>
      <c r="O36" s="209">
        <f t="shared" si="22"/>
        <v>16.59</v>
      </c>
      <c r="P36" s="209"/>
      <c r="Q36" s="208"/>
      <c r="R36" s="208"/>
      <c r="S36" s="208"/>
      <c r="T36" s="208"/>
    </row>
    <row r="37" spans="1:20" ht="6.9" customHeight="1">
      <c r="A37" s="208"/>
      <c r="B37" s="208"/>
      <c r="C37" s="208"/>
      <c r="D37" s="208" t="str">
        <f t="shared" si="17"/>
        <v>Červenec</v>
      </c>
      <c r="E37" s="209">
        <f t="shared" si="18"/>
        <v>0</v>
      </c>
      <c r="F37" s="209">
        <f t="shared" si="19"/>
        <v>0</v>
      </c>
      <c r="G37" s="209"/>
      <c r="H37" s="209"/>
      <c r="I37" s="208"/>
      <c r="J37" s="208"/>
      <c r="K37" s="208"/>
      <c r="L37" s="208"/>
      <c r="M37" s="208" t="str">
        <f t="shared" si="20"/>
        <v>Červenec</v>
      </c>
      <c r="N37" s="209">
        <f t="shared" si="21"/>
        <v>0</v>
      </c>
      <c r="O37" s="209">
        <f t="shared" si="22"/>
        <v>18.522580645161291</v>
      </c>
      <c r="P37" s="209"/>
      <c r="Q37" s="208"/>
      <c r="R37" s="208"/>
      <c r="S37" s="208"/>
      <c r="T37" s="208"/>
    </row>
    <row r="38" spans="1:20" ht="6.9" customHeight="1">
      <c r="A38" s="208"/>
      <c r="B38" s="208"/>
      <c r="C38" s="208"/>
      <c r="D38" s="208" t="str">
        <f t="shared" si="17"/>
        <v>Srpen</v>
      </c>
      <c r="E38" s="209">
        <f t="shared" si="18"/>
        <v>0</v>
      </c>
      <c r="F38" s="209">
        <f t="shared" si="19"/>
        <v>0</v>
      </c>
      <c r="G38" s="209"/>
      <c r="H38" s="209"/>
      <c r="I38" s="208"/>
      <c r="J38" s="208"/>
      <c r="K38" s="208"/>
      <c r="L38" s="208"/>
      <c r="M38" s="208" t="str">
        <f t="shared" si="20"/>
        <v>Srpen</v>
      </c>
      <c r="N38" s="209">
        <f t="shared" si="21"/>
        <v>0</v>
      </c>
      <c r="O38" s="209">
        <f t="shared" si="22"/>
        <v>18.119354838709679</v>
      </c>
      <c r="P38" s="209"/>
      <c r="Q38" s="208"/>
      <c r="R38" s="208"/>
      <c r="S38" s="208"/>
      <c r="T38" s="208"/>
    </row>
    <row r="39" spans="1:20" ht="6.9" customHeight="1">
      <c r="A39" s="208"/>
      <c r="B39" s="208"/>
      <c r="C39" s="208"/>
      <c r="D39" s="208" t="str">
        <f t="shared" si="17"/>
        <v>Září</v>
      </c>
      <c r="E39" s="209">
        <f t="shared" si="18"/>
        <v>0</v>
      </c>
      <c r="F39" s="209">
        <f t="shared" si="19"/>
        <v>0</v>
      </c>
      <c r="G39" s="209"/>
      <c r="H39" s="209"/>
      <c r="I39" s="208"/>
      <c r="J39" s="208"/>
      <c r="K39" s="208"/>
      <c r="L39" s="208"/>
      <c r="M39" s="208" t="str">
        <f t="shared" si="20"/>
        <v>Září</v>
      </c>
      <c r="N39" s="209">
        <f t="shared" si="21"/>
        <v>0</v>
      </c>
      <c r="O39" s="209">
        <f t="shared" si="22"/>
        <v>13.223333333333333</v>
      </c>
      <c r="P39" s="209"/>
      <c r="Q39" s="208"/>
      <c r="R39" s="208"/>
      <c r="S39" s="208"/>
      <c r="T39" s="208"/>
    </row>
    <row r="40" spans="1:20" ht="6.9" customHeight="1">
      <c r="A40" s="208"/>
      <c r="B40" s="208"/>
      <c r="C40" s="208"/>
      <c r="D40" s="208" t="str">
        <f t="shared" si="17"/>
        <v>Říjen</v>
      </c>
      <c r="E40" s="209">
        <f t="shared" si="18"/>
        <v>0</v>
      </c>
      <c r="F40" s="209">
        <f t="shared" si="19"/>
        <v>0</v>
      </c>
      <c r="G40" s="209"/>
      <c r="H40" s="209"/>
      <c r="I40" s="208"/>
      <c r="J40" s="208"/>
      <c r="K40" s="208"/>
      <c r="L40" s="208"/>
      <c r="M40" s="208" t="str">
        <f t="shared" si="20"/>
        <v>Říjen</v>
      </c>
      <c r="N40" s="209">
        <f t="shared" si="21"/>
        <v>0</v>
      </c>
      <c r="O40" s="209">
        <f t="shared" si="22"/>
        <v>8.3548387096774199</v>
      </c>
      <c r="P40" s="209"/>
      <c r="Q40" s="208"/>
      <c r="R40" s="208"/>
      <c r="S40" s="208"/>
      <c r="T40" s="208"/>
    </row>
    <row r="41" spans="1:20" ht="6.9" customHeight="1">
      <c r="A41" s="208"/>
      <c r="B41" s="208"/>
      <c r="C41" s="208"/>
      <c r="D41" s="208" t="str">
        <f t="shared" si="17"/>
        <v>Listopad</v>
      </c>
      <c r="E41" s="209">
        <f t="shared" si="18"/>
        <v>0</v>
      </c>
      <c r="F41" s="209">
        <f t="shared" si="19"/>
        <v>0</v>
      </c>
      <c r="G41" s="208"/>
      <c r="H41" s="208"/>
      <c r="I41" s="208"/>
      <c r="J41" s="208"/>
      <c r="K41" s="208"/>
      <c r="L41" s="208"/>
      <c r="M41" s="208" t="str">
        <f t="shared" si="20"/>
        <v>Listopad</v>
      </c>
      <c r="N41" s="209">
        <f t="shared" si="21"/>
        <v>0</v>
      </c>
      <c r="O41" s="209">
        <f t="shared" si="22"/>
        <v>3.5466666666666664</v>
      </c>
      <c r="P41" s="208"/>
      <c r="Q41" s="208"/>
      <c r="R41" s="208"/>
      <c r="S41" s="208"/>
      <c r="T41" s="208"/>
    </row>
    <row r="42" spans="1:20" ht="6.9" customHeight="1">
      <c r="A42" s="208"/>
      <c r="B42" s="208"/>
      <c r="C42" s="208"/>
      <c r="D42" s="208" t="str">
        <f>A19</f>
        <v>Prosinec</v>
      </c>
      <c r="E42" s="209">
        <f t="shared" si="18"/>
        <v>0</v>
      </c>
      <c r="F42" s="209">
        <f t="shared" si="19"/>
        <v>0</v>
      </c>
      <c r="G42" s="208"/>
      <c r="H42" s="208"/>
      <c r="I42" s="208"/>
      <c r="J42" s="208"/>
      <c r="K42" s="208"/>
      <c r="L42" s="208"/>
      <c r="M42" s="208" t="str">
        <f t="shared" si="20"/>
        <v>Prosinec</v>
      </c>
      <c r="N42" s="209">
        <f t="shared" si="21"/>
        <v>0</v>
      </c>
      <c r="O42" s="209">
        <f t="shared" si="22"/>
        <v>-0.38387096774193558</v>
      </c>
      <c r="P42" s="208"/>
      <c r="Q42" s="208"/>
      <c r="R42" s="208"/>
      <c r="S42" s="208"/>
      <c r="T42" s="208"/>
    </row>
    <row r="43" spans="1:20" ht="12" customHeight="1">
      <c r="A43" s="208"/>
      <c r="B43" s="208"/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</row>
    <row r="44" spans="1:20" ht="12" customHeight="1">
      <c r="A44" s="208"/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</row>
    <row r="45" spans="1:20" ht="12" customHeight="1">
      <c r="A45" s="208"/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</row>
  </sheetData>
  <mergeCells count="13">
    <mergeCell ref="A29:I29"/>
    <mergeCell ref="J29:T29"/>
    <mergeCell ref="A4:T4"/>
    <mergeCell ref="A27:T27"/>
    <mergeCell ref="B6:D6"/>
    <mergeCell ref="E6:G6"/>
    <mergeCell ref="S6:T7"/>
    <mergeCell ref="I5:M5"/>
    <mergeCell ref="N5:R5"/>
    <mergeCell ref="N6:R6"/>
    <mergeCell ref="B5:H5"/>
    <mergeCell ref="I6:J6"/>
    <mergeCell ref="K6:L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1:C26 E24:G24 E21:F21 I21:L21 E22:F22 I22:L22 E23:F23 I23:L23 E26:G26 E25:F25 I25:L25 O21:Q21 O22:Q22 O23:Q23 O25:Q25 Q20 S24:T24 S21:T21 S22:T22 S23:T23 S25:T25 I24:L24 I26:L26 N24:Q24 N26:T26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/>
  <dimension ref="A1:AJ45"/>
  <sheetViews>
    <sheetView showGridLines="0" zoomScaleNormal="100" zoomScaleSheetLayoutView="100" workbookViewId="0">
      <selection activeCell="B10" sqref="B10"/>
    </sheetView>
  </sheetViews>
  <sheetFormatPr defaultRowHeight="10.199999999999999"/>
  <cols>
    <col min="1" max="1" width="8.33203125" style="67" customWidth="1"/>
    <col min="2" max="3" width="5.44140625" style="67" customWidth="1"/>
    <col min="4" max="4" width="6.5546875" style="67" customWidth="1"/>
    <col min="5" max="5" width="7.6640625" style="67" customWidth="1"/>
    <col min="6" max="6" width="4.109375" style="67" customWidth="1"/>
    <col min="7" max="7" width="7.6640625" style="67" customWidth="1"/>
    <col min="8" max="11" width="6.6640625" style="67" customWidth="1"/>
    <col min="12" max="12" width="4.88671875" style="67" customWidth="1"/>
    <col min="13" max="13" width="8.6640625" style="67" customWidth="1"/>
    <col min="14" max="14" width="6.6640625" style="67" customWidth="1"/>
    <col min="15" max="18" width="7.33203125" style="67" customWidth="1"/>
    <col min="19" max="19" width="5.6640625" style="67" customWidth="1"/>
    <col min="20" max="20" width="8.6640625" style="67" customWidth="1"/>
    <col min="21" max="21" width="8" style="67" customWidth="1"/>
    <col min="22" max="22" width="9.33203125" style="67" bestFit="1" customWidth="1"/>
    <col min="23" max="23" width="11.44140625" style="67" bestFit="1" customWidth="1"/>
    <col min="24" max="262" width="9.109375" style="67"/>
    <col min="263" max="275" width="10.6640625" style="67" customWidth="1"/>
    <col min="276" max="518" width="9.109375" style="67"/>
    <col min="519" max="531" width="10.6640625" style="67" customWidth="1"/>
    <col min="532" max="774" width="9.109375" style="67"/>
    <col min="775" max="787" width="10.6640625" style="67" customWidth="1"/>
    <col min="788" max="1030" width="9.109375" style="67"/>
    <col min="1031" max="1043" width="10.6640625" style="67" customWidth="1"/>
    <col min="1044" max="1286" width="9.109375" style="67"/>
    <col min="1287" max="1299" width="10.6640625" style="67" customWidth="1"/>
    <col min="1300" max="1542" width="9.109375" style="67"/>
    <col min="1543" max="1555" width="10.6640625" style="67" customWidth="1"/>
    <col min="1556" max="1798" width="9.109375" style="67"/>
    <col min="1799" max="1811" width="10.6640625" style="67" customWidth="1"/>
    <col min="1812" max="2054" width="9.109375" style="67"/>
    <col min="2055" max="2067" width="10.6640625" style="67" customWidth="1"/>
    <col min="2068" max="2310" width="9.109375" style="67"/>
    <col min="2311" max="2323" width="10.6640625" style="67" customWidth="1"/>
    <col min="2324" max="2566" width="9.109375" style="67"/>
    <col min="2567" max="2579" width="10.6640625" style="67" customWidth="1"/>
    <col min="2580" max="2822" width="9.109375" style="67"/>
    <col min="2823" max="2835" width="10.6640625" style="67" customWidth="1"/>
    <col min="2836" max="3078" width="9.109375" style="67"/>
    <col min="3079" max="3091" width="10.6640625" style="67" customWidth="1"/>
    <col min="3092" max="3334" width="9.109375" style="67"/>
    <col min="3335" max="3347" width="10.6640625" style="67" customWidth="1"/>
    <col min="3348" max="3590" width="9.109375" style="67"/>
    <col min="3591" max="3603" width="10.6640625" style="67" customWidth="1"/>
    <col min="3604" max="3846" width="9.109375" style="67"/>
    <col min="3847" max="3859" width="10.6640625" style="67" customWidth="1"/>
    <col min="3860" max="4102" width="9.109375" style="67"/>
    <col min="4103" max="4115" width="10.6640625" style="67" customWidth="1"/>
    <col min="4116" max="4358" width="9.109375" style="67"/>
    <col min="4359" max="4371" width="10.6640625" style="67" customWidth="1"/>
    <col min="4372" max="4614" width="9.109375" style="67"/>
    <col min="4615" max="4627" width="10.6640625" style="67" customWidth="1"/>
    <col min="4628" max="4870" width="9.109375" style="67"/>
    <col min="4871" max="4883" width="10.6640625" style="67" customWidth="1"/>
    <col min="4884" max="5126" width="9.109375" style="67"/>
    <col min="5127" max="5139" width="10.6640625" style="67" customWidth="1"/>
    <col min="5140" max="5382" width="9.109375" style="67"/>
    <col min="5383" max="5395" width="10.6640625" style="67" customWidth="1"/>
    <col min="5396" max="5638" width="9.109375" style="67"/>
    <col min="5639" max="5651" width="10.6640625" style="67" customWidth="1"/>
    <col min="5652" max="5894" width="9.109375" style="67"/>
    <col min="5895" max="5907" width="10.6640625" style="67" customWidth="1"/>
    <col min="5908" max="6150" width="9.109375" style="67"/>
    <col min="6151" max="6163" width="10.6640625" style="67" customWidth="1"/>
    <col min="6164" max="6406" width="9.109375" style="67"/>
    <col min="6407" max="6419" width="10.6640625" style="67" customWidth="1"/>
    <col min="6420" max="6662" width="9.109375" style="67"/>
    <col min="6663" max="6675" width="10.6640625" style="67" customWidth="1"/>
    <col min="6676" max="6918" width="9.109375" style="67"/>
    <col min="6919" max="6931" width="10.6640625" style="67" customWidth="1"/>
    <col min="6932" max="7174" width="9.109375" style="67"/>
    <col min="7175" max="7187" width="10.6640625" style="67" customWidth="1"/>
    <col min="7188" max="7430" width="9.109375" style="67"/>
    <col min="7431" max="7443" width="10.6640625" style="67" customWidth="1"/>
    <col min="7444" max="7686" width="9.109375" style="67"/>
    <col min="7687" max="7699" width="10.6640625" style="67" customWidth="1"/>
    <col min="7700" max="7942" width="9.109375" style="67"/>
    <col min="7943" max="7955" width="10.6640625" style="67" customWidth="1"/>
    <col min="7956" max="8198" width="9.109375" style="67"/>
    <col min="8199" max="8211" width="10.6640625" style="67" customWidth="1"/>
    <col min="8212" max="8454" width="9.109375" style="67"/>
    <col min="8455" max="8467" width="10.6640625" style="67" customWidth="1"/>
    <col min="8468" max="8710" width="9.109375" style="67"/>
    <col min="8711" max="8723" width="10.6640625" style="67" customWidth="1"/>
    <col min="8724" max="8966" width="9.109375" style="67"/>
    <col min="8967" max="8979" width="10.6640625" style="67" customWidth="1"/>
    <col min="8980" max="9222" width="9.109375" style="67"/>
    <col min="9223" max="9235" width="10.6640625" style="67" customWidth="1"/>
    <col min="9236" max="9478" width="9.109375" style="67"/>
    <col min="9479" max="9491" width="10.6640625" style="67" customWidth="1"/>
    <col min="9492" max="9734" width="9.109375" style="67"/>
    <col min="9735" max="9747" width="10.6640625" style="67" customWidth="1"/>
    <col min="9748" max="9990" width="9.109375" style="67"/>
    <col min="9991" max="10003" width="10.6640625" style="67" customWidth="1"/>
    <col min="10004" max="10246" width="9.109375" style="67"/>
    <col min="10247" max="10259" width="10.6640625" style="67" customWidth="1"/>
    <col min="10260" max="10502" width="9.109375" style="67"/>
    <col min="10503" max="10515" width="10.6640625" style="67" customWidth="1"/>
    <col min="10516" max="10758" width="9.109375" style="67"/>
    <col min="10759" max="10771" width="10.6640625" style="67" customWidth="1"/>
    <col min="10772" max="11014" width="9.109375" style="67"/>
    <col min="11015" max="11027" width="10.6640625" style="67" customWidth="1"/>
    <col min="11028" max="11270" width="9.109375" style="67"/>
    <col min="11271" max="11283" width="10.6640625" style="67" customWidth="1"/>
    <col min="11284" max="11526" width="9.109375" style="67"/>
    <col min="11527" max="11539" width="10.6640625" style="67" customWidth="1"/>
    <col min="11540" max="11782" width="9.109375" style="67"/>
    <col min="11783" max="11795" width="10.6640625" style="67" customWidth="1"/>
    <col min="11796" max="12038" width="9.109375" style="67"/>
    <col min="12039" max="12051" width="10.6640625" style="67" customWidth="1"/>
    <col min="12052" max="12294" width="9.109375" style="67"/>
    <col min="12295" max="12307" width="10.6640625" style="67" customWidth="1"/>
    <col min="12308" max="12550" width="9.109375" style="67"/>
    <col min="12551" max="12563" width="10.6640625" style="67" customWidth="1"/>
    <col min="12564" max="12806" width="9.109375" style="67"/>
    <col min="12807" max="12819" width="10.6640625" style="67" customWidth="1"/>
    <col min="12820" max="13062" width="9.109375" style="67"/>
    <col min="13063" max="13075" width="10.6640625" style="67" customWidth="1"/>
    <col min="13076" max="13318" width="9.109375" style="67"/>
    <col min="13319" max="13331" width="10.6640625" style="67" customWidth="1"/>
    <col min="13332" max="13574" width="9.109375" style="67"/>
    <col min="13575" max="13587" width="10.6640625" style="67" customWidth="1"/>
    <col min="13588" max="13830" width="9.109375" style="67"/>
    <col min="13831" max="13843" width="10.6640625" style="67" customWidth="1"/>
    <col min="13844" max="14086" width="9.109375" style="67"/>
    <col min="14087" max="14099" width="10.6640625" style="67" customWidth="1"/>
    <col min="14100" max="14342" width="9.109375" style="67"/>
    <col min="14343" max="14355" width="10.6640625" style="67" customWidth="1"/>
    <col min="14356" max="14598" width="9.109375" style="67"/>
    <col min="14599" max="14611" width="10.6640625" style="67" customWidth="1"/>
    <col min="14612" max="14854" width="9.109375" style="67"/>
    <col min="14855" max="14867" width="10.6640625" style="67" customWidth="1"/>
    <col min="14868" max="15110" width="9.109375" style="67"/>
    <col min="15111" max="15123" width="10.6640625" style="67" customWidth="1"/>
    <col min="15124" max="15366" width="9.109375" style="67"/>
    <col min="15367" max="15379" width="10.6640625" style="67" customWidth="1"/>
    <col min="15380" max="15622" width="9.109375" style="67"/>
    <col min="15623" max="15635" width="10.6640625" style="67" customWidth="1"/>
    <col min="15636" max="15878" width="9.109375" style="67"/>
    <col min="15879" max="15891" width="10.6640625" style="67" customWidth="1"/>
    <col min="15892" max="16134" width="9.109375" style="67"/>
    <col min="16135" max="16147" width="10.6640625" style="67" customWidth="1"/>
    <col min="16148" max="16384" width="9.109375" style="67"/>
  </cols>
  <sheetData>
    <row r="1" spans="1:36" ht="15.6">
      <c r="A1" s="655" t="s">
        <v>132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</row>
    <row r="2" spans="1:36" ht="6" customHeight="1">
      <c r="A2" s="200"/>
      <c r="B2" s="680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</row>
    <row r="3" spans="1:36" ht="18" customHeight="1">
      <c r="A3" s="668">
        <v>2021</v>
      </c>
      <c r="B3" s="668"/>
      <c r="C3" s="668"/>
      <c r="D3" s="668"/>
      <c r="E3" s="668"/>
      <c r="F3" s="668"/>
      <c r="G3" s="668"/>
      <c r="H3" s="668"/>
      <c r="I3" s="668"/>
      <c r="J3" s="668"/>
      <c r="K3" s="668"/>
      <c r="L3" s="668"/>
      <c r="M3" s="668"/>
      <c r="N3" s="668"/>
      <c r="O3" s="668"/>
      <c r="P3" s="668"/>
      <c r="Q3" s="668"/>
      <c r="R3" s="668"/>
      <c r="S3" s="668"/>
      <c r="T3" s="668"/>
      <c r="U3" s="668"/>
    </row>
    <row r="4" spans="1:36" ht="18" customHeight="1">
      <c r="A4" s="441"/>
      <c r="B4" s="460"/>
      <c r="C4" s="268"/>
      <c r="D4" s="268"/>
      <c r="E4" s="268"/>
      <c r="F4" s="268"/>
      <c r="G4" s="459"/>
      <c r="H4" s="677" t="s">
        <v>65</v>
      </c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</row>
    <row r="5" spans="1:36" ht="18" customHeight="1">
      <c r="A5" s="342"/>
      <c r="B5" s="682" t="s">
        <v>211</v>
      </c>
      <c r="C5" s="683"/>
      <c r="D5" s="683"/>
      <c r="E5" s="683"/>
      <c r="F5" s="683"/>
      <c r="G5" s="683"/>
      <c r="H5" s="660" t="s">
        <v>274</v>
      </c>
      <c r="I5" s="661"/>
      <c r="J5" s="661"/>
      <c r="K5" s="661"/>
      <c r="L5" s="661"/>
      <c r="M5" s="661"/>
      <c r="N5" s="661"/>
      <c r="O5" s="660" t="s">
        <v>275</v>
      </c>
      <c r="P5" s="661"/>
      <c r="Q5" s="661"/>
      <c r="R5" s="661"/>
      <c r="S5" s="661"/>
      <c r="T5" s="661"/>
      <c r="U5" s="661"/>
    </row>
    <row r="6" spans="1:36" ht="12.9" customHeight="1">
      <c r="A6" s="433" t="s">
        <v>210</v>
      </c>
      <c r="B6" s="266" t="s">
        <v>4</v>
      </c>
      <c r="C6" s="264" t="s">
        <v>5</v>
      </c>
      <c r="D6" s="255" t="s">
        <v>6</v>
      </c>
      <c r="E6" s="264" t="s">
        <v>7</v>
      </c>
      <c r="F6" s="264" t="s">
        <v>107</v>
      </c>
      <c r="G6" s="266" t="s">
        <v>0</v>
      </c>
      <c r="H6" s="266" t="s">
        <v>4</v>
      </c>
      <c r="I6" s="264" t="s">
        <v>5</v>
      </c>
      <c r="J6" s="255" t="s">
        <v>6</v>
      </c>
      <c r="K6" s="264" t="s">
        <v>7</v>
      </c>
      <c r="L6" s="264" t="s">
        <v>107</v>
      </c>
      <c r="M6" s="264" t="s">
        <v>109</v>
      </c>
      <c r="N6" s="266" t="s">
        <v>0</v>
      </c>
      <c r="O6" s="266" t="s">
        <v>4</v>
      </c>
      <c r="P6" s="264" t="s">
        <v>5</v>
      </c>
      <c r="Q6" s="255" t="s">
        <v>6</v>
      </c>
      <c r="R6" s="264" t="s">
        <v>7</v>
      </c>
      <c r="S6" s="264" t="s">
        <v>107</v>
      </c>
      <c r="T6" s="264" t="s">
        <v>109</v>
      </c>
      <c r="U6" s="266" t="s">
        <v>0</v>
      </c>
    </row>
    <row r="7" spans="1:36" ht="12.9" customHeight="1">
      <c r="A7" s="507" t="s">
        <v>212</v>
      </c>
      <c r="B7" s="508">
        <v>1589</v>
      </c>
      <c r="C7" s="509">
        <v>6590</v>
      </c>
      <c r="D7" s="510">
        <v>206506</v>
      </c>
      <c r="E7" s="511">
        <v>2613088</v>
      </c>
      <c r="F7" s="511">
        <v>255</v>
      </c>
      <c r="G7" s="512">
        <v>2828028</v>
      </c>
      <c r="H7" s="513">
        <v>498.78697060927351</v>
      </c>
      <c r="I7" s="514">
        <v>122.93436801512308</v>
      </c>
      <c r="J7" s="515">
        <v>209.19903571175465</v>
      </c>
      <c r="K7" s="515">
        <v>412.71974500237383</v>
      </c>
      <c r="L7" s="515">
        <v>8.2151612577951649</v>
      </c>
      <c r="M7" s="516">
        <v>21.253869455344006</v>
      </c>
      <c r="N7" s="517">
        <v>1273.1091500516641</v>
      </c>
      <c r="O7" s="513">
        <v>5327.4820396019995</v>
      </c>
      <c r="P7" s="514">
        <v>1313.0210279600001</v>
      </c>
      <c r="Q7" s="515">
        <v>2234.5206316600002</v>
      </c>
      <c r="R7" s="515">
        <v>4408.8257420600003</v>
      </c>
      <c r="S7" s="515">
        <v>87.746998729999987</v>
      </c>
      <c r="T7" s="516">
        <v>227.093644463</v>
      </c>
      <c r="U7" s="517">
        <v>13598.690084475</v>
      </c>
      <c r="V7" s="68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</row>
    <row r="8" spans="1:36" ht="12.9" customHeight="1">
      <c r="A8" s="518" t="s">
        <v>213</v>
      </c>
      <c r="B8" s="508">
        <v>1589</v>
      </c>
      <c r="C8" s="510">
        <v>6589</v>
      </c>
      <c r="D8" s="510">
        <v>206295</v>
      </c>
      <c r="E8" s="510">
        <v>2612077</v>
      </c>
      <c r="F8" s="510">
        <v>261</v>
      </c>
      <c r="G8" s="519">
        <v>2826811</v>
      </c>
      <c r="H8" s="513">
        <v>457.30929221889534</v>
      </c>
      <c r="I8" s="515">
        <v>112.52305539701476</v>
      </c>
      <c r="J8" s="515">
        <v>191.96342656678135</v>
      </c>
      <c r="K8" s="515">
        <v>374.06188701151592</v>
      </c>
      <c r="L8" s="515">
        <v>7.5048014042037154</v>
      </c>
      <c r="M8" s="515">
        <v>21.844296182222642</v>
      </c>
      <c r="N8" s="520">
        <v>1165.2067587806339</v>
      </c>
      <c r="O8" s="513">
        <v>4885.8219201579996</v>
      </c>
      <c r="P8" s="515">
        <v>1202.3364278299998</v>
      </c>
      <c r="Q8" s="515">
        <v>2051.2568478200001</v>
      </c>
      <c r="R8" s="515">
        <v>3997.2879962699999</v>
      </c>
      <c r="S8" s="515">
        <v>80.189325109999999</v>
      </c>
      <c r="T8" s="515">
        <v>233.52044339458052</v>
      </c>
      <c r="U8" s="520">
        <v>12450.412960582578</v>
      </c>
      <c r="V8" s="58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</row>
    <row r="9" spans="1:36" ht="12.9" customHeight="1">
      <c r="A9" s="521" t="s">
        <v>214</v>
      </c>
      <c r="B9" s="522">
        <v>1587</v>
      </c>
      <c r="C9" s="523">
        <v>6431</v>
      </c>
      <c r="D9" s="523">
        <v>206349</v>
      </c>
      <c r="E9" s="523">
        <v>2610687</v>
      </c>
      <c r="F9" s="523">
        <v>263</v>
      </c>
      <c r="G9" s="524">
        <v>2825317</v>
      </c>
      <c r="H9" s="525">
        <v>475.70881223028687</v>
      </c>
      <c r="I9" s="526">
        <v>99.67639024520129</v>
      </c>
      <c r="J9" s="526">
        <v>163.00325031437097</v>
      </c>
      <c r="K9" s="526">
        <v>324.11959476489722</v>
      </c>
      <c r="L9" s="526">
        <v>7.8947203904797165</v>
      </c>
      <c r="M9" s="526">
        <v>20.771465420680027</v>
      </c>
      <c r="N9" s="527">
        <v>1091.1742333659163</v>
      </c>
      <c r="O9" s="525">
        <v>5075.262959736001</v>
      </c>
      <c r="P9" s="526">
        <v>1063.4829440800002</v>
      </c>
      <c r="Q9" s="526">
        <v>1739.2010826305211</v>
      </c>
      <c r="R9" s="526">
        <v>3458.5300357005526</v>
      </c>
      <c r="S9" s="526">
        <v>84.228665459000013</v>
      </c>
      <c r="T9" s="526">
        <v>221.62864232740571</v>
      </c>
      <c r="U9" s="527">
        <v>11642.334329933479</v>
      </c>
      <c r="V9" s="202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</row>
    <row r="10" spans="1:36" ht="12.9" customHeight="1">
      <c r="A10" s="507" t="s">
        <v>215</v>
      </c>
      <c r="B10" s="508"/>
      <c r="C10" s="510"/>
      <c r="D10" s="510"/>
      <c r="E10" s="510"/>
      <c r="F10" s="511"/>
      <c r="G10" s="512"/>
      <c r="H10" s="513"/>
      <c r="I10" s="515"/>
      <c r="J10" s="515"/>
      <c r="K10" s="515"/>
      <c r="L10" s="515"/>
      <c r="M10" s="516"/>
      <c r="N10" s="517"/>
      <c r="O10" s="513"/>
      <c r="P10" s="515"/>
      <c r="Q10" s="515"/>
      <c r="R10" s="515"/>
      <c r="S10" s="515"/>
      <c r="T10" s="516"/>
      <c r="U10" s="517"/>
      <c r="V10" s="58"/>
      <c r="W10" s="203"/>
      <c r="X10" s="203"/>
      <c r="Y10" s="203"/>
    </row>
    <row r="11" spans="1:36" ht="12.9" customHeight="1">
      <c r="A11" s="518" t="s">
        <v>216</v>
      </c>
      <c r="B11" s="508"/>
      <c r="C11" s="510"/>
      <c r="D11" s="510"/>
      <c r="E11" s="510"/>
      <c r="F11" s="510"/>
      <c r="G11" s="519"/>
      <c r="H11" s="513"/>
      <c r="I11" s="515"/>
      <c r="J11" s="515"/>
      <c r="K11" s="515"/>
      <c r="L11" s="515"/>
      <c r="M11" s="515"/>
      <c r="N11" s="520"/>
      <c r="O11" s="513"/>
      <c r="P11" s="515"/>
      <c r="Q11" s="515"/>
      <c r="R11" s="515"/>
      <c r="S11" s="515"/>
      <c r="T11" s="515"/>
      <c r="U11" s="520"/>
      <c r="V11" s="58"/>
      <c r="W11" s="203"/>
      <c r="X11" s="203"/>
      <c r="Y11" s="203"/>
    </row>
    <row r="12" spans="1:36" ht="12.9" customHeight="1">
      <c r="A12" s="521" t="s">
        <v>217</v>
      </c>
      <c r="B12" s="522"/>
      <c r="C12" s="523"/>
      <c r="D12" s="523"/>
      <c r="E12" s="523"/>
      <c r="F12" s="523"/>
      <c r="G12" s="524"/>
      <c r="H12" s="525"/>
      <c r="I12" s="526"/>
      <c r="J12" s="526"/>
      <c r="K12" s="526"/>
      <c r="L12" s="526"/>
      <c r="M12" s="526"/>
      <c r="N12" s="527"/>
      <c r="O12" s="525"/>
      <c r="P12" s="526"/>
      <c r="Q12" s="526"/>
      <c r="R12" s="526"/>
      <c r="S12" s="526"/>
      <c r="T12" s="526"/>
      <c r="U12" s="527"/>
      <c r="V12" s="58"/>
      <c r="W12" s="203"/>
      <c r="X12" s="203"/>
      <c r="Y12" s="203"/>
    </row>
    <row r="13" spans="1:36" ht="12.9" customHeight="1">
      <c r="A13" s="507" t="s">
        <v>218</v>
      </c>
      <c r="B13" s="508"/>
      <c r="C13" s="510"/>
      <c r="D13" s="510"/>
      <c r="E13" s="510"/>
      <c r="F13" s="511"/>
      <c r="G13" s="512"/>
      <c r="H13" s="513"/>
      <c r="I13" s="515"/>
      <c r="J13" s="515"/>
      <c r="K13" s="515"/>
      <c r="L13" s="515"/>
      <c r="M13" s="516"/>
      <c r="N13" s="517"/>
      <c r="O13" s="513"/>
      <c r="P13" s="515"/>
      <c r="Q13" s="515"/>
      <c r="R13" s="515"/>
      <c r="S13" s="515"/>
      <c r="T13" s="516"/>
      <c r="U13" s="517"/>
      <c r="V13" s="58"/>
      <c r="W13" s="203"/>
      <c r="X13" s="203"/>
      <c r="Y13" s="203"/>
    </row>
    <row r="14" spans="1:36" ht="12.9" customHeight="1">
      <c r="A14" s="518" t="s">
        <v>219</v>
      </c>
      <c r="B14" s="508"/>
      <c r="C14" s="510"/>
      <c r="D14" s="510"/>
      <c r="E14" s="510"/>
      <c r="F14" s="510"/>
      <c r="G14" s="519"/>
      <c r="H14" s="513"/>
      <c r="I14" s="515"/>
      <c r="J14" s="515"/>
      <c r="K14" s="515"/>
      <c r="L14" s="515"/>
      <c r="M14" s="515"/>
      <c r="N14" s="520"/>
      <c r="O14" s="513"/>
      <c r="P14" s="515"/>
      <c r="Q14" s="515"/>
      <c r="R14" s="515"/>
      <c r="S14" s="515"/>
      <c r="T14" s="515"/>
      <c r="U14" s="520"/>
      <c r="V14" s="58"/>
      <c r="W14" s="203"/>
      <c r="X14" s="203"/>
      <c r="Y14" s="203"/>
    </row>
    <row r="15" spans="1:36" ht="12.9" customHeight="1">
      <c r="A15" s="521" t="s">
        <v>220</v>
      </c>
      <c r="B15" s="522"/>
      <c r="C15" s="523"/>
      <c r="D15" s="523"/>
      <c r="E15" s="523"/>
      <c r="F15" s="523"/>
      <c r="G15" s="524"/>
      <c r="H15" s="525"/>
      <c r="I15" s="526"/>
      <c r="J15" s="526"/>
      <c r="K15" s="526"/>
      <c r="L15" s="526"/>
      <c r="M15" s="526"/>
      <c r="N15" s="527"/>
      <c r="O15" s="525"/>
      <c r="P15" s="526"/>
      <c r="Q15" s="526"/>
      <c r="R15" s="526"/>
      <c r="S15" s="526"/>
      <c r="T15" s="526"/>
      <c r="U15" s="527"/>
      <c r="V15" s="58"/>
      <c r="W15" s="203"/>
      <c r="X15" s="203"/>
      <c r="Y15" s="203"/>
    </row>
    <row r="16" spans="1:36" ht="12.9" customHeight="1">
      <c r="A16" s="507" t="s">
        <v>221</v>
      </c>
      <c r="B16" s="508"/>
      <c r="C16" s="510"/>
      <c r="D16" s="510"/>
      <c r="E16" s="510"/>
      <c r="F16" s="511"/>
      <c r="G16" s="512"/>
      <c r="H16" s="513"/>
      <c r="I16" s="515"/>
      <c r="J16" s="515"/>
      <c r="K16" s="515"/>
      <c r="L16" s="515"/>
      <c r="M16" s="516"/>
      <c r="N16" s="517"/>
      <c r="O16" s="513"/>
      <c r="P16" s="515"/>
      <c r="Q16" s="515"/>
      <c r="R16" s="515"/>
      <c r="S16" s="515"/>
      <c r="T16" s="516"/>
      <c r="U16" s="517"/>
      <c r="V16" s="58"/>
      <c r="W16" s="203"/>
      <c r="X16" s="203"/>
      <c r="Y16" s="203"/>
    </row>
    <row r="17" spans="1:25" ht="12.9" customHeight="1">
      <c r="A17" s="518" t="s">
        <v>222</v>
      </c>
      <c r="B17" s="508"/>
      <c r="C17" s="510"/>
      <c r="D17" s="510"/>
      <c r="E17" s="510"/>
      <c r="F17" s="510"/>
      <c r="G17" s="519"/>
      <c r="H17" s="513"/>
      <c r="I17" s="515"/>
      <c r="J17" s="515"/>
      <c r="K17" s="515"/>
      <c r="L17" s="515"/>
      <c r="M17" s="515"/>
      <c r="N17" s="520"/>
      <c r="O17" s="513"/>
      <c r="P17" s="515"/>
      <c r="Q17" s="515"/>
      <c r="R17" s="515"/>
      <c r="S17" s="515"/>
      <c r="T17" s="515"/>
      <c r="U17" s="520"/>
      <c r="V17" s="58"/>
      <c r="W17" s="203"/>
      <c r="X17" s="203"/>
      <c r="Y17" s="203"/>
    </row>
    <row r="18" spans="1:25" ht="12.9" customHeight="1">
      <c r="A18" s="521" t="s">
        <v>223</v>
      </c>
      <c r="B18" s="522"/>
      <c r="C18" s="523"/>
      <c r="D18" s="523"/>
      <c r="E18" s="523"/>
      <c r="F18" s="523"/>
      <c r="G18" s="524"/>
      <c r="H18" s="525"/>
      <c r="I18" s="526"/>
      <c r="J18" s="526"/>
      <c r="K18" s="526"/>
      <c r="L18" s="526"/>
      <c r="M18" s="526"/>
      <c r="N18" s="527"/>
      <c r="O18" s="525"/>
      <c r="P18" s="526"/>
      <c r="Q18" s="526"/>
      <c r="R18" s="526"/>
      <c r="S18" s="526"/>
      <c r="T18" s="526"/>
      <c r="U18" s="527"/>
      <c r="V18" s="58"/>
      <c r="W18" s="203"/>
      <c r="X18" s="203"/>
      <c r="Y18" s="203"/>
    </row>
    <row r="19" spans="1:25" ht="12.9" customHeight="1">
      <c r="A19" s="528" t="s">
        <v>52</v>
      </c>
      <c r="B19" s="529">
        <f>B9</f>
        <v>1587</v>
      </c>
      <c r="C19" s="530">
        <f t="shared" ref="C19:E19" si="0">C9</f>
        <v>6431</v>
      </c>
      <c r="D19" s="530">
        <f t="shared" si="0"/>
        <v>206349</v>
      </c>
      <c r="E19" s="530">
        <f t="shared" si="0"/>
        <v>2610687</v>
      </c>
      <c r="F19" s="531">
        <f t="shared" ref="F19" si="1">F9</f>
        <v>263</v>
      </c>
      <c r="G19" s="532">
        <f>G9</f>
        <v>2825317</v>
      </c>
      <c r="H19" s="533">
        <f>SUM(H7:H9)</f>
        <v>1431.8050750584557</v>
      </c>
      <c r="I19" s="534">
        <f>SUM(I7:I9)</f>
        <v>335.13381365733915</v>
      </c>
      <c r="J19" s="534">
        <f t="shared" ref="J19:K19" si="2">SUM(J7:J9)</f>
        <v>564.16571259290697</v>
      </c>
      <c r="K19" s="534">
        <f t="shared" si="2"/>
        <v>1110.9012267787871</v>
      </c>
      <c r="L19" s="534">
        <f t="shared" ref="L19" si="3">SUM(L7:L9)</f>
        <v>23.614683052478597</v>
      </c>
      <c r="M19" s="535">
        <f t="shared" ref="M19" si="4">SUM(M7:M9)</f>
        <v>63.869631058246682</v>
      </c>
      <c r="N19" s="536">
        <f>SUM(N7:N9)</f>
        <v>3529.4901421982145</v>
      </c>
      <c r="O19" s="533">
        <f>SUM(O7:O9)</f>
        <v>15288.566919496001</v>
      </c>
      <c r="P19" s="534">
        <f>SUM(P7:P9)</f>
        <v>3578.8403998700005</v>
      </c>
      <c r="Q19" s="534">
        <f t="shared" ref="Q19:U19" si="5">SUM(Q7:Q9)</f>
        <v>6024.978562110522</v>
      </c>
      <c r="R19" s="534">
        <f t="shared" si="5"/>
        <v>11864.643774030554</v>
      </c>
      <c r="S19" s="534">
        <f t="shared" ref="S19" si="6">SUM(S7:S9)</f>
        <v>252.16498929900001</v>
      </c>
      <c r="T19" s="535">
        <f t="shared" ref="T19" si="7">SUM(T7:T9)</f>
        <v>682.24273018498627</v>
      </c>
      <c r="U19" s="536">
        <f t="shared" si="5"/>
        <v>37691.437374991059</v>
      </c>
    </row>
    <row r="20" spans="1:25" ht="12.9" customHeight="1">
      <c r="A20" s="537" t="s">
        <v>61</v>
      </c>
      <c r="B20" s="602">
        <f>B12</f>
        <v>0</v>
      </c>
      <c r="C20" s="603">
        <f t="shared" ref="C20:G20" si="8">C12</f>
        <v>0</v>
      </c>
      <c r="D20" s="603">
        <f t="shared" si="8"/>
        <v>0</v>
      </c>
      <c r="E20" s="603">
        <f t="shared" si="8"/>
        <v>0</v>
      </c>
      <c r="F20" s="603">
        <f t="shared" ref="F20" si="9">F12</f>
        <v>0</v>
      </c>
      <c r="G20" s="602">
        <f t="shared" si="8"/>
        <v>0</v>
      </c>
      <c r="H20" s="554">
        <f>SUM(H10:H12)</f>
        <v>0</v>
      </c>
      <c r="I20" s="555">
        <f>SUM(I10:I12)</f>
        <v>0</v>
      </c>
      <c r="J20" s="555">
        <f t="shared" ref="J20:N20" si="10">SUM(J10:J12)</f>
        <v>0</v>
      </c>
      <c r="K20" s="555">
        <f t="shared" si="10"/>
        <v>0</v>
      </c>
      <c r="L20" s="555">
        <f t="shared" ref="L20" si="11">SUM(L10:L12)</f>
        <v>0</v>
      </c>
      <c r="M20" s="555">
        <f t="shared" ref="M20" si="12">SUM(M10:M12)</f>
        <v>0</v>
      </c>
      <c r="N20" s="554">
        <f t="shared" si="10"/>
        <v>0</v>
      </c>
      <c r="O20" s="554">
        <f>SUM(O10:O12)</f>
        <v>0</v>
      </c>
      <c r="P20" s="555">
        <f>SUM(P10:P12)</f>
        <v>0</v>
      </c>
      <c r="Q20" s="555">
        <f t="shared" ref="Q20:U20" si="13">SUM(Q10:Q12)</f>
        <v>0</v>
      </c>
      <c r="R20" s="555">
        <f t="shared" si="13"/>
        <v>0</v>
      </c>
      <c r="S20" s="555">
        <f t="shared" ref="S20" si="14">SUM(S10:S12)</f>
        <v>0</v>
      </c>
      <c r="T20" s="555">
        <f t="shared" ref="T20" si="15">SUM(T10:T12)</f>
        <v>0</v>
      </c>
      <c r="U20" s="554">
        <f t="shared" si="13"/>
        <v>0</v>
      </c>
    </row>
    <row r="21" spans="1:25" ht="12.9" customHeight="1">
      <c r="A21" s="537" t="s">
        <v>73</v>
      </c>
      <c r="B21" s="602">
        <f>B15</f>
        <v>0</v>
      </c>
      <c r="C21" s="603">
        <f t="shared" ref="C21:G21" si="16">C15</f>
        <v>0</v>
      </c>
      <c r="D21" s="603">
        <f t="shared" si="16"/>
        <v>0</v>
      </c>
      <c r="E21" s="603">
        <f t="shared" si="16"/>
        <v>0</v>
      </c>
      <c r="F21" s="603">
        <f t="shared" ref="F21" si="17">F15</f>
        <v>0</v>
      </c>
      <c r="G21" s="602">
        <f t="shared" si="16"/>
        <v>0</v>
      </c>
      <c r="H21" s="554">
        <f>SUM(H13:H15)</f>
        <v>0</v>
      </c>
      <c r="I21" s="555">
        <f>SUM(I13:I15)</f>
        <v>0</v>
      </c>
      <c r="J21" s="555">
        <f t="shared" ref="J21:N21" si="18">SUM(J13:J15)</f>
        <v>0</v>
      </c>
      <c r="K21" s="555">
        <f t="shared" si="18"/>
        <v>0</v>
      </c>
      <c r="L21" s="555">
        <f t="shared" ref="L21" si="19">SUM(L13:L15)</f>
        <v>0</v>
      </c>
      <c r="M21" s="555">
        <f t="shared" ref="M21" si="20">SUM(M13:M15)</f>
        <v>0</v>
      </c>
      <c r="N21" s="554">
        <f t="shared" si="18"/>
        <v>0</v>
      </c>
      <c r="O21" s="554">
        <f>SUM(O13:O15)</f>
        <v>0</v>
      </c>
      <c r="P21" s="555">
        <f>SUM(P13:P15)</f>
        <v>0</v>
      </c>
      <c r="Q21" s="555">
        <f t="shared" ref="Q21:U21" si="21">SUM(Q13:Q15)</f>
        <v>0</v>
      </c>
      <c r="R21" s="555">
        <f t="shared" si="21"/>
        <v>0</v>
      </c>
      <c r="S21" s="555">
        <f t="shared" ref="S21" si="22">SUM(S13:S15)</f>
        <v>0</v>
      </c>
      <c r="T21" s="555">
        <f t="shared" ref="T21" si="23">SUM(T13:T15)</f>
        <v>0</v>
      </c>
      <c r="U21" s="554">
        <f t="shared" si="21"/>
        <v>0</v>
      </c>
    </row>
    <row r="22" spans="1:25" ht="12.9" customHeight="1">
      <c r="A22" s="538" t="s">
        <v>62</v>
      </c>
      <c r="B22" s="604">
        <f>B18</f>
        <v>0</v>
      </c>
      <c r="C22" s="605">
        <f t="shared" ref="C22:E22" si="24">C18</f>
        <v>0</v>
      </c>
      <c r="D22" s="605">
        <f t="shared" si="24"/>
        <v>0</v>
      </c>
      <c r="E22" s="605">
        <f t="shared" si="24"/>
        <v>0</v>
      </c>
      <c r="F22" s="605">
        <f t="shared" ref="F22" si="25">F18</f>
        <v>0</v>
      </c>
      <c r="G22" s="604">
        <f>G18</f>
        <v>0</v>
      </c>
      <c r="H22" s="558">
        <f>SUM(H16:H18)</f>
        <v>0</v>
      </c>
      <c r="I22" s="559">
        <f>SUM(I16:I18)</f>
        <v>0</v>
      </c>
      <c r="J22" s="559">
        <f t="shared" ref="J22:N22" si="26">SUM(J16:J18)</f>
        <v>0</v>
      </c>
      <c r="K22" s="559">
        <f t="shared" si="26"/>
        <v>0</v>
      </c>
      <c r="L22" s="559">
        <f t="shared" ref="L22" si="27">SUM(L16:L18)</f>
        <v>0</v>
      </c>
      <c r="M22" s="559">
        <f t="shared" ref="M22" si="28">SUM(M16:M18)</f>
        <v>0</v>
      </c>
      <c r="N22" s="558">
        <f t="shared" si="26"/>
        <v>0</v>
      </c>
      <c r="O22" s="558">
        <f>SUM(O16:O18)</f>
        <v>0</v>
      </c>
      <c r="P22" s="559">
        <f>SUM(P16:P18)</f>
        <v>0</v>
      </c>
      <c r="Q22" s="559">
        <f t="shared" ref="Q22:U22" si="29">SUM(Q16:Q18)</f>
        <v>0</v>
      </c>
      <c r="R22" s="559">
        <f t="shared" si="29"/>
        <v>0</v>
      </c>
      <c r="S22" s="559">
        <f t="shared" ref="S22" si="30">SUM(S16:S18)</f>
        <v>0</v>
      </c>
      <c r="T22" s="559">
        <f t="shared" ref="T22" si="31">SUM(T16:T18)</f>
        <v>0</v>
      </c>
      <c r="U22" s="558">
        <f t="shared" si="29"/>
        <v>0</v>
      </c>
    </row>
    <row r="23" spans="1:25" ht="12.9" customHeight="1">
      <c r="A23" s="507" t="s">
        <v>63</v>
      </c>
      <c r="B23" s="608">
        <f>B12</f>
        <v>0</v>
      </c>
      <c r="C23" s="609">
        <f t="shared" ref="C23:G23" si="32">C12</f>
        <v>0</v>
      </c>
      <c r="D23" s="609">
        <f t="shared" si="32"/>
        <v>0</v>
      </c>
      <c r="E23" s="609">
        <f t="shared" si="32"/>
        <v>0</v>
      </c>
      <c r="F23" s="610">
        <f t="shared" ref="F23" si="33">F12</f>
        <v>0</v>
      </c>
      <c r="G23" s="611">
        <f t="shared" si="32"/>
        <v>0</v>
      </c>
      <c r="H23" s="566">
        <f>SUM(H7:H12)</f>
        <v>1431.8050750584557</v>
      </c>
      <c r="I23" s="567">
        <f>SUM(I7:I12)</f>
        <v>335.13381365733915</v>
      </c>
      <c r="J23" s="567">
        <f t="shared" ref="J23:N23" si="34">SUM(J7:J12)</f>
        <v>564.16571259290697</v>
      </c>
      <c r="K23" s="567">
        <f t="shared" si="34"/>
        <v>1110.9012267787871</v>
      </c>
      <c r="L23" s="567">
        <f t="shared" ref="L23" si="35">SUM(L7:L12)</f>
        <v>23.614683052478597</v>
      </c>
      <c r="M23" s="612">
        <f t="shared" ref="M23" si="36">SUM(M7:M12)</f>
        <v>63.869631058246682</v>
      </c>
      <c r="N23" s="570">
        <f t="shared" si="34"/>
        <v>3529.4901421982145</v>
      </c>
      <c r="O23" s="566">
        <f>SUM(O7:O12)</f>
        <v>15288.566919496001</v>
      </c>
      <c r="P23" s="567">
        <f>SUM(P7:P12)</f>
        <v>3578.8403998700005</v>
      </c>
      <c r="Q23" s="567">
        <f t="shared" ref="Q23:U23" si="37">SUM(Q7:Q12)</f>
        <v>6024.978562110522</v>
      </c>
      <c r="R23" s="567">
        <f t="shared" si="37"/>
        <v>11864.643774030554</v>
      </c>
      <c r="S23" s="567">
        <f t="shared" ref="S23" si="38">SUM(S7:S12)</f>
        <v>252.16498929900001</v>
      </c>
      <c r="T23" s="612">
        <f t="shared" ref="T23" si="39">SUM(T7:T12)</f>
        <v>682.24273018498627</v>
      </c>
      <c r="U23" s="570">
        <f t="shared" si="37"/>
        <v>37691.437374991059</v>
      </c>
    </row>
    <row r="24" spans="1:25" ht="12.9" customHeight="1">
      <c r="A24" s="521" t="s">
        <v>64</v>
      </c>
      <c r="B24" s="613">
        <f>B18</f>
        <v>0</v>
      </c>
      <c r="C24" s="614">
        <f t="shared" ref="C24:G24" si="40">C18</f>
        <v>0</v>
      </c>
      <c r="D24" s="614">
        <f t="shared" si="40"/>
        <v>0</v>
      </c>
      <c r="E24" s="614">
        <f t="shared" si="40"/>
        <v>0</v>
      </c>
      <c r="F24" s="614">
        <f t="shared" ref="F24" si="41">F18</f>
        <v>0</v>
      </c>
      <c r="G24" s="613">
        <f t="shared" si="40"/>
        <v>0</v>
      </c>
      <c r="H24" s="571">
        <f>SUM(H13:H18)</f>
        <v>0</v>
      </c>
      <c r="I24" s="572">
        <f>SUM(I13:I18)</f>
        <v>0</v>
      </c>
      <c r="J24" s="572">
        <f t="shared" ref="J24:N24" si="42">SUM(J13:J18)</f>
        <v>0</v>
      </c>
      <c r="K24" s="572">
        <f t="shared" si="42"/>
        <v>0</v>
      </c>
      <c r="L24" s="572">
        <f t="shared" ref="L24" si="43">SUM(L13:L18)</f>
        <v>0</v>
      </c>
      <c r="M24" s="572">
        <f t="shared" ref="M24" si="44">SUM(M13:M18)</f>
        <v>0</v>
      </c>
      <c r="N24" s="571">
        <f t="shared" si="42"/>
        <v>0</v>
      </c>
      <c r="O24" s="571">
        <f>SUM(O13:O18)</f>
        <v>0</v>
      </c>
      <c r="P24" s="572">
        <f>SUM(P13:P18)</f>
        <v>0</v>
      </c>
      <c r="Q24" s="572">
        <f t="shared" ref="Q24:U24" si="45">SUM(Q13:Q18)</f>
        <v>0</v>
      </c>
      <c r="R24" s="572">
        <f t="shared" si="45"/>
        <v>0</v>
      </c>
      <c r="S24" s="572">
        <f t="shared" ref="S24" si="46">SUM(S13:S18)</f>
        <v>0</v>
      </c>
      <c r="T24" s="572">
        <f t="shared" ref="T24" si="47">SUM(T13:T18)</f>
        <v>0</v>
      </c>
      <c r="U24" s="571">
        <f t="shared" si="45"/>
        <v>0</v>
      </c>
    </row>
    <row r="25" spans="1:25" ht="12.9" customHeight="1">
      <c r="A25" s="539" t="s">
        <v>224</v>
      </c>
      <c r="B25" s="606">
        <f>B18</f>
        <v>0</v>
      </c>
      <c r="C25" s="607">
        <f t="shared" ref="C25:G25" si="48">C18</f>
        <v>0</v>
      </c>
      <c r="D25" s="607">
        <f t="shared" si="48"/>
        <v>0</v>
      </c>
      <c r="E25" s="607">
        <f t="shared" si="48"/>
        <v>0</v>
      </c>
      <c r="F25" s="607">
        <f t="shared" ref="F25" si="49">F18</f>
        <v>0</v>
      </c>
      <c r="G25" s="606">
        <f t="shared" si="48"/>
        <v>0</v>
      </c>
      <c r="H25" s="562">
        <f>SUM(H7:H18)</f>
        <v>1431.8050750584557</v>
      </c>
      <c r="I25" s="563">
        <f>SUM(I7:I18)</f>
        <v>335.13381365733915</v>
      </c>
      <c r="J25" s="563">
        <f t="shared" ref="J25:N25" si="50">SUM(J7:J18)</f>
        <v>564.16571259290697</v>
      </c>
      <c r="K25" s="563">
        <f t="shared" si="50"/>
        <v>1110.9012267787871</v>
      </c>
      <c r="L25" s="563">
        <f t="shared" ref="L25" si="51">SUM(L7:L18)</f>
        <v>23.614683052478597</v>
      </c>
      <c r="M25" s="563">
        <f t="shared" ref="M25" si="52">SUM(M7:M18)</f>
        <v>63.869631058246682</v>
      </c>
      <c r="N25" s="562">
        <f t="shared" si="50"/>
        <v>3529.4901421982145</v>
      </c>
      <c r="O25" s="562">
        <f>SUM(O7:O18)</f>
        <v>15288.566919496001</v>
      </c>
      <c r="P25" s="563">
        <f>SUM(P7:P18)</f>
        <v>3578.8403998700005</v>
      </c>
      <c r="Q25" s="563">
        <f t="shared" ref="Q25:U25" si="53">SUM(Q7:Q18)</f>
        <v>6024.978562110522</v>
      </c>
      <c r="R25" s="563">
        <f t="shared" si="53"/>
        <v>11864.643774030554</v>
      </c>
      <c r="S25" s="563">
        <f t="shared" ref="S25" si="54">SUM(S7:S18)</f>
        <v>252.16498929900001</v>
      </c>
      <c r="T25" s="563">
        <f t="shared" ref="T25" si="55">SUM(T7:T18)</f>
        <v>682.24273018498627</v>
      </c>
      <c r="U25" s="562">
        <f t="shared" si="53"/>
        <v>37691.437374991059</v>
      </c>
    </row>
    <row r="26" spans="1:25" ht="15" customHeight="1">
      <c r="A26" s="195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</row>
    <row r="27" spans="1:25" ht="12.75" customHeight="1">
      <c r="A27" s="667" t="s">
        <v>285</v>
      </c>
      <c r="B27" s="667"/>
      <c r="C27" s="667"/>
      <c r="D27" s="667"/>
      <c r="E27" s="667"/>
      <c r="F27" s="667"/>
      <c r="G27" s="667"/>
      <c r="H27" s="667"/>
      <c r="I27" s="667" t="s">
        <v>286</v>
      </c>
      <c r="J27" s="667"/>
      <c r="K27" s="667"/>
      <c r="L27" s="667"/>
      <c r="M27" s="667"/>
      <c r="P27" s="667" t="s">
        <v>287</v>
      </c>
      <c r="Q27" s="667"/>
      <c r="R27" s="667"/>
      <c r="S27" s="667"/>
      <c r="T27" s="667"/>
    </row>
    <row r="28" spans="1:25" ht="12" customHeight="1">
      <c r="A28" s="196"/>
      <c r="B28" s="236" t="str">
        <f>B6</f>
        <v>VO</v>
      </c>
      <c r="C28" s="236" t="str">
        <f t="shared" ref="C28:E28" si="56">C6</f>
        <v>SO</v>
      </c>
      <c r="D28" s="236" t="str">
        <f t="shared" si="56"/>
        <v>MO</v>
      </c>
      <c r="E28" s="236" t="str">
        <f t="shared" si="56"/>
        <v>DOM</v>
      </c>
      <c r="F28" s="236" t="str">
        <f>F6</f>
        <v>CNG</v>
      </c>
      <c r="G28" s="237"/>
      <c r="H28" s="227"/>
      <c r="I28" s="236" t="str">
        <f>H6</f>
        <v>VO</v>
      </c>
      <c r="J28" s="236" t="str">
        <f t="shared" ref="J28" si="57">I6</f>
        <v>SO</v>
      </c>
      <c r="K28" s="236" t="str">
        <f>J6</f>
        <v>MO</v>
      </c>
      <c r="L28" s="236" t="str">
        <f t="shared" ref="L28:M28" si="58">K6</f>
        <v>DOM</v>
      </c>
      <c r="M28" s="236" t="str">
        <f t="shared" si="58"/>
        <v>CNG</v>
      </c>
      <c r="N28" s="237"/>
      <c r="O28" s="238"/>
      <c r="P28" s="236" t="str">
        <f>O6</f>
        <v>VO</v>
      </c>
      <c r="Q28" s="236" t="str">
        <f t="shared" ref="Q28:T28" si="59">P6</f>
        <v>SO</v>
      </c>
      <c r="R28" s="236" t="str">
        <f t="shared" si="59"/>
        <v>MO</v>
      </c>
      <c r="S28" s="236" t="str">
        <f t="shared" si="59"/>
        <v>DOM</v>
      </c>
      <c r="T28" s="236" t="str">
        <f t="shared" si="59"/>
        <v>CNG</v>
      </c>
      <c r="U28" s="149"/>
    </row>
    <row r="29" spans="1:25" ht="12" customHeight="1">
      <c r="B29" s="239">
        <f>B19</f>
        <v>1587</v>
      </c>
      <c r="C29" s="239">
        <f>C19</f>
        <v>6431</v>
      </c>
      <c r="D29" s="239">
        <f t="shared" ref="D29:E29" si="60">D19</f>
        <v>206349</v>
      </c>
      <c r="E29" s="239">
        <f t="shared" si="60"/>
        <v>2610687</v>
      </c>
      <c r="F29" s="239">
        <f>F19</f>
        <v>263</v>
      </c>
      <c r="G29" s="209"/>
      <c r="H29" s="238" t="str">
        <f>A19</f>
        <v>I. čtvrtletí</v>
      </c>
      <c r="I29" s="240">
        <f>H19</f>
        <v>1431.8050750584557</v>
      </c>
      <c r="J29" s="240">
        <f t="shared" ref="J29:M29" si="61">I19</f>
        <v>335.13381365733915</v>
      </c>
      <c r="K29" s="240">
        <f t="shared" si="61"/>
        <v>564.16571259290697</v>
      </c>
      <c r="L29" s="240">
        <f t="shared" si="61"/>
        <v>1110.9012267787871</v>
      </c>
      <c r="M29" s="240">
        <f t="shared" si="61"/>
        <v>23.614683052478597</v>
      </c>
      <c r="N29" s="208"/>
      <c r="O29" s="227" t="str">
        <f>A19</f>
        <v>I. čtvrtletí</v>
      </c>
      <c r="P29" s="239">
        <f>O19</f>
        <v>15288.566919496001</v>
      </c>
      <c r="Q29" s="239">
        <f t="shared" ref="Q29:T29" si="62">P19</f>
        <v>3578.8403998700005</v>
      </c>
      <c r="R29" s="239">
        <f t="shared" si="62"/>
        <v>6024.978562110522</v>
      </c>
      <c r="S29" s="239">
        <f t="shared" si="62"/>
        <v>11864.643774030554</v>
      </c>
      <c r="T29" s="239">
        <f t="shared" si="62"/>
        <v>252.16498929900001</v>
      </c>
      <c r="U29" s="69"/>
    </row>
    <row r="30" spans="1:25" ht="12" customHeight="1">
      <c r="B30" s="208"/>
      <c r="C30" s="208"/>
      <c r="D30" s="208"/>
      <c r="E30" s="209"/>
      <c r="F30" s="209"/>
      <c r="G30" s="209"/>
      <c r="H30" s="238" t="str">
        <f t="shared" ref="H30:H32" si="63">A20</f>
        <v>II. čtvrtletí</v>
      </c>
      <c r="I30" s="240">
        <f t="shared" ref="I30:M30" si="64">H20</f>
        <v>0</v>
      </c>
      <c r="J30" s="240">
        <f t="shared" si="64"/>
        <v>0</v>
      </c>
      <c r="K30" s="240">
        <f t="shared" si="64"/>
        <v>0</v>
      </c>
      <c r="L30" s="240">
        <f t="shared" si="64"/>
        <v>0</v>
      </c>
      <c r="M30" s="240">
        <f t="shared" si="64"/>
        <v>0</v>
      </c>
      <c r="N30" s="208"/>
      <c r="O30" s="227" t="str">
        <f t="shared" ref="O30:O32" si="65">A20</f>
        <v>II. čtvrtletí</v>
      </c>
      <c r="P30" s="239">
        <f t="shared" ref="P30:T30" si="66">O20</f>
        <v>0</v>
      </c>
      <c r="Q30" s="239">
        <f t="shared" si="66"/>
        <v>0</v>
      </c>
      <c r="R30" s="239">
        <f t="shared" si="66"/>
        <v>0</v>
      </c>
      <c r="S30" s="239">
        <f t="shared" si="66"/>
        <v>0</v>
      </c>
      <c r="T30" s="239">
        <f t="shared" si="66"/>
        <v>0</v>
      </c>
      <c r="U30" s="69"/>
    </row>
    <row r="31" spans="1:25" ht="12" customHeight="1">
      <c r="B31" s="208"/>
      <c r="C31" s="208"/>
      <c r="D31" s="208"/>
      <c r="E31" s="209"/>
      <c r="F31" s="209"/>
      <c r="G31" s="209"/>
      <c r="H31" s="238" t="str">
        <f t="shared" si="63"/>
        <v>III. čtvrtletí</v>
      </c>
      <c r="I31" s="240">
        <f t="shared" ref="I31:M31" si="67">H21</f>
        <v>0</v>
      </c>
      <c r="J31" s="240">
        <f t="shared" si="67"/>
        <v>0</v>
      </c>
      <c r="K31" s="240">
        <f t="shared" si="67"/>
        <v>0</v>
      </c>
      <c r="L31" s="240">
        <f t="shared" si="67"/>
        <v>0</v>
      </c>
      <c r="M31" s="240">
        <f t="shared" si="67"/>
        <v>0</v>
      </c>
      <c r="N31" s="208"/>
      <c r="O31" s="227" t="str">
        <f t="shared" si="65"/>
        <v>III. čtvrtletí</v>
      </c>
      <c r="P31" s="239">
        <f t="shared" ref="P31:T31" si="68">O21</f>
        <v>0</v>
      </c>
      <c r="Q31" s="239">
        <f t="shared" si="68"/>
        <v>0</v>
      </c>
      <c r="R31" s="239">
        <f t="shared" si="68"/>
        <v>0</v>
      </c>
      <c r="S31" s="239">
        <f t="shared" si="68"/>
        <v>0</v>
      </c>
      <c r="T31" s="239">
        <f t="shared" si="68"/>
        <v>0</v>
      </c>
      <c r="U31" s="69"/>
    </row>
    <row r="32" spans="1:25" ht="12" customHeight="1">
      <c r="B32" s="208"/>
      <c r="C32" s="208"/>
      <c r="D32" s="208"/>
      <c r="E32" s="209"/>
      <c r="F32" s="209"/>
      <c r="G32" s="209"/>
      <c r="H32" s="238" t="str">
        <f t="shared" si="63"/>
        <v>IV. čtvrtletí</v>
      </c>
      <c r="I32" s="240">
        <f t="shared" ref="I32:M32" si="69">H22</f>
        <v>0</v>
      </c>
      <c r="J32" s="240">
        <f t="shared" si="69"/>
        <v>0</v>
      </c>
      <c r="K32" s="240">
        <f t="shared" si="69"/>
        <v>0</v>
      </c>
      <c r="L32" s="240">
        <f t="shared" si="69"/>
        <v>0</v>
      </c>
      <c r="M32" s="240">
        <f t="shared" si="69"/>
        <v>0</v>
      </c>
      <c r="N32" s="208"/>
      <c r="O32" s="227" t="str">
        <f t="shared" si="65"/>
        <v>IV. čtvrtletí</v>
      </c>
      <c r="P32" s="239">
        <f t="shared" ref="P32:T32" si="70">O22</f>
        <v>0</v>
      </c>
      <c r="Q32" s="239">
        <f t="shared" si="70"/>
        <v>0</v>
      </c>
      <c r="R32" s="239">
        <f t="shared" si="70"/>
        <v>0</v>
      </c>
      <c r="S32" s="239">
        <f t="shared" si="70"/>
        <v>0</v>
      </c>
      <c r="T32" s="239">
        <f t="shared" si="70"/>
        <v>0</v>
      </c>
      <c r="U32" s="69"/>
    </row>
    <row r="33" spans="4:21" ht="12" customHeight="1">
      <c r="E33" s="69"/>
      <c r="F33" s="69"/>
      <c r="G33" s="69"/>
      <c r="H33" s="69"/>
      <c r="I33" s="69"/>
      <c r="Q33" s="69"/>
      <c r="R33" s="69"/>
      <c r="S33" s="69"/>
      <c r="T33" s="69"/>
      <c r="U33" s="69"/>
    </row>
    <row r="34" spans="4:21" ht="12" customHeight="1">
      <c r="D34" s="679"/>
      <c r="E34" s="69"/>
      <c r="F34" s="69"/>
      <c r="G34" s="69"/>
      <c r="H34" s="69"/>
      <c r="I34" s="69"/>
      <c r="Q34" s="69"/>
      <c r="R34" s="69"/>
      <c r="S34" s="69"/>
      <c r="T34" s="69"/>
      <c r="U34" s="69"/>
    </row>
    <row r="35" spans="4:21" ht="12" customHeight="1">
      <c r="D35" s="679"/>
      <c r="E35" s="69"/>
      <c r="F35" s="69"/>
      <c r="G35" s="69"/>
      <c r="H35" s="69"/>
      <c r="I35" s="69"/>
      <c r="Q35" s="69"/>
      <c r="R35" s="69"/>
      <c r="S35" s="69"/>
      <c r="T35" s="69"/>
      <c r="U35" s="69"/>
    </row>
    <row r="36" spans="4:21" ht="12" customHeight="1">
      <c r="E36" s="69"/>
      <c r="F36" s="69"/>
      <c r="G36" s="69"/>
      <c r="H36" s="69"/>
      <c r="I36" s="69"/>
      <c r="Q36" s="69"/>
      <c r="R36" s="69"/>
      <c r="S36" s="69"/>
      <c r="T36" s="69"/>
      <c r="U36" s="69"/>
    </row>
    <row r="37" spans="4:21" ht="12" customHeight="1">
      <c r="E37" s="69"/>
      <c r="F37" s="69"/>
      <c r="G37" s="69"/>
      <c r="H37" s="69"/>
      <c r="I37" s="69"/>
      <c r="Q37" s="69"/>
      <c r="R37" s="69"/>
      <c r="S37" s="69"/>
      <c r="T37" s="69"/>
      <c r="U37" s="69"/>
    </row>
    <row r="38" spans="4:21" ht="12" customHeight="1">
      <c r="E38" s="69"/>
      <c r="F38" s="69"/>
      <c r="G38" s="69"/>
      <c r="H38" s="69"/>
      <c r="I38" s="69"/>
      <c r="Q38" s="69"/>
      <c r="R38" s="69"/>
      <c r="S38" s="69"/>
      <c r="T38" s="69"/>
      <c r="U38" s="69"/>
    </row>
    <row r="39" spans="4:21" ht="12" customHeight="1">
      <c r="E39" s="69"/>
      <c r="F39" s="69"/>
      <c r="G39" s="69"/>
      <c r="H39" s="69"/>
      <c r="I39" s="69"/>
      <c r="Q39" s="69"/>
      <c r="R39" s="69"/>
      <c r="S39" s="69"/>
      <c r="T39" s="69"/>
      <c r="U39" s="69"/>
    </row>
    <row r="40" spans="4:21" ht="12" customHeight="1">
      <c r="E40" s="69"/>
      <c r="F40" s="69"/>
      <c r="G40" s="69"/>
      <c r="H40" s="69"/>
      <c r="I40" s="69"/>
      <c r="Q40" s="69"/>
      <c r="R40" s="69"/>
      <c r="S40" s="69"/>
      <c r="T40" s="69"/>
      <c r="U40" s="69"/>
    </row>
    <row r="41" spans="4:21" ht="12" customHeight="1"/>
    <row r="42" spans="4:21" ht="12" customHeight="1"/>
    <row r="43" spans="4:21" ht="12" customHeight="1"/>
    <row r="44" spans="4:21" ht="12" customHeight="1"/>
    <row r="45" spans="4:21" ht="12" customHeight="1"/>
  </sheetData>
  <mergeCells count="11">
    <mergeCell ref="D34:D35"/>
    <mergeCell ref="H5:N5"/>
    <mergeCell ref="O5:U5"/>
    <mergeCell ref="A1:U1"/>
    <mergeCell ref="B2:U2"/>
    <mergeCell ref="B5:G5"/>
    <mergeCell ref="H4:U4"/>
    <mergeCell ref="A3:U3"/>
    <mergeCell ref="A27:H27"/>
    <mergeCell ref="I27:M27"/>
    <mergeCell ref="P27:T27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H20:U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33</vt:i4>
      </vt:variant>
      <vt:variant>
        <vt:lpstr>Pojmenované oblasti</vt:lpstr>
      </vt:variant>
      <vt:variant>
        <vt:i4>8</vt:i4>
      </vt:variant>
    </vt:vector>
  </HeadingPairs>
  <TitlesOfParts>
    <vt:vector size="41" baseType="lpstr">
      <vt:lpstr>Titulní</vt:lpstr>
      <vt:lpstr>Obsah</vt:lpstr>
      <vt:lpstr>Úvod</vt:lpstr>
      <vt:lpstr>1</vt:lpstr>
      <vt:lpstr>2</vt:lpstr>
      <vt:lpstr>3.1</vt:lpstr>
      <vt:lpstr>3.2</vt:lpstr>
      <vt:lpstr>4.1</vt:lpstr>
      <vt:lpstr>4.2</vt:lpstr>
      <vt:lpstr>4.3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7</vt:lpstr>
      <vt:lpstr>'2'!OLE_LINK42</vt:lpstr>
      <vt:lpstr>Úvod!OLE_LINK42</vt:lpstr>
      <vt:lpstr>'2'!OLE_LINK43</vt:lpstr>
      <vt:lpstr>Úvod!OLE_LINK43</vt:lpstr>
      <vt:lpstr>'2'!OLE_LINK6</vt:lpstr>
      <vt:lpstr>Úvod!OLE_LINK6</vt:lpstr>
      <vt:lpstr>'2'!OLE_LINK7</vt:lpstr>
      <vt:lpstr>Úvod!OLE_LINK7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Liška Jan Ing.</cp:lastModifiedBy>
  <cp:lastPrinted>2021-05-21T12:26:49Z</cp:lastPrinted>
  <dcterms:created xsi:type="dcterms:W3CDTF">2010-02-15T08:19:53Z</dcterms:created>
  <dcterms:modified xsi:type="dcterms:W3CDTF">2021-05-21T12:33:21Z</dcterms:modified>
</cp:coreProperties>
</file>